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silve\Google Drive\AT\MMIT\Parador\Parador\Entrega final Julio\PDF\"/>
    </mc:Choice>
  </mc:AlternateContent>
  <bookViews>
    <workbookView xWindow="240" yWindow="48" windowWidth="18852" windowHeight="11988"/>
  </bookViews>
  <sheets>
    <sheet name="Hoja 1" sheetId="1" r:id="rId1"/>
  </sheets>
  <calcPr calcId="152511"/>
</workbook>
</file>

<file path=xl/calcChain.xml><?xml version="1.0" encoding="utf-8"?>
<calcChain xmlns="http://schemas.openxmlformats.org/spreadsheetml/2006/main">
  <c r="J8992" i="1" l="1"/>
  <c r="K8992" i="1" s="1"/>
  <c r="K8989" i="1" s="1"/>
  <c r="L8989" i="1"/>
  <c r="K8988" i="1"/>
  <c r="J8988" i="1"/>
  <c r="M8985" i="1"/>
  <c r="L8985" i="1"/>
  <c r="K8985" i="1"/>
  <c r="J8984" i="1"/>
  <c r="K8984" i="1" s="1"/>
  <c r="K8981" i="1" s="1"/>
  <c r="M8981" i="1" s="1"/>
  <c r="L8981" i="1"/>
  <c r="K8980" i="1"/>
  <c r="K8977" i="1" s="1"/>
  <c r="M8977" i="1" s="1"/>
  <c r="J8980" i="1"/>
  <c r="L8977" i="1"/>
  <c r="J8976" i="1"/>
  <c r="K8976" i="1" s="1"/>
  <c r="K8973" i="1" s="1"/>
  <c r="L8973" i="1"/>
  <c r="J8972" i="1"/>
  <c r="K8972" i="1" s="1"/>
  <c r="K8969" i="1" s="1"/>
  <c r="M8969" i="1" s="1"/>
  <c r="L8969" i="1"/>
  <c r="J8968" i="1"/>
  <c r="K8968" i="1" s="1"/>
  <c r="K8965" i="1" s="1"/>
  <c r="M8965" i="1" s="1"/>
  <c r="L8965" i="1"/>
  <c r="K8964" i="1"/>
  <c r="J8964" i="1"/>
  <c r="L8961" i="1"/>
  <c r="K8961" i="1"/>
  <c r="M8961" i="1" s="1"/>
  <c r="J8960" i="1"/>
  <c r="J8959" i="1"/>
  <c r="K8960" i="1" s="1"/>
  <c r="K8956" i="1" s="1"/>
  <c r="M8956" i="1"/>
  <c r="L8956" i="1"/>
  <c r="J8955" i="1"/>
  <c r="J8954" i="1"/>
  <c r="J8953" i="1"/>
  <c r="J8952" i="1"/>
  <c r="K8955" i="1" s="1"/>
  <c r="K8949" i="1" s="1"/>
  <c r="M8949" i="1" s="1"/>
  <c r="L8949" i="1"/>
  <c r="J8948" i="1"/>
  <c r="J8947" i="1"/>
  <c r="J8946" i="1"/>
  <c r="J8945" i="1"/>
  <c r="L8942" i="1"/>
  <c r="J8941" i="1"/>
  <c r="K8941" i="1" s="1"/>
  <c r="K8938" i="1" s="1"/>
  <c r="M8938" i="1" s="1"/>
  <c r="L8938" i="1"/>
  <c r="K8937" i="1"/>
  <c r="K8934" i="1" s="1"/>
  <c r="M8934" i="1" s="1"/>
  <c r="J8937" i="1"/>
  <c r="L8934" i="1"/>
  <c r="J8933" i="1"/>
  <c r="J8932" i="1"/>
  <c r="K8933" i="1" s="1"/>
  <c r="K8929" i="1" s="1"/>
  <c r="M8929" i="1"/>
  <c r="L8929" i="1"/>
  <c r="J8928" i="1"/>
  <c r="K8928" i="1" s="1"/>
  <c r="K8924" i="1" s="1"/>
  <c r="M8924" i="1" s="1"/>
  <c r="J8927" i="1"/>
  <c r="L8924" i="1"/>
  <c r="K8923" i="1"/>
  <c r="J8923" i="1"/>
  <c r="L8920" i="1"/>
  <c r="M8920" i="1" s="1"/>
  <c r="K8920" i="1"/>
  <c r="K8916" i="1"/>
  <c r="J8916" i="1"/>
  <c r="L8913" i="1"/>
  <c r="K8913" i="1"/>
  <c r="M8913" i="1" s="1"/>
  <c r="K8912" i="1"/>
  <c r="J8912" i="1"/>
  <c r="L8909" i="1"/>
  <c r="M8909" i="1" s="1"/>
  <c r="K8909" i="1"/>
  <c r="J8908" i="1"/>
  <c r="K8908" i="1" s="1"/>
  <c r="K8905" i="1" s="1"/>
  <c r="M8905" i="1"/>
  <c r="L8905" i="1"/>
  <c r="J8904" i="1"/>
  <c r="K8904" i="1" s="1"/>
  <c r="K8901" i="1" s="1"/>
  <c r="M8901" i="1" s="1"/>
  <c r="L8901" i="1"/>
  <c r="K8900" i="1"/>
  <c r="K8897" i="1" s="1"/>
  <c r="M8897" i="1" s="1"/>
  <c r="J8900" i="1"/>
  <c r="L8897" i="1"/>
  <c r="K8896" i="1"/>
  <c r="J8896" i="1"/>
  <c r="L8893" i="1"/>
  <c r="M8893" i="1" s="1"/>
  <c r="K8893" i="1"/>
  <c r="J8892" i="1"/>
  <c r="K8892" i="1" s="1"/>
  <c r="K8889" i="1" s="1"/>
  <c r="M8889" i="1" s="1"/>
  <c r="L8917" i="1" s="1"/>
  <c r="L8889" i="1"/>
  <c r="J8886" i="1"/>
  <c r="K8886" i="1" s="1"/>
  <c r="K8883" i="1" s="1"/>
  <c r="M8883" i="1" s="1"/>
  <c r="L8883" i="1"/>
  <c r="K8882" i="1"/>
  <c r="K8879" i="1" s="1"/>
  <c r="M8879" i="1" s="1"/>
  <c r="J8882" i="1"/>
  <c r="L8879" i="1"/>
  <c r="K8878" i="1"/>
  <c r="J8878" i="1"/>
  <c r="L8875" i="1"/>
  <c r="M8875" i="1" s="1"/>
  <c r="K8875" i="1"/>
  <c r="J8874" i="1"/>
  <c r="K8874" i="1" s="1"/>
  <c r="K8871" i="1" s="1"/>
  <c r="M8871" i="1" s="1"/>
  <c r="L8871" i="1"/>
  <c r="J8870" i="1"/>
  <c r="K8870" i="1" s="1"/>
  <c r="K8867" i="1" s="1"/>
  <c r="M8867" i="1" s="1"/>
  <c r="L8867" i="1"/>
  <c r="K8866" i="1"/>
  <c r="J8866" i="1"/>
  <c r="L8863" i="1"/>
  <c r="K8863" i="1"/>
  <c r="M8863" i="1" s="1"/>
  <c r="J8862" i="1"/>
  <c r="K8862" i="1" s="1"/>
  <c r="K8859" i="1" s="1"/>
  <c r="L8859" i="1"/>
  <c r="J8858" i="1"/>
  <c r="K8858" i="1" s="1"/>
  <c r="K8855" i="1" s="1"/>
  <c r="M8855" i="1"/>
  <c r="L8855" i="1"/>
  <c r="J8854" i="1"/>
  <c r="K8854" i="1" s="1"/>
  <c r="K8851" i="1" s="1"/>
  <c r="M8851" i="1" s="1"/>
  <c r="L8851" i="1"/>
  <c r="J8850" i="1"/>
  <c r="J8849" i="1"/>
  <c r="J8848" i="1"/>
  <c r="J8847" i="1"/>
  <c r="K8850" i="1" s="1"/>
  <c r="K8844" i="1" s="1"/>
  <c r="M8844" i="1" s="1"/>
  <c r="L8844" i="1"/>
  <c r="J8843" i="1"/>
  <c r="J8842" i="1"/>
  <c r="J8841" i="1"/>
  <c r="J8840" i="1"/>
  <c r="K8843" i="1" s="1"/>
  <c r="K8837" i="1" s="1"/>
  <c r="M8837" i="1" s="1"/>
  <c r="L8837" i="1"/>
  <c r="J8836" i="1"/>
  <c r="J8835" i="1"/>
  <c r="J8834" i="1"/>
  <c r="J8833" i="1"/>
  <c r="K8836" i="1" s="1"/>
  <c r="K8830" i="1" s="1"/>
  <c r="M8830" i="1" s="1"/>
  <c r="L8830" i="1"/>
  <c r="K8827" i="1"/>
  <c r="J8827" i="1"/>
  <c r="L8824" i="1"/>
  <c r="K8824" i="1"/>
  <c r="M8824" i="1" s="1"/>
  <c r="L8828" i="1" s="1"/>
  <c r="J8821" i="1"/>
  <c r="K8821" i="1" s="1"/>
  <c r="K8818" i="1" s="1"/>
  <c r="M8818" i="1" s="1"/>
  <c r="L8822" i="1" s="1"/>
  <c r="L8818" i="1"/>
  <c r="J8815" i="1"/>
  <c r="K8815" i="1" s="1"/>
  <c r="K8812" i="1" s="1"/>
  <c r="M8812" i="1"/>
  <c r="L8812" i="1"/>
  <c r="J8811" i="1"/>
  <c r="K8811" i="1" s="1"/>
  <c r="K8808" i="1" s="1"/>
  <c r="M8808" i="1" s="1"/>
  <c r="L8808" i="1"/>
  <c r="K8807" i="1"/>
  <c r="K8804" i="1" s="1"/>
  <c r="M8804" i="1" s="1"/>
  <c r="L8816" i="1" s="1"/>
  <c r="J8807" i="1"/>
  <c r="L8804" i="1"/>
  <c r="L8800" i="1"/>
  <c r="K8800" i="1"/>
  <c r="M8800" i="1" s="1"/>
  <c r="K8799" i="1"/>
  <c r="J8799" i="1"/>
  <c r="L8796" i="1"/>
  <c r="K8796" i="1"/>
  <c r="M8796" i="1" s="1"/>
  <c r="J8795" i="1"/>
  <c r="J8794" i="1"/>
  <c r="K8795" i="1" s="1"/>
  <c r="K8791" i="1" s="1"/>
  <c r="M8791" i="1" s="1"/>
  <c r="L8791" i="1"/>
  <c r="J8790" i="1"/>
  <c r="K8790" i="1" s="1"/>
  <c r="K8787" i="1" s="1"/>
  <c r="M8787" i="1" s="1"/>
  <c r="L8787" i="1"/>
  <c r="K8786" i="1"/>
  <c r="J8786" i="1"/>
  <c r="L8783" i="1"/>
  <c r="K8783" i="1"/>
  <c r="M8783" i="1" s="1"/>
  <c r="J8782" i="1"/>
  <c r="K8782" i="1" s="1"/>
  <c r="K8779" i="1" s="1"/>
  <c r="L8779" i="1"/>
  <c r="J8778" i="1"/>
  <c r="K8778" i="1" s="1"/>
  <c r="K8775" i="1" s="1"/>
  <c r="M8775" i="1"/>
  <c r="L8775" i="1"/>
  <c r="J8774" i="1"/>
  <c r="K8774" i="1" s="1"/>
  <c r="K8771" i="1" s="1"/>
  <c r="M8771" i="1" s="1"/>
  <c r="L8771" i="1"/>
  <c r="K8770" i="1"/>
  <c r="K8767" i="1" s="1"/>
  <c r="M8767" i="1" s="1"/>
  <c r="J8770" i="1"/>
  <c r="L8767" i="1"/>
  <c r="K8766" i="1"/>
  <c r="J8766" i="1"/>
  <c r="L8763" i="1"/>
  <c r="M8763" i="1" s="1"/>
  <c r="K8763" i="1"/>
  <c r="J8762" i="1"/>
  <c r="J8761" i="1"/>
  <c r="J8760" i="1"/>
  <c r="K8762" i="1" s="1"/>
  <c r="L8757" i="1"/>
  <c r="K8757" i="1"/>
  <c r="M8757" i="1" s="1"/>
  <c r="J8756" i="1"/>
  <c r="J8755" i="1"/>
  <c r="J8753" i="1"/>
  <c r="J8752" i="1"/>
  <c r="J8751" i="1"/>
  <c r="J8750" i="1"/>
  <c r="J8749" i="1"/>
  <c r="J8748" i="1"/>
  <c r="K8756" i="1" s="1"/>
  <c r="K8744" i="1" s="1"/>
  <c r="M8744" i="1" s="1"/>
  <c r="L8744" i="1"/>
  <c r="J8743" i="1"/>
  <c r="J8742" i="1"/>
  <c r="J8741" i="1"/>
  <c r="J8739" i="1"/>
  <c r="J8738" i="1"/>
  <c r="J8737" i="1"/>
  <c r="K8743" i="1" s="1"/>
  <c r="K8733" i="1" s="1"/>
  <c r="M8733" i="1" s="1"/>
  <c r="L8733" i="1"/>
  <c r="J8732" i="1"/>
  <c r="K8732" i="1" s="1"/>
  <c r="K8729" i="1" s="1"/>
  <c r="M8729" i="1" s="1"/>
  <c r="L8729" i="1"/>
  <c r="J8728" i="1"/>
  <c r="J8727" i="1"/>
  <c r="J8726" i="1"/>
  <c r="J8725" i="1"/>
  <c r="K8728" i="1" s="1"/>
  <c r="K8722" i="1" s="1"/>
  <c r="M8722" i="1" s="1"/>
  <c r="L8722" i="1"/>
  <c r="J8721" i="1"/>
  <c r="J8720" i="1"/>
  <c r="J8719" i="1"/>
  <c r="J8718" i="1"/>
  <c r="K8721" i="1" s="1"/>
  <c r="K8712" i="1" s="1"/>
  <c r="M8712" i="1" s="1"/>
  <c r="J8717" i="1"/>
  <c r="J8716" i="1"/>
  <c r="L8712" i="1"/>
  <c r="J8711" i="1"/>
  <c r="J8710" i="1"/>
  <c r="J8709" i="1"/>
  <c r="J8708" i="1"/>
  <c r="J8707" i="1"/>
  <c r="J8706" i="1"/>
  <c r="J8705" i="1"/>
  <c r="L8702" i="1"/>
  <c r="J8701" i="1"/>
  <c r="J8700" i="1"/>
  <c r="J8699" i="1"/>
  <c r="J8698" i="1"/>
  <c r="J8697" i="1"/>
  <c r="K8701" i="1" s="1"/>
  <c r="K8694" i="1" s="1"/>
  <c r="M8694" i="1" s="1"/>
  <c r="L8694" i="1"/>
  <c r="J8693" i="1"/>
  <c r="K8693" i="1" s="1"/>
  <c r="K8690" i="1" s="1"/>
  <c r="M8690" i="1"/>
  <c r="L8690" i="1"/>
  <c r="J8684" i="1"/>
  <c r="K8684" i="1" s="1"/>
  <c r="K8681" i="1" s="1"/>
  <c r="M8681" i="1" s="1"/>
  <c r="L8681" i="1"/>
  <c r="J8680" i="1"/>
  <c r="K8680" i="1" s="1"/>
  <c r="K8677" i="1" s="1"/>
  <c r="M8677" i="1"/>
  <c r="L8677" i="1"/>
  <c r="J8676" i="1"/>
  <c r="K8676" i="1" s="1"/>
  <c r="J8675" i="1"/>
  <c r="L8672" i="1"/>
  <c r="K8672" i="1"/>
  <c r="M8672" i="1" s="1"/>
  <c r="J8671" i="1"/>
  <c r="J8670" i="1"/>
  <c r="J8669" i="1"/>
  <c r="K8671" i="1" s="1"/>
  <c r="K8666" i="1" s="1"/>
  <c r="M8666" i="1" s="1"/>
  <c r="L8666" i="1"/>
  <c r="J8665" i="1"/>
  <c r="J8664" i="1"/>
  <c r="J8663" i="1"/>
  <c r="J8662" i="1"/>
  <c r="J8661" i="1"/>
  <c r="J8660" i="1"/>
  <c r="J8659" i="1"/>
  <c r="J8658" i="1"/>
  <c r="K8665" i="1" s="1"/>
  <c r="K8655" i="1" s="1"/>
  <c r="M8655" i="1" s="1"/>
  <c r="L8655" i="1"/>
  <c r="J8654" i="1"/>
  <c r="J8653" i="1"/>
  <c r="J8652" i="1"/>
  <c r="J8651" i="1"/>
  <c r="K8654" i="1" s="1"/>
  <c r="K8647" i="1" s="1"/>
  <c r="M8647" i="1" s="1"/>
  <c r="J8650" i="1"/>
  <c r="L8647" i="1"/>
  <c r="J8646" i="1"/>
  <c r="J8645" i="1"/>
  <c r="J8644" i="1"/>
  <c r="K8646" i="1" s="1"/>
  <c r="K8641" i="1" s="1"/>
  <c r="M8641" i="1" s="1"/>
  <c r="L8641" i="1"/>
  <c r="J8640" i="1"/>
  <c r="J8639" i="1"/>
  <c r="J8638" i="1"/>
  <c r="J8637" i="1"/>
  <c r="J8636" i="1"/>
  <c r="J8635" i="1"/>
  <c r="J8634" i="1"/>
  <c r="J8633" i="1"/>
  <c r="K8640" i="1" s="1"/>
  <c r="K8630" i="1" s="1"/>
  <c r="M8630" i="1" s="1"/>
  <c r="L8630" i="1"/>
  <c r="J8629" i="1"/>
  <c r="J8628" i="1"/>
  <c r="J8627" i="1"/>
  <c r="J8626" i="1"/>
  <c r="K8629" i="1" s="1"/>
  <c r="K8621" i="1" s="1"/>
  <c r="M8621" i="1" s="1"/>
  <c r="J8625" i="1"/>
  <c r="J8624" i="1"/>
  <c r="L8621" i="1"/>
  <c r="J8620" i="1"/>
  <c r="K8620" i="1" s="1"/>
  <c r="K8617" i="1" s="1"/>
  <c r="M8617" i="1"/>
  <c r="L8617" i="1"/>
  <c r="J8616" i="1"/>
  <c r="K8616" i="1" s="1"/>
  <c r="K8613" i="1" s="1"/>
  <c r="M8613" i="1" s="1"/>
  <c r="L8613" i="1"/>
  <c r="K8612" i="1"/>
  <c r="J8612" i="1"/>
  <c r="L8609" i="1"/>
  <c r="K8609" i="1"/>
  <c r="M8609" i="1" s="1"/>
  <c r="J8608" i="1"/>
  <c r="K8608" i="1" s="1"/>
  <c r="K8605" i="1" s="1"/>
  <c r="L8605" i="1"/>
  <c r="M8605" i="1" s="1"/>
  <c r="J8604" i="1"/>
  <c r="K8604" i="1" s="1"/>
  <c r="K8601" i="1" s="1"/>
  <c r="M8601" i="1" s="1"/>
  <c r="L8601" i="1"/>
  <c r="J8600" i="1"/>
  <c r="K8600" i="1" s="1"/>
  <c r="K8597" i="1" s="1"/>
  <c r="M8597" i="1" s="1"/>
  <c r="L8597" i="1"/>
  <c r="K8596" i="1"/>
  <c r="K8593" i="1" s="1"/>
  <c r="M8593" i="1" s="1"/>
  <c r="J8596" i="1"/>
  <c r="L8593" i="1"/>
  <c r="J8592" i="1"/>
  <c r="K8592" i="1" s="1"/>
  <c r="K8589" i="1" s="1"/>
  <c r="M8589" i="1"/>
  <c r="L8589" i="1"/>
  <c r="J8588" i="1"/>
  <c r="J8587" i="1"/>
  <c r="K8588" i="1" s="1"/>
  <c r="K8584" i="1" s="1"/>
  <c r="M8584" i="1" s="1"/>
  <c r="L8584" i="1"/>
  <c r="K8583" i="1"/>
  <c r="K8579" i="1" s="1"/>
  <c r="J8583" i="1"/>
  <c r="J8582" i="1"/>
  <c r="L8579" i="1"/>
  <c r="M8579" i="1" s="1"/>
  <c r="J8578" i="1"/>
  <c r="J8577" i="1"/>
  <c r="J8576" i="1"/>
  <c r="L8573" i="1"/>
  <c r="J8572" i="1"/>
  <c r="J8571" i="1"/>
  <c r="K8572" i="1" s="1"/>
  <c r="K8568" i="1" s="1"/>
  <c r="M8568" i="1" s="1"/>
  <c r="L8568" i="1"/>
  <c r="K8567" i="1"/>
  <c r="J8567" i="1"/>
  <c r="J8566" i="1"/>
  <c r="L8563" i="1"/>
  <c r="K8563" i="1"/>
  <c r="M8563" i="1" s="1"/>
  <c r="J8562" i="1"/>
  <c r="J8561" i="1"/>
  <c r="K8562" i="1" s="1"/>
  <c r="K8558" i="1" s="1"/>
  <c r="M8558" i="1"/>
  <c r="L8558" i="1"/>
  <c r="J8556" i="1"/>
  <c r="K8556" i="1" s="1"/>
  <c r="K8553" i="1" s="1"/>
  <c r="M8553" i="1"/>
  <c r="L8553" i="1"/>
  <c r="J8552" i="1"/>
  <c r="K8552" i="1" s="1"/>
  <c r="K8549" i="1" s="1"/>
  <c r="M8549" i="1"/>
  <c r="L8549" i="1"/>
  <c r="J8548" i="1"/>
  <c r="K8548" i="1" s="1"/>
  <c r="K8545" i="1" s="1"/>
  <c r="M8545" i="1" s="1"/>
  <c r="L8545" i="1"/>
  <c r="K8542" i="1"/>
  <c r="K8539" i="1" s="1"/>
  <c r="M8539" i="1" s="1"/>
  <c r="L8543" i="1" s="1"/>
  <c r="J8542" i="1"/>
  <c r="L8539" i="1"/>
  <c r="K8536" i="1"/>
  <c r="J8536" i="1"/>
  <c r="L8533" i="1"/>
  <c r="M8533" i="1" s="1"/>
  <c r="L8537" i="1" s="1"/>
  <c r="K8533" i="1"/>
  <c r="J8530" i="1"/>
  <c r="J8529" i="1"/>
  <c r="L8526" i="1"/>
  <c r="K8523" i="1"/>
  <c r="J8523" i="1"/>
  <c r="L8520" i="1"/>
  <c r="K8520" i="1"/>
  <c r="J8515" i="1"/>
  <c r="K8515" i="1" s="1"/>
  <c r="K8512" i="1" s="1"/>
  <c r="L8512" i="1"/>
  <c r="M8512" i="1" s="1"/>
  <c r="J8511" i="1"/>
  <c r="K8511" i="1" s="1"/>
  <c r="K8508" i="1" s="1"/>
  <c r="M8508" i="1" s="1"/>
  <c r="L8508" i="1"/>
  <c r="J8505" i="1"/>
  <c r="K8505" i="1" s="1"/>
  <c r="K8502" i="1" s="1"/>
  <c r="M8502" i="1" s="1"/>
  <c r="L8502" i="1"/>
  <c r="K8501" i="1"/>
  <c r="J8501" i="1"/>
  <c r="L8498" i="1"/>
  <c r="K8498" i="1"/>
  <c r="J8497" i="1"/>
  <c r="K8497" i="1" s="1"/>
  <c r="K8494" i="1" s="1"/>
  <c r="L8494" i="1"/>
  <c r="M8494" i="1" s="1"/>
  <c r="J8491" i="1"/>
  <c r="K8491" i="1" s="1"/>
  <c r="K8488" i="1" s="1"/>
  <c r="M8488" i="1"/>
  <c r="L8488" i="1"/>
  <c r="J8487" i="1"/>
  <c r="K8487" i="1" s="1"/>
  <c r="K8484" i="1" s="1"/>
  <c r="M8484" i="1" s="1"/>
  <c r="L8484" i="1"/>
  <c r="K8483" i="1"/>
  <c r="K8479" i="1" s="1"/>
  <c r="J8483" i="1"/>
  <c r="J8482" i="1"/>
  <c r="M8479" i="1"/>
  <c r="L8479" i="1"/>
  <c r="J8478" i="1"/>
  <c r="K8478" i="1" s="1"/>
  <c r="K8475" i="1" s="1"/>
  <c r="M8475" i="1"/>
  <c r="L8475" i="1"/>
  <c r="J8474" i="1"/>
  <c r="K8474" i="1" s="1"/>
  <c r="K8471" i="1" s="1"/>
  <c r="M8471" i="1" s="1"/>
  <c r="L8471" i="1"/>
  <c r="K8470" i="1"/>
  <c r="K8467" i="1" s="1"/>
  <c r="M8467" i="1" s="1"/>
  <c r="J8470" i="1"/>
  <c r="L8467" i="1"/>
  <c r="J8466" i="1"/>
  <c r="J8465" i="1"/>
  <c r="K8466" i="1" s="1"/>
  <c r="K8462" i="1" s="1"/>
  <c r="M8462" i="1" s="1"/>
  <c r="L8462" i="1"/>
  <c r="J8461" i="1"/>
  <c r="K8461" i="1" s="1"/>
  <c r="K8458" i="1" s="1"/>
  <c r="M8458" i="1" s="1"/>
  <c r="L8458" i="1"/>
  <c r="K8455" i="1"/>
  <c r="K8450" i="1" s="1"/>
  <c r="J8455" i="1"/>
  <c r="J8454" i="1"/>
  <c r="J8453" i="1"/>
  <c r="M8450" i="1"/>
  <c r="L8456" i="1" s="1"/>
  <c r="M8456" i="1" s="1"/>
  <c r="L8450" i="1"/>
  <c r="L8449" i="1"/>
  <c r="M8449" i="1" s="1"/>
  <c r="J8447" i="1"/>
  <c r="K8447" i="1" s="1"/>
  <c r="K8444" i="1" s="1"/>
  <c r="M8444" i="1" s="1"/>
  <c r="L8448" i="1" s="1"/>
  <c r="L8444" i="1"/>
  <c r="J8439" i="1"/>
  <c r="J8438" i="1"/>
  <c r="J8437" i="1"/>
  <c r="J8436" i="1"/>
  <c r="K8439" i="1" s="1"/>
  <c r="K8433" i="1" s="1"/>
  <c r="M8433" i="1" s="1"/>
  <c r="L8440" i="1" s="1"/>
  <c r="L8433" i="1"/>
  <c r="K8430" i="1"/>
  <c r="K8427" i="1" s="1"/>
  <c r="M8427" i="1" s="1"/>
  <c r="J8430" i="1"/>
  <c r="L8427" i="1"/>
  <c r="K8426" i="1"/>
  <c r="J8426" i="1"/>
  <c r="L8423" i="1"/>
  <c r="M8423" i="1" s="1"/>
  <c r="K8423" i="1"/>
  <c r="J8422" i="1"/>
  <c r="K8422" i="1" s="1"/>
  <c r="K8419" i="1" s="1"/>
  <c r="M8419" i="1" s="1"/>
  <c r="L8419" i="1"/>
  <c r="J8418" i="1"/>
  <c r="K8418" i="1" s="1"/>
  <c r="K8415" i="1" s="1"/>
  <c r="M8415" i="1" s="1"/>
  <c r="L8415" i="1"/>
  <c r="K8414" i="1"/>
  <c r="J8414" i="1"/>
  <c r="L8411" i="1"/>
  <c r="K8411" i="1"/>
  <c r="M8411" i="1" s="1"/>
  <c r="K8410" i="1"/>
  <c r="J8410" i="1"/>
  <c r="L8407" i="1"/>
  <c r="M8407" i="1" s="1"/>
  <c r="K8407" i="1"/>
  <c r="J8404" i="1"/>
  <c r="K8404" i="1" s="1"/>
  <c r="K8401" i="1" s="1"/>
  <c r="M8401" i="1"/>
  <c r="L8401" i="1"/>
  <c r="J8400" i="1"/>
  <c r="K8400" i="1" s="1"/>
  <c r="K8397" i="1" s="1"/>
  <c r="M8397" i="1" s="1"/>
  <c r="L8397" i="1"/>
  <c r="K8396" i="1"/>
  <c r="K8392" i="1" s="1"/>
  <c r="M8392" i="1" s="1"/>
  <c r="J8396" i="1"/>
  <c r="J8395" i="1"/>
  <c r="L8392" i="1"/>
  <c r="J8391" i="1"/>
  <c r="J8390" i="1"/>
  <c r="J8389" i="1"/>
  <c r="J8388" i="1"/>
  <c r="J8387" i="1"/>
  <c r="J8386" i="1"/>
  <c r="J8385" i="1"/>
  <c r="J8384" i="1"/>
  <c r="J8383" i="1"/>
  <c r="J8382" i="1"/>
  <c r="J8381" i="1"/>
  <c r="J8380" i="1"/>
  <c r="J8379" i="1"/>
  <c r="J8378" i="1"/>
  <c r="J8377" i="1"/>
  <c r="J8376" i="1"/>
  <c r="J8375" i="1"/>
  <c r="J8374" i="1"/>
  <c r="J8373" i="1"/>
  <c r="J8372" i="1"/>
  <c r="J8371" i="1"/>
  <c r="L8368" i="1"/>
  <c r="J8367" i="1"/>
  <c r="J8366" i="1"/>
  <c r="J8365" i="1"/>
  <c r="J8364" i="1"/>
  <c r="J8363" i="1"/>
  <c r="K8367" i="1" s="1"/>
  <c r="K8359" i="1" s="1"/>
  <c r="M8359" i="1" s="1"/>
  <c r="J8362" i="1"/>
  <c r="L8359" i="1"/>
  <c r="K8356" i="1"/>
  <c r="J8356" i="1"/>
  <c r="L8353" i="1"/>
  <c r="M8353" i="1" s="1"/>
  <c r="K8353" i="1"/>
  <c r="J8352" i="1"/>
  <c r="K8352" i="1" s="1"/>
  <c r="K8349" i="1" s="1"/>
  <c r="M8349" i="1"/>
  <c r="L8349" i="1"/>
  <c r="J8348" i="1"/>
  <c r="K8348" i="1" s="1"/>
  <c r="K8344" i="1" s="1"/>
  <c r="M8344" i="1" s="1"/>
  <c r="J8347" i="1"/>
  <c r="L8344" i="1"/>
  <c r="J8343" i="1"/>
  <c r="J8342" i="1"/>
  <c r="J8341" i="1"/>
  <c r="K8343" i="1" s="1"/>
  <c r="K8338" i="1" s="1"/>
  <c r="M8338" i="1" s="1"/>
  <c r="L8338" i="1"/>
  <c r="K8337" i="1"/>
  <c r="K8334" i="1" s="1"/>
  <c r="M8334" i="1" s="1"/>
  <c r="J8337" i="1"/>
  <c r="L8334" i="1"/>
  <c r="J8333" i="1"/>
  <c r="K8333" i="1" s="1"/>
  <c r="K8330" i="1" s="1"/>
  <c r="L8330" i="1"/>
  <c r="J8329" i="1"/>
  <c r="K8329" i="1" s="1"/>
  <c r="K8326" i="1" s="1"/>
  <c r="M8326" i="1" s="1"/>
  <c r="L8326" i="1"/>
  <c r="J8325" i="1"/>
  <c r="K8325" i="1" s="1"/>
  <c r="K8322" i="1" s="1"/>
  <c r="M8322" i="1" s="1"/>
  <c r="L8322" i="1"/>
  <c r="K8319" i="1"/>
  <c r="K8316" i="1" s="1"/>
  <c r="M8316" i="1" s="1"/>
  <c r="J8319" i="1"/>
  <c r="L8316" i="1"/>
  <c r="K8315" i="1"/>
  <c r="J8315" i="1"/>
  <c r="L8312" i="1"/>
  <c r="M8312" i="1" s="1"/>
  <c r="K8312" i="1"/>
  <c r="J8311" i="1"/>
  <c r="K8311" i="1" s="1"/>
  <c r="K8308" i="1" s="1"/>
  <c r="M8308" i="1"/>
  <c r="L8308" i="1"/>
  <c r="J8307" i="1"/>
  <c r="K8307" i="1" s="1"/>
  <c r="K8304" i="1" s="1"/>
  <c r="M8304" i="1" s="1"/>
  <c r="L8304" i="1"/>
  <c r="K8303" i="1"/>
  <c r="K8300" i="1" s="1"/>
  <c r="M8300" i="1" s="1"/>
  <c r="J8303" i="1"/>
  <c r="L8300" i="1"/>
  <c r="J8299" i="1"/>
  <c r="K8299" i="1" s="1"/>
  <c r="K8296" i="1" s="1"/>
  <c r="L8296" i="1"/>
  <c r="J8295" i="1"/>
  <c r="K8295" i="1" s="1"/>
  <c r="K8292" i="1" s="1"/>
  <c r="M8292" i="1"/>
  <c r="L8292" i="1"/>
  <c r="J8291" i="1"/>
  <c r="K8291" i="1" s="1"/>
  <c r="K8288" i="1" s="1"/>
  <c r="M8288" i="1" s="1"/>
  <c r="L8288" i="1"/>
  <c r="K8287" i="1"/>
  <c r="K8284" i="1" s="1"/>
  <c r="M8284" i="1" s="1"/>
  <c r="J8287" i="1"/>
  <c r="L8284" i="1"/>
  <c r="K8281" i="1"/>
  <c r="J8281" i="1"/>
  <c r="L8278" i="1"/>
  <c r="M8278" i="1" s="1"/>
  <c r="K8278" i="1"/>
  <c r="J8277" i="1"/>
  <c r="K8277" i="1" s="1"/>
  <c r="K8274" i="1" s="1"/>
  <c r="M8274" i="1"/>
  <c r="L8274" i="1"/>
  <c r="J8273" i="1"/>
  <c r="K8273" i="1" s="1"/>
  <c r="K8270" i="1" s="1"/>
  <c r="M8270" i="1" s="1"/>
  <c r="L8270" i="1"/>
  <c r="K8269" i="1"/>
  <c r="K8266" i="1" s="1"/>
  <c r="M8266" i="1" s="1"/>
  <c r="J8269" i="1"/>
  <c r="L8266" i="1"/>
  <c r="J8265" i="1"/>
  <c r="K8265" i="1" s="1"/>
  <c r="K8262" i="1" s="1"/>
  <c r="M8262" i="1" s="1"/>
  <c r="L8262" i="1"/>
  <c r="J8261" i="1"/>
  <c r="K8261" i="1" s="1"/>
  <c r="K8258" i="1" s="1"/>
  <c r="M8258" i="1"/>
  <c r="L8258" i="1"/>
  <c r="J8257" i="1"/>
  <c r="K8257" i="1" s="1"/>
  <c r="K8254" i="1" s="1"/>
  <c r="M8254" i="1" s="1"/>
  <c r="L8282" i="1" s="1"/>
  <c r="L8254" i="1"/>
  <c r="K8249" i="1"/>
  <c r="J8249" i="1"/>
  <c r="L8246" i="1"/>
  <c r="K8246" i="1"/>
  <c r="M8246" i="1" s="1"/>
  <c r="J8245" i="1"/>
  <c r="J8244" i="1"/>
  <c r="K8245" i="1" s="1"/>
  <c r="K8241" i="1" s="1"/>
  <c r="M8241" i="1"/>
  <c r="L8241" i="1"/>
  <c r="J8240" i="1"/>
  <c r="K8240" i="1" s="1"/>
  <c r="K8237" i="1" s="1"/>
  <c r="M8237" i="1" s="1"/>
  <c r="L8237" i="1"/>
  <c r="J8236" i="1"/>
  <c r="J8235" i="1"/>
  <c r="J8234" i="1"/>
  <c r="J8233" i="1"/>
  <c r="K8236" i="1" s="1"/>
  <c r="K8229" i="1" s="1"/>
  <c r="M8229" i="1" s="1"/>
  <c r="J8232" i="1"/>
  <c r="L8229" i="1"/>
  <c r="K8228" i="1"/>
  <c r="J8228" i="1"/>
  <c r="L8225" i="1"/>
  <c r="M8225" i="1" s="1"/>
  <c r="K8225" i="1"/>
  <c r="J8222" i="1"/>
  <c r="K8222" i="1" s="1"/>
  <c r="K8219" i="1" s="1"/>
  <c r="M8219" i="1" s="1"/>
  <c r="L8219" i="1"/>
  <c r="J8218" i="1"/>
  <c r="J8217" i="1"/>
  <c r="J8216" i="1"/>
  <c r="J8215" i="1"/>
  <c r="J8214" i="1"/>
  <c r="J8213" i="1"/>
  <c r="J8212" i="1"/>
  <c r="J8211" i="1"/>
  <c r="J8210" i="1"/>
  <c r="J8209" i="1"/>
  <c r="J8208" i="1"/>
  <c r="J8207" i="1"/>
  <c r="J8206" i="1"/>
  <c r="J8205" i="1"/>
  <c r="J8204" i="1"/>
  <c r="J8203" i="1"/>
  <c r="L8198" i="1"/>
  <c r="J8197" i="1"/>
  <c r="J8196" i="1"/>
  <c r="J8195" i="1"/>
  <c r="J8194" i="1"/>
  <c r="J8193" i="1"/>
  <c r="J8192" i="1"/>
  <c r="J8191" i="1"/>
  <c r="J8190" i="1"/>
  <c r="J8189" i="1"/>
  <c r="J8188" i="1"/>
  <c r="J8187" i="1"/>
  <c r="J8186" i="1"/>
  <c r="J8185" i="1"/>
  <c r="J8184" i="1"/>
  <c r="J8183" i="1"/>
  <c r="J8182" i="1"/>
  <c r="J8180" i="1"/>
  <c r="K8197" i="1" s="1"/>
  <c r="K8175" i="1" s="1"/>
  <c r="M8175" i="1" s="1"/>
  <c r="J8179" i="1"/>
  <c r="L8175" i="1"/>
  <c r="K8174" i="1"/>
  <c r="J8174" i="1"/>
  <c r="M8171" i="1"/>
  <c r="L8171" i="1"/>
  <c r="K8171" i="1"/>
  <c r="J8166" i="1"/>
  <c r="K8166" i="1" s="1"/>
  <c r="K8163" i="1" s="1"/>
  <c r="M8163" i="1"/>
  <c r="L8163" i="1"/>
  <c r="J8162" i="1"/>
  <c r="K8162" i="1" s="1"/>
  <c r="K8159" i="1" s="1"/>
  <c r="M8159" i="1" s="1"/>
  <c r="L8159" i="1"/>
  <c r="K8158" i="1"/>
  <c r="J8158" i="1"/>
  <c r="L8155" i="1"/>
  <c r="K8155" i="1"/>
  <c r="K8154" i="1"/>
  <c r="J8154" i="1"/>
  <c r="M8151" i="1"/>
  <c r="L8151" i="1"/>
  <c r="K8151" i="1"/>
  <c r="J8148" i="1"/>
  <c r="K8148" i="1" s="1"/>
  <c r="K8145" i="1" s="1"/>
  <c r="M8145" i="1" s="1"/>
  <c r="L8145" i="1"/>
  <c r="K8144" i="1"/>
  <c r="K8141" i="1" s="1"/>
  <c r="M8141" i="1" s="1"/>
  <c r="J8144" i="1"/>
  <c r="L8141" i="1"/>
  <c r="K8140" i="1"/>
  <c r="K8137" i="1" s="1"/>
  <c r="M8137" i="1" s="1"/>
  <c r="J8140" i="1"/>
  <c r="L8137" i="1"/>
  <c r="K8136" i="1"/>
  <c r="J8136" i="1"/>
  <c r="L8133" i="1"/>
  <c r="M8133" i="1" s="1"/>
  <c r="K8133" i="1"/>
  <c r="J8130" i="1"/>
  <c r="K8130" i="1" s="1"/>
  <c r="K8127" i="1" s="1"/>
  <c r="M8127" i="1"/>
  <c r="L8127" i="1"/>
  <c r="J8126" i="1"/>
  <c r="K8126" i="1" s="1"/>
  <c r="K8123" i="1" s="1"/>
  <c r="M8123" i="1" s="1"/>
  <c r="L8123" i="1"/>
  <c r="K8122" i="1"/>
  <c r="J8122" i="1"/>
  <c r="L8119" i="1"/>
  <c r="K8119" i="1"/>
  <c r="K8118" i="1"/>
  <c r="J8118" i="1"/>
  <c r="M8115" i="1"/>
  <c r="L8115" i="1"/>
  <c r="K8115" i="1"/>
  <c r="J8114" i="1"/>
  <c r="K8114" i="1" s="1"/>
  <c r="K8111" i="1" s="1"/>
  <c r="M8111" i="1"/>
  <c r="L8111" i="1"/>
  <c r="J8110" i="1"/>
  <c r="K8110" i="1" s="1"/>
  <c r="K8107" i="1" s="1"/>
  <c r="M8107" i="1" s="1"/>
  <c r="L8107" i="1"/>
  <c r="K8106" i="1"/>
  <c r="J8106" i="1"/>
  <c r="L8103" i="1"/>
  <c r="K8103" i="1"/>
  <c r="K8102" i="1"/>
  <c r="J8102" i="1"/>
  <c r="M8099" i="1"/>
  <c r="L8099" i="1"/>
  <c r="K8099" i="1"/>
  <c r="J8098" i="1"/>
  <c r="K8098" i="1" s="1"/>
  <c r="K8095" i="1" s="1"/>
  <c r="M8095" i="1"/>
  <c r="L8095" i="1"/>
  <c r="J8094" i="1"/>
  <c r="K8094" i="1" s="1"/>
  <c r="K8091" i="1" s="1"/>
  <c r="M8091" i="1" s="1"/>
  <c r="L8091" i="1"/>
  <c r="K8086" i="1"/>
  <c r="J8086" i="1"/>
  <c r="L8083" i="1"/>
  <c r="K8083" i="1"/>
  <c r="K8080" i="1"/>
  <c r="J8080" i="1"/>
  <c r="L8077" i="1"/>
  <c r="M8077" i="1" s="1"/>
  <c r="K8077" i="1"/>
  <c r="J8076" i="1"/>
  <c r="K8076" i="1" s="1"/>
  <c r="K8073" i="1" s="1"/>
  <c r="M8073" i="1" s="1"/>
  <c r="L8073" i="1"/>
  <c r="K8072" i="1"/>
  <c r="K8069" i="1" s="1"/>
  <c r="M8069" i="1" s="1"/>
  <c r="J8072" i="1"/>
  <c r="L8069" i="1"/>
  <c r="K8068" i="1"/>
  <c r="K8065" i="1" s="1"/>
  <c r="M8065" i="1" s="1"/>
  <c r="J8068" i="1"/>
  <c r="L8065" i="1"/>
  <c r="K8064" i="1"/>
  <c r="J8064" i="1"/>
  <c r="L8061" i="1"/>
  <c r="M8061" i="1" s="1"/>
  <c r="L8081" i="1" s="1"/>
  <c r="K8061" i="1"/>
  <c r="J8058" i="1"/>
  <c r="K8058" i="1" s="1"/>
  <c r="K8055" i="1" s="1"/>
  <c r="M8055" i="1"/>
  <c r="L8055" i="1"/>
  <c r="J8054" i="1"/>
  <c r="K8054" i="1" s="1"/>
  <c r="K8051" i="1" s="1"/>
  <c r="M8051" i="1" s="1"/>
  <c r="L8051" i="1"/>
  <c r="K8050" i="1"/>
  <c r="J8050" i="1"/>
  <c r="L8047" i="1"/>
  <c r="K8047" i="1"/>
  <c r="J8046" i="1"/>
  <c r="K8046" i="1" s="1"/>
  <c r="K8043" i="1" s="1"/>
  <c r="L8043" i="1"/>
  <c r="M8043" i="1" s="1"/>
  <c r="J8042" i="1"/>
  <c r="K8042" i="1" s="1"/>
  <c r="K8039" i="1" s="1"/>
  <c r="M8039" i="1" s="1"/>
  <c r="L8039" i="1"/>
  <c r="K8038" i="1"/>
  <c r="K8035" i="1" s="1"/>
  <c r="M8035" i="1" s="1"/>
  <c r="J8038" i="1"/>
  <c r="L8035" i="1"/>
  <c r="K8034" i="1"/>
  <c r="K8031" i="1" s="1"/>
  <c r="M8031" i="1" s="1"/>
  <c r="J8034" i="1"/>
  <c r="L8031" i="1"/>
  <c r="K8030" i="1"/>
  <c r="J8030" i="1"/>
  <c r="L8027" i="1"/>
  <c r="M8027" i="1" s="1"/>
  <c r="K8027" i="1"/>
  <c r="J8026" i="1"/>
  <c r="K8026" i="1" s="1"/>
  <c r="K8023" i="1" s="1"/>
  <c r="M8023" i="1" s="1"/>
  <c r="L8023" i="1"/>
  <c r="J8020" i="1"/>
  <c r="K8020" i="1" s="1"/>
  <c r="K8017" i="1" s="1"/>
  <c r="M8017" i="1" s="1"/>
  <c r="L8017" i="1"/>
  <c r="J8016" i="1"/>
  <c r="K8016" i="1" s="1"/>
  <c r="K8013" i="1" s="1"/>
  <c r="M8013" i="1" s="1"/>
  <c r="L8013" i="1"/>
  <c r="J8012" i="1"/>
  <c r="K8012" i="1" s="1"/>
  <c r="K8009" i="1" s="1"/>
  <c r="M8009" i="1" s="1"/>
  <c r="L8009" i="1"/>
  <c r="J8008" i="1"/>
  <c r="K8008" i="1" s="1"/>
  <c r="K8005" i="1" s="1"/>
  <c r="M8005" i="1" s="1"/>
  <c r="L8005" i="1"/>
  <c r="K8004" i="1"/>
  <c r="J8004" i="1"/>
  <c r="L8001" i="1"/>
  <c r="K8001" i="1"/>
  <c r="M8001" i="1" s="1"/>
  <c r="L8021" i="1" s="1"/>
  <c r="K7998" i="1"/>
  <c r="J7998" i="1"/>
  <c r="L7995" i="1"/>
  <c r="M7995" i="1" s="1"/>
  <c r="K7995" i="1"/>
  <c r="J7994" i="1"/>
  <c r="K7994" i="1" s="1"/>
  <c r="K7991" i="1" s="1"/>
  <c r="M7991" i="1" s="1"/>
  <c r="L7991" i="1"/>
  <c r="J7990" i="1"/>
  <c r="K7990" i="1" s="1"/>
  <c r="K7987" i="1" s="1"/>
  <c r="M7987" i="1" s="1"/>
  <c r="L7987" i="1"/>
  <c r="K7986" i="1"/>
  <c r="J7986" i="1"/>
  <c r="L7983" i="1"/>
  <c r="K7983" i="1"/>
  <c r="M7983" i="1" s="1"/>
  <c r="K7982" i="1"/>
  <c r="J7982" i="1"/>
  <c r="L7979" i="1"/>
  <c r="M7979" i="1" s="1"/>
  <c r="K7979" i="1"/>
  <c r="J7978" i="1"/>
  <c r="K7978" i="1" s="1"/>
  <c r="K7975" i="1" s="1"/>
  <c r="M7975" i="1" s="1"/>
  <c r="L7975" i="1"/>
  <c r="J7974" i="1"/>
  <c r="K7974" i="1" s="1"/>
  <c r="K7971" i="1" s="1"/>
  <c r="M7971" i="1" s="1"/>
  <c r="L7971" i="1"/>
  <c r="K7970" i="1"/>
  <c r="J7970" i="1"/>
  <c r="L7967" i="1"/>
  <c r="K7967" i="1"/>
  <c r="M7967" i="1" s="1"/>
  <c r="K7966" i="1"/>
  <c r="J7966" i="1"/>
  <c r="L7963" i="1"/>
  <c r="M7963" i="1" s="1"/>
  <c r="K7963" i="1"/>
  <c r="J7962" i="1"/>
  <c r="K7962" i="1" s="1"/>
  <c r="K7959" i="1" s="1"/>
  <c r="M7959" i="1" s="1"/>
  <c r="L7959" i="1"/>
  <c r="J7958" i="1"/>
  <c r="K7958" i="1" s="1"/>
  <c r="K7955" i="1" s="1"/>
  <c r="M7955" i="1" s="1"/>
  <c r="L7955" i="1"/>
  <c r="K7954" i="1"/>
  <c r="J7954" i="1"/>
  <c r="L7951" i="1"/>
  <c r="K7951" i="1"/>
  <c r="M7951" i="1" s="1"/>
  <c r="K7950" i="1"/>
  <c r="J7950" i="1"/>
  <c r="L7947" i="1"/>
  <c r="M7947" i="1" s="1"/>
  <c r="K7947" i="1"/>
  <c r="J7946" i="1"/>
  <c r="K7946" i="1" s="1"/>
  <c r="K7943" i="1" s="1"/>
  <c r="M7943" i="1" s="1"/>
  <c r="L7943" i="1"/>
  <c r="J7942" i="1"/>
  <c r="K7942" i="1" s="1"/>
  <c r="K7939" i="1" s="1"/>
  <c r="M7939" i="1" s="1"/>
  <c r="L7939" i="1"/>
  <c r="K7938" i="1"/>
  <c r="J7938" i="1"/>
  <c r="L7935" i="1"/>
  <c r="K7935" i="1"/>
  <c r="M7935" i="1" s="1"/>
  <c r="K7934" i="1"/>
  <c r="J7934" i="1"/>
  <c r="L7931" i="1"/>
  <c r="M7931" i="1" s="1"/>
  <c r="K7931" i="1"/>
  <c r="J7930" i="1"/>
  <c r="K7930" i="1" s="1"/>
  <c r="K7927" i="1" s="1"/>
  <c r="M7927" i="1" s="1"/>
  <c r="L7927" i="1"/>
  <c r="J7926" i="1"/>
  <c r="K7926" i="1" s="1"/>
  <c r="K7923" i="1" s="1"/>
  <c r="M7923" i="1" s="1"/>
  <c r="L7923" i="1"/>
  <c r="K7922" i="1"/>
  <c r="J7922" i="1"/>
  <c r="L7919" i="1"/>
  <c r="K7919" i="1"/>
  <c r="M7919" i="1" s="1"/>
  <c r="K7918" i="1"/>
  <c r="J7918" i="1"/>
  <c r="L7915" i="1"/>
  <c r="M7915" i="1" s="1"/>
  <c r="K7915" i="1"/>
  <c r="J7914" i="1"/>
  <c r="K7914" i="1" s="1"/>
  <c r="K7911" i="1" s="1"/>
  <c r="M7911" i="1" s="1"/>
  <c r="L7911" i="1"/>
  <c r="J7910" i="1"/>
  <c r="K7910" i="1" s="1"/>
  <c r="K7907" i="1" s="1"/>
  <c r="M7907" i="1" s="1"/>
  <c r="L7907" i="1"/>
  <c r="K7906" i="1"/>
  <c r="J7906" i="1"/>
  <c r="L7903" i="1"/>
  <c r="K7903" i="1"/>
  <c r="M7903" i="1" s="1"/>
  <c r="J7902" i="1"/>
  <c r="K7902" i="1" s="1"/>
  <c r="K7899" i="1" s="1"/>
  <c r="M7899" i="1" s="1"/>
  <c r="L7899" i="1"/>
  <c r="J7898" i="1"/>
  <c r="K7898" i="1" s="1"/>
  <c r="K7895" i="1" s="1"/>
  <c r="M7895" i="1" s="1"/>
  <c r="L7999" i="1" s="1"/>
  <c r="L7895" i="1"/>
  <c r="J7892" i="1"/>
  <c r="K7892" i="1" s="1"/>
  <c r="K7889" i="1" s="1"/>
  <c r="M7889" i="1" s="1"/>
  <c r="L7889" i="1"/>
  <c r="K7888" i="1"/>
  <c r="J7888" i="1"/>
  <c r="L7885" i="1"/>
  <c r="K7885" i="1"/>
  <c r="M7885" i="1" s="1"/>
  <c r="J7884" i="1"/>
  <c r="K7884" i="1" s="1"/>
  <c r="K7881" i="1" s="1"/>
  <c r="M7881" i="1" s="1"/>
  <c r="L7881" i="1"/>
  <c r="J7880" i="1"/>
  <c r="K7880" i="1" s="1"/>
  <c r="K7877" i="1" s="1"/>
  <c r="M7877" i="1" s="1"/>
  <c r="L7877" i="1"/>
  <c r="J7876" i="1"/>
  <c r="K7876" i="1" s="1"/>
  <c r="K7873" i="1" s="1"/>
  <c r="M7873" i="1" s="1"/>
  <c r="L7873" i="1"/>
  <c r="K7872" i="1"/>
  <c r="J7872" i="1"/>
  <c r="L7869" i="1"/>
  <c r="K7869" i="1"/>
  <c r="M7869" i="1" s="1"/>
  <c r="J7868" i="1"/>
  <c r="K7868" i="1" s="1"/>
  <c r="K7865" i="1" s="1"/>
  <c r="M7865" i="1" s="1"/>
  <c r="L7865" i="1"/>
  <c r="J7864" i="1"/>
  <c r="K7864" i="1" s="1"/>
  <c r="K7861" i="1" s="1"/>
  <c r="M7861" i="1" s="1"/>
  <c r="L7861" i="1"/>
  <c r="J7860" i="1"/>
  <c r="K7860" i="1" s="1"/>
  <c r="K7857" i="1" s="1"/>
  <c r="M7857" i="1" s="1"/>
  <c r="L7857" i="1"/>
  <c r="K7856" i="1"/>
  <c r="J7856" i="1"/>
  <c r="L7853" i="1"/>
  <c r="K7853" i="1"/>
  <c r="M7853" i="1" s="1"/>
  <c r="J7852" i="1"/>
  <c r="K7852" i="1" s="1"/>
  <c r="K7849" i="1" s="1"/>
  <c r="M7849" i="1"/>
  <c r="L7849" i="1"/>
  <c r="J7848" i="1"/>
  <c r="K7848" i="1" s="1"/>
  <c r="K7845" i="1" s="1"/>
  <c r="M7845" i="1" s="1"/>
  <c r="L7893" i="1" s="1"/>
  <c r="L7845" i="1"/>
  <c r="J7842" i="1"/>
  <c r="K7842" i="1" s="1"/>
  <c r="K7839" i="1" s="1"/>
  <c r="M7839" i="1" s="1"/>
  <c r="L7839" i="1"/>
  <c r="K7838" i="1"/>
  <c r="J7838" i="1"/>
  <c r="L7835" i="1"/>
  <c r="K7835" i="1"/>
  <c r="M7835" i="1" s="1"/>
  <c r="J7834" i="1"/>
  <c r="K7834" i="1" s="1"/>
  <c r="K7831" i="1" s="1"/>
  <c r="M7831" i="1"/>
  <c r="L7831" i="1"/>
  <c r="J7830" i="1"/>
  <c r="K7830" i="1" s="1"/>
  <c r="K7827" i="1" s="1"/>
  <c r="M7827" i="1" s="1"/>
  <c r="L7827" i="1"/>
  <c r="J7826" i="1"/>
  <c r="K7826" i="1" s="1"/>
  <c r="K7823" i="1" s="1"/>
  <c r="M7823" i="1" s="1"/>
  <c r="L7823" i="1"/>
  <c r="K7822" i="1"/>
  <c r="J7822" i="1"/>
  <c r="L7819" i="1"/>
  <c r="K7819" i="1"/>
  <c r="M7819" i="1" s="1"/>
  <c r="J7814" i="1"/>
  <c r="K7814" i="1" s="1"/>
  <c r="K7811" i="1" s="1"/>
  <c r="M7811" i="1"/>
  <c r="L7811" i="1"/>
  <c r="J7810" i="1"/>
  <c r="K7810" i="1" s="1"/>
  <c r="K7807" i="1" s="1"/>
  <c r="M7807" i="1" s="1"/>
  <c r="L7815" i="1" s="1"/>
  <c r="L7807" i="1"/>
  <c r="J7804" i="1"/>
  <c r="K7804" i="1" s="1"/>
  <c r="K7801" i="1" s="1"/>
  <c r="M7801" i="1" s="1"/>
  <c r="L7801" i="1"/>
  <c r="K7800" i="1"/>
  <c r="J7800" i="1"/>
  <c r="L7797" i="1"/>
  <c r="K7797" i="1"/>
  <c r="M7797" i="1" s="1"/>
  <c r="J7796" i="1"/>
  <c r="K7796" i="1" s="1"/>
  <c r="K7793" i="1" s="1"/>
  <c r="M7793" i="1"/>
  <c r="L7793" i="1"/>
  <c r="J7792" i="1"/>
  <c r="K7792" i="1" s="1"/>
  <c r="K7789" i="1" s="1"/>
  <c r="M7789" i="1" s="1"/>
  <c r="L7789" i="1"/>
  <c r="J7788" i="1"/>
  <c r="K7788" i="1" s="1"/>
  <c r="K7785" i="1" s="1"/>
  <c r="M7785" i="1" s="1"/>
  <c r="L7785" i="1"/>
  <c r="K7784" i="1"/>
  <c r="J7784" i="1"/>
  <c r="L7781" i="1"/>
  <c r="K7781" i="1"/>
  <c r="M7781" i="1" s="1"/>
  <c r="J7780" i="1"/>
  <c r="K7780" i="1" s="1"/>
  <c r="K7777" i="1" s="1"/>
  <c r="M7777" i="1"/>
  <c r="L7777" i="1"/>
  <c r="J7776" i="1"/>
  <c r="K7776" i="1" s="1"/>
  <c r="K7773" i="1" s="1"/>
  <c r="M7773" i="1" s="1"/>
  <c r="L7773" i="1"/>
  <c r="J7772" i="1"/>
  <c r="K7772" i="1" s="1"/>
  <c r="K7769" i="1" s="1"/>
  <c r="M7769" i="1" s="1"/>
  <c r="L7769" i="1"/>
  <c r="J7768" i="1"/>
  <c r="J7767" i="1"/>
  <c r="J7766" i="1"/>
  <c r="K7768" i="1" s="1"/>
  <c r="K7763" i="1" s="1"/>
  <c r="M7763" i="1" s="1"/>
  <c r="L7763" i="1"/>
  <c r="J7762" i="1"/>
  <c r="K7762" i="1" s="1"/>
  <c r="K7757" i="1" s="1"/>
  <c r="M7757" i="1" s="1"/>
  <c r="J7761" i="1"/>
  <c r="J7760" i="1"/>
  <c r="L7757" i="1"/>
  <c r="J7756" i="1"/>
  <c r="J7755" i="1"/>
  <c r="K7756" i="1" s="1"/>
  <c r="K7751" i="1" s="1"/>
  <c r="M7751" i="1" s="1"/>
  <c r="J7754" i="1"/>
  <c r="L7751" i="1"/>
  <c r="J7750" i="1"/>
  <c r="J7749" i="1"/>
  <c r="J7748" i="1"/>
  <c r="K7750" i="1" s="1"/>
  <c r="L7745" i="1"/>
  <c r="K7745" i="1"/>
  <c r="M7745" i="1" s="1"/>
  <c r="K7744" i="1"/>
  <c r="J7744" i="1"/>
  <c r="L7741" i="1"/>
  <c r="K7741" i="1"/>
  <c r="M7741" i="1" s="1"/>
  <c r="J7740" i="1"/>
  <c r="J7739" i="1"/>
  <c r="J7738" i="1"/>
  <c r="J7737" i="1"/>
  <c r="K7740" i="1" s="1"/>
  <c r="K7734" i="1" s="1"/>
  <c r="M7734" i="1" s="1"/>
  <c r="L7734" i="1"/>
  <c r="J7733" i="1"/>
  <c r="K7733" i="1" s="1"/>
  <c r="K7730" i="1" s="1"/>
  <c r="M7730" i="1"/>
  <c r="L7730" i="1"/>
  <c r="K7729" i="1"/>
  <c r="J7729" i="1"/>
  <c r="M7726" i="1"/>
  <c r="L7726" i="1"/>
  <c r="K7726" i="1"/>
  <c r="J7725" i="1"/>
  <c r="J7724" i="1"/>
  <c r="J7723" i="1"/>
  <c r="J7722" i="1"/>
  <c r="J7721" i="1"/>
  <c r="J7720" i="1"/>
  <c r="J7719" i="1"/>
  <c r="J7718" i="1"/>
  <c r="J7716" i="1"/>
  <c r="J7715" i="1"/>
  <c r="J7714" i="1"/>
  <c r="J7713" i="1"/>
  <c r="J7712" i="1"/>
  <c r="J7711" i="1"/>
  <c r="J7710" i="1"/>
  <c r="J7709" i="1"/>
  <c r="J7708" i="1"/>
  <c r="J7707" i="1"/>
  <c r="J7706" i="1"/>
  <c r="J7705" i="1"/>
  <c r="J7704" i="1"/>
  <c r="J7703" i="1"/>
  <c r="J7702" i="1"/>
  <c r="J7701" i="1"/>
  <c r="J7699" i="1"/>
  <c r="J7698" i="1"/>
  <c r="J7697" i="1"/>
  <c r="J7696" i="1"/>
  <c r="J7695" i="1"/>
  <c r="J7694" i="1"/>
  <c r="J7693" i="1"/>
  <c r="K7725" i="1" s="1"/>
  <c r="K7688" i="1" s="1"/>
  <c r="M7688" i="1" s="1"/>
  <c r="L7688" i="1"/>
  <c r="J7687" i="1"/>
  <c r="J7686" i="1"/>
  <c r="J7685" i="1"/>
  <c r="J7684" i="1"/>
  <c r="J7683" i="1"/>
  <c r="J7682" i="1"/>
  <c r="J7681" i="1"/>
  <c r="J7680" i="1"/>
  <c r="K7687" i="1" s="1"/>
  <c r="K7676" i="1" s="1"/>
  <c r="M7676" i="1" s="1"/>
  <c r="J7679" i="1"/>
  <c r="L7676" i="1"/>
  <c r="J7673" i="1"/>
  <c r="K7673" i="1" s="1"/>
  <c r="K7670" i="1" s="1"/>
  <c r="M7670" i="1" s="1"/>
  <c r="L7670" i="1"/>
  <c r="K7669" i="1"/>
  <c r="J7669" i="1"/>
  <c r="L7666" i="1"/>
  <c r="K7666" i="1"/>
  <c r="M7666" i="1" s="1"/>
  <c r="K7665" i="1"/>
  <c r="J7665" i="1"/>
  <c r="J7664" i="1"/>
  <c r="M7661" i="1"/>
  <c r="L7661" i="1"/>
  <c r="K7661" i="1"/>
  <c r="J7660" i="1"/>
  <c r="J7659" i="1"/>
  <c r="J7658" i="1"/>
  <c r="K7660" i="1" s="1"/>
  <c r="K7655" i="1" s="1"/>
  <c r="M7655" i="1" s="1"/>
  <c r="L7655" i="1"/>
  <c r="J7654" i="1"/>
  <c r="J7653" i="1"/>
  <c r="K7654" i="1" s="1"/>
  <c r="K7650" i="1" s="1"/>
  <c r="M7650" i="1" s="1"/>
  <c r="L7650" i="1"/>
  <c r="K7649" i="1"/>
  <c r="K7645" i="1" s="1"/>
  <c r="M7645" i="1" s="1"/>
  <c r="J7649" i="1"/>
  <c r="J7648" i="1"/>
  <c r="L7645" i="1"/>
  <c r="J7644" i="1"/>
  <c r="J7643" i="1"/>
  <c r="K7644" i="1" s="1"/>
  <c r="K7640" i="1" s="1"/>
  <c r="M7640" i="1" s="1"/>
  <c r="L7640" i="1"/>
  <c r="K7639" i="1"/>
  <c r="J7639" i="1"/>
  <c r="L7636" i="1"/>
  <c r="K7636" i="1"/>
  <c r="M7636" i="1" s="1"/>
  <c r="K7633" i="1"/>
  <c r="J7633" i="1"/>
  <c r="L7630" i="1"/>
  <c r="K7630" i="1"/>
  <c r="M7630" i="1" s="1"/>
  <c r="K7629" i="1"/>
  <c r="J7629" i="1"/>
  <c r="M7626" i="1"/>
  <c r="L7626" i="1"/>
  <c r="K7626" i="1"/>
  <c r="J7625" i="1"/>
  <c r="K7625" i="1" s="1"/>
  <c r="K7622" i="1" s="1"/>
  <c r="M7622" i="1" s="1"/>
  <c r="L7622" i="1"/>
  <c r="K7621" i="1"/>
  <c r="J7621" i="1"/>
  <c r="L7618" i="1"/>
  <c r="K7618" i="1"/>
  <c r="M7618" i="1" s="1"/>
  <c r="K7617" i="1"/>
  <c r="J7617" i="1"/>
  <c r="L7614" i="1"/>
  <c r="K7614" i="1"/>
  <c r="M7614" i="1" s="1"/>
  <c r="J7613" i="1"/>
  <c r="J7612" i="1"/>
  <c r="K7613" i="1" s="1"/>
  <c r="K7609" i="1" s="1"/>
  <c r="M7609" i="1" s="1"/>
  <c r="L7609" i="1"/>
  <c r="K7608" i="1"/>
  <c r="J7608" i="1"/>
  <c r="L7605" i="1"/>
  <c r="K7605" i="1"/>
  <c r="M7605" i="1" s="1"/>
  <c r="K7604" i="1"/>
  <c r="J7604" i="1"/>
  <c r="L7601" i="1"/>
  <c r="K7601" i="1"/>
  <c r="M7601" i="1" s="1"/>
  <c r="K7600" i="1"/>
  <c r="J7600" i="1"/>
  <c r="M7597" i="1"/>
  <c r="L7597" i="1"/>
  <c r="K7597" i="1"/>
  <c r="J7596" i="1"/>
  <c r="K7596" i="1" s="1"/>
  <c r="K7593" i="1" s="1"/>
  <c r="M7593" i="1" s="1"/>
  <c r="L7593" i="1"/>
  <c r="K7592" i="1"/>
  <c r="K7587" i="1" s="1"/>
  <c r="M7587" i="1" s="1"/>
  <c r="J7592" i="1"/>
  <c r="J7591" i="1"/>
  <c r="J7590" i="1"/>
  <c r="L7587" i="1"/>
  <c r="J7586" i="1"/>
  <c r="J7585" i="1"/>
  <c r="J7584" i="1"/>
  <c r="J7583" i="1"/>
  <c r="J7582" i="1"/>
  <c r="K7586" i="1" s="1"/>
  <c r="K7578" i="1" s="1"/>
  <c r="M7578" i="1" s="1"/>
  <c r="L7634" i="1" s="1"/>
  <c r="L7578" i="1"/>
  <c r="K7573" i="1"/>
  <c r="J7573" i="1"/>
  <c r="L7570" i="1"/>
  <c r="K7570" i="1"/>
  <c r="M7570" i="1" s="1"/>
  <c r="J7569" i="1"/>
  <c r="J7568" i="1"/>
  <c r="J7567" i="1"/>
  <c r="J7566" i="1"/>
  <c r="J7565" i="1"/>
  <c r="J7564" i="1"/>
  <c r="J7563" i="1"/>
  <c r="J7562" i="1"/>
  <c r="J7560" i="1"/>
  <c r="J7559" i="1"/>
  <c r="J7558" i="1"/>
  <c r="J7557" i="1"/>
  <c r="J7556" i="1"/>
  <c r="J7555" i="1"/>
  <c r="J7554" i="1"/>
  <c r="J7553" i="1"/>
  <c r="J7552" i="1"/>
  <c r="J7551" i="1"/>
  <c r="J7550" i="1"/>
  <c r="J7549" i="1"/>
  <c r="J7548" i="1"/>
  <c r="J7546" i="1"/>
  <c r="J7545" i="1"/>
  <c r="J7544" i="1"/>
  <c r="J7543" i="1"/>
  <c r="J7542" i="1"/>
  <c r="J7541" i="1"/>
  <c r="J7540" i="1"/>
  <c r="J7539" i="1"/>
  <c r="K7569" i="1" s="1"/>
  <c r="K7536" i="1" s="1"/>
  <c r="M7536" i="1" s="1"/>
  <c r="L7536" i="1"/>
  <c r="J7535" i="1"/>
  <c r="J7534" i="1"/>
  <c r="J7533" i="1"/>
  <c r="J7532" i="1"/>
  <c r="K7535" i="1" s="1"/>
  <c r="K7528" i="1" s="1"/>
  <c r="M7528" i="1" s="1"/>
  <c r="L7528" i="1"/>
  <c r="J7527" i="1"/>
  <c r="J7526" i="1"/>
  <c r="K7527" i="1" s="1"/>
  <c r="K7522" i="1" s="1"/>
  <c r="M7522" i="1" s="1"/>
  <c r="L7522" i="1"/>
  <c r="J7521" i="1"/>
  <c r="J7520" i="1"/>
  <c r="J7519" i="1"/>
  <c r="J7518" i="1"/>
  <c r="J7517" i="1"/>
  <c r="J7515" i="1"/>
  <c r="J7514" i="1"/>
  <c r="J7513" i="1"/>
  <c r="K7521" i="1" s="1"/>
  <c r="K7506" i="1" s="1"/>
  <c r="M7506" i="1" s="1"/>
  <c r="J7511" i="1"/>
  <c r="J7510" i="1"/>
  <c r="L7506" i="1"/>
  <c r="J7505" i="1"/>
  <c r="J7504" i="1"/>
  <c r="J7503" i="1"/>
  <c r="J7502" i="1"/>
  <c r="J7501" i="1"/>
  <c r="J7500" i="1"/>
  <c r="J7499" i="1"/>
  <c r="J7498" i="1"/>
  <c r="J7497" i="1"/>
  <c r="J7496" i="1"/>
  <c r="J7494" i="1"/>
  <c r="J7493" i="1"/>
  <c r="J7492" i="1"/>
  <c r="J7491" i="1"/>
  <c r="J7490" i="1"/>
  <c r="J7489" i="1"/>
  <c r="J7488" i="1"/>
  <c r="J7487" i="1"/>
  <c r="J7486" i="1"/>
  <c r="J7485" i="1"/>
  <c r="J7484" i="1"/>
  <c r="J7483" i="1"/>
  <c r="J7482" i="1"/>
  <c r="J7481" i="1"/>
  <c r="J7480" i="1"/>
  <c r="J7479" i="1"/>
  <c r="J7478" i="1"/>
  <c r="J7477" i="1"/>
  <c r="J7476" i="1"/>
  <c r="J7475" i="1"/>
  <c r="J7474" i="1"/>
  <c r="J7473" i="1"/>
  <c r="J7472" i="1"/>
  <c r="J7470" i="1"/>
  <c r="J7469" i="1"/>
  <c r="J7468" i="1"/>
  <c r="J7467" i="1"/>
  <c r="J7466" i="1"/>
  <c r="J7465" i="1"/>
  <c r="J7464" i="1"/>
  <c r="J7463" i="1"/>
  <c r="K7505" i="1" s="1"/>
  <c r="K7459" i="1" s="1"/>
  <c r="M7459" i="1" s="1"/>
  <c r="L7459" i="1"/>
  <c r="J7458" i="1"/>
  <c r="K7458" i="1" s="1"/>
  <c r="K7455" i="1" s="1"/>
  <c r="M7455" i="1" s="1"/>
  <c r="L7455" i="1"/>
  <c r="K7454" i="1"/>
  <c r="K7449" i="1" s="1"/>
  <c r="M7449" i="1" s="1"/>
  <c r="J7454" i="1"/>
  <c r="J7453" i="1"/>
  <c r="J7452" i="1"/>
  <c r="L7449" i="1"/>
  <c r="J7448" i="1"/>
  <c r="J7447" i="1"/>
  <c r="J7446" i="1"/>
  <c r="J7444" i="1"/>
  <c r="K7448" i="1" s="1"/>
  <c r="K7440" i="1" s="1"/>
  <c r="M7440" i="1" s="1"/>
  <c r="L7440" i="1"/>
  <c r="J7439" i="1"/>
  <c r="J7438" i="1"/>
  <c r="J7437" i="1"/>
  <c r="K7439" i="1" s="1"/>
  <c r="K7433" i="1" s="1"/>
  <c r="M7433" i="1" s="1"/>
  <c r="L7433" i="1"/>
  <c r="J7432" i="1"/>
  <c r="J7431" i="1"/>
  <c r="J7430" i="1"/>
  <c r="J7429" i="1"/>
  <c r="J7428" i="1"/>
  <c r="J7427" i="1"/>
  <c r="J7425" i="1"/>
  <c r="J7424" i="1"/>
  <c r="J7423" i="1"/>
  <c r="J7422" i="1"/>
  <c r="J7421" i="1"/>
  <c r="J7420" i="1"/>
  <c r="J7419" i="1"/>
  <c r="J7418" i="1"/>
  <c r="J7417" i="1"/>
  <c r="J7416" i="1"/>
  <c r="J7414" i="1"/>
  <c r="J7413" i="1"/>
  <c r="J7412" i="1"/>
  <c r="J7411" i="1"/>
  <c r="J7410" i="1"/>
  <c r="J7409" i="1"/>
  <c r="J7408" i="1"/>
  <c r="J7406" i="1"/>
  <c r="J7404" i="1"/>
  <c r="J7403" i="1"/>
  <c r="J7402" i="1"/>
  <c r="K7432" i="1" s="1"/>
  <c r="K7398" i="1" s="1"/>
  <c r="M7398" i="1" s="1"/>
  <c r="L7398" i="1"/>
  <c r="J7397" i="1"/>
  <c r="J7396" i="1"/>
  <c r="J7395" i="1"/>
  <c r="J7394" i="1"/>
  <c r="J7393" i="1"/>
  <c r="J7392" i="1"/>
  <c r="J7390" i="1"/>
  <c r="K7397" i="1" s="1"/>
  <c r="K7386" i="1" s="1"/>
  <c r="M7386" i="1" s="1"/>
  <c r="L7386" i="1"/>
  <c r="J7385" i="1"/>
  <c r="J7384" i="1"/>
  <c r="J7383" i="1"/>
  <c r="J7382" i="1"/>
  <c r="J7381" i="1"/>
  <c r="J7380" i="1"/>
  <c r="J7379" i="1"/>
  <c r="J7378" i="1"/>
  <c r="J7377" i="1"/>
  <c r="J7376" i="1"/>
  <c r="J7375" i="1"/>
  <c r="J7374" i="1"/>
  <c r="K7385" i="1" s="1"/>
  <c r="K7367" i="1" s="1"/>
  <c r="M7367" i="1" s="1"/>
  <c r="J7373" i="1"/>
  <c r="J7372" i="1"/>
  <c r="J7371" i="1"/>
  <c r="L7367" i="1"/>
  <c r="J7366" i="1"/>
  <c r="J7365" i="1"/>
  <c r="J7364" i="1"/>
  <c r="J7363" i="1"/>
  <c r="J7362" i="1"/>
  <c r="J7361" i="1"/>
  <c r="J7360" i="1"/>
  <c r="J7359" i="1"/>
  <c r="J7358" i="1"/>
  <c r="J7357" i="1"/>
  <c r="J7356" i="1"/>
  <c r="J7355" i="1"/>
  <c r="J7354" i="1"/>
  <c r="J7353" i="1"/>
  <c r="J7352" i="1"/>
  <c r="J7351" i="1"/>
  <c r="J7350" i="1"/>
  <c r="J7349" i="1"/>
  <c r="J7348" i="1"/>
  <c r="J7347" i="1"/>
  <c r="J7346" i="1"/>
  <c r="J7345" i="1"/>
  <c r="J7344" i="1"/>
  <c r="J7343" i="1"/>
  <c r="J7342" i="1"/>
  <c r="J7341" i="1"/>
  <c r="J7340" i="1"/>
  <c r="J7339" i="1"/>
  <c r="J7338" i="1"/>
  <c r="J7337" i="1"/>
  <c r="J7335" i="1"/>
  <c r="J7334" i="1"/>
  <c r="J7333" i="1"/>
  <c r="J7332" i="1"/>
  <c r="J7331" i="1"/>
  <c r="J7330" i="1"/>
  <c r="J7329" i="1"/>
  <c r="J7328" i="1"/>
  <c r="J7327" i="1"/>
  <c r="J7326" i="1"/>
  <c r="J7325" i="1"/>
  <c r="J7324" i="1"/>
  <c r="J7323" i="1"/>
  <c r="J7322" i="1"/>
  <c r="J7321" i="1"/>
  <c r="J7320" i="1"/>
  <c r="J7319" i="1"/>
  <c r="J7318" i="1"/>
  <c r="J7317" i="1"/>
  <c r="J7316" i="1"/>
  <c r="J7315" i="1"/>
  <c r="J7314" i="1"/>
  <c r="J7313" i="1"/>
  <c r="J7312" i="1"/>
  <c r="J7311" i="1"/>
  <c r="J7310" i="1"/>
  <c r="J7309" i="1"/>
  <c r="J7308" i="1"/>
  <c r="J7307" i="1"/>
  <c r="J7306" i="1"/>
  <c r="J7305" i="1"/>
  <c r="J7304" i="1"/>
  <c r="J7303" i="1"/>
  <c r="J7302" i="1"/>
  <c r="J7301" i="1"/>
  <c r="J7300" i="1"/>
  <c r="J7299" i="1"/>
  <c r="J7298" i="1"/>
  <c r="J7297" i="1"/>
  <c r="J7296" i="1"/>
  <c r="J7295" i="1"/>
  <c r="J7294" i="1"/>
  <c r="J7293" i="1"/>
  <c r="J7292" i="1"/>
  <c r="J7291" i="1"/>
  <c r="J7290" i="1"/>
  <c r="J7289" i="1"/>
  <c r="J7288" i="1"/>
  <c r="J7287" i="1"/>
  <c r="J7286" i="1"/>
  <c r="J7285" i="1"/>
  <c r="J7284" i="1"/>
  <c r="J7283" i="1"/>
  <c r="J7282" i="1"/>
  <c r="J7280" i="1"/>
  <c r="J7279" i="1"/>
  <c r="J7278" i="1"/>
  <c r="J7277" i="1"/>
  <c r="J7276" i="1"/>
  <c r="J7275" i="1"/>
  <c r="J7274" i="1"/>
  <c r="J7273" i="1"/>
  <c r="J7272" i="1"/>
  <c r="J7271" i="1"/>
  <c r="J7270" i="1"/>
  <c r="J7269" i="1"/>
  <c r="J7268" i="1"/>
  <c r="J7267" i="1"/>
  <c r="J7266" i="1"/>
  <c r="J7265" i="1"/>
  <c r="J7264" i="1"/>
  <c r="J7263" i="1"/>
  <c r="J7262" i="1"/>
  <c r="J7260" i="1"/>
  <c r="J7259" i="1"/>
  <c r="J7258" i="1"/>
  <c r="J7257" i="1"/>
  <c r="J7256" i="1"/>
  <c r="J7255" i="1"/>
  <c r="J7254" i="1"/>
  <c r="J7253" i="1"/>
  <c r="J7252" i="1"/>
  <c r="J7251" i="1"/>
  <c r="J7250" i="1"/>
  <c r="J7249" i="1"/>
  <c r="J7248" i="1"/>
  <c r="J7247" i="1"/>
  <c r="J7246" i="1"/>
  <c r="J7245" i="1"/>
  <c r="J7244" i="1"/>
  <c r="J7243" i="1"/>
  <c r="J7242" i="1"/>
  <c r="J7241" i="1"/>
  <c r="J7240" i="1"/>
  <c r="J7239" i="1"/>
  <c r="J7238" i="1"/>
  <c r="J7237" i="1"/>
  <c r="J7236" i="1"/>
  <c r="J7235" i="1"/>
  <c r="J7234" i="1"/>
  <c r="J7233" i="1"/>
  <c r="J7231" i="1"/>
  <c r="J7230" i="1"/>
  <c r="J7229" i="1"/>
  <c r="K7366" i="1" s="1"/>
  <c r="K7225" i="1" s="1"/>
  <c r="M7225" i="1" s="1"/>
  <c r="L7225" i="1"/>
  <c r="J7222" i="1"/>
  <c r="J7221" i="1"/>
  <c r="J7220" i="1"/>
  <c r="K7222" i="1" s="1"/>
  <c r="K7217" i="1" s="1"/>
  <c r="M7217" i="1" s="1"/>
  <c r="L7217" i="1"/>
  <c r="J7216" i="1"/>
  <c r="J7215" i="1"/>
  <c r="J7214" i="1"/>
  <c r="J7213" i="1"/>
  <c r="J7212" i="1"/>
  <c r="J7211" i="1"/>
  <c r="J7210" i="1"/>
  <c r="J7209" i="1"/>
  <c r="J7208" i="1"/>
  <c r="J7207" i="1"/>
  <c r="J7206" i="1"/>
  <c r="J7205" i="1"/>
  <c r="J7204" i="1"/>
  <c r="J7203" i="1"/>
  <c r="J7202" i="1"/>
  <c r="J7201" i="1"/>
  <c r="J7200" i="1"/>
  <c r="J7199" i="1"/>
  <c r="J7198" i="1"/>
  <c r="J7197" i="1"/>
  <c r="J7196" i="1"/>
  <c r="J7194" i="1"/>
  <c r="J7193" i="1"/>
  <c r="J7192" i="1"/>
  <c r="J7191" i="1"/>
  <c r="J7190" i="1"/>
  <c r="J7189" i="1"/>
  <c r="J7188" i="1"/>
  <c r="J7187" i="1"/>
  <c r="J7186" i="1"/>
  <c r="J7185" i="1"/>
  <c r="J7184" i="1"/>
  <c r="J7183" i="1"/>
  <c r="J7182" i="1"/>
  <c r="J7181" i="1"/>
  <c r="J7180" i="1"/>
  <c r="J7179" i="1"/>
  <c r="J7178" i="1"/>
  <c r="J7177" i="1"/>
  <c r="J7176" i="1"/>
  <c r="J7175" i="1"/>
  <c r="J7174" i="1"/>
  <c r="J7173" i="1"/>
  <c r="J7172" i="1"/>
  <c r="J7170" i="1"/>
  <c r="J7169" i="1"/>
  <c r="J7168" i="1"/>
  <c r="J7167" i="1"/>
  <c r="J7166" i="1"/>
  <c r="J7165" i="1"/>
  <c r="J7164" i="1"/>
  <c r="J7163" i="1"/>
  <c r="J7162" i="1"/>
  <c r="J7161" i="1"/>
  <c r="J7158" i="1"/>
  <c r="J7157" i="1"/>
  <c r="J7156" i="1"/>
  <c r="J7155" i="1"/>
  <c r="J7154" i="1"/>
  <c r="J7152" i="1"/>
  <c r="J7151" i="1"/>
  <c r="J7150" i="1"/>
  <c r="J7149" i="1"/>
  <c r="J7148" i="1"/>
  <c r="J7147" i="1"/>
  <c r="J7146" i="1"/>
  <c r="J7145" i="1"/>
  <c r="J7144" i="1"/>
  <c r="J7142" i="1"/>
  <c r="J7141" i="1"/>
  <c r="J7140" i="1"/>
  <c r="J7139" i="1"/>
  <c r="J7138" i="1"/>
  <c r="J7137" i="1"/>
  <c r="J7136" i="1"/>
  <c r="J7135" i="1"/>
  <c r="K7216" i="1" s="1"/>
  <c r="K7131" i="1" s="1"/>
  <c r="M7131" i="1" s="1"/>
  <c r="L7131" i="1"/>
  <c r="K7130" i="1"/>
  <c r="J7130" i="1"/>
  <c r="L7127" i="1"/>
  <c r="K7127" i="1"/>
  <c r="M7127" i="1" s="1"/>
  <c r="J7126" i="1"/>
  <c r="J7125" i="1"/>
  <c r="J7124" i="1"/>
  <c r="J7123" i="1"/>
  <c r="J7122" i="1"/>
  <c r="J7121" i="1"/>
  <c r="J7120" i="1"/>
  <c r="J7119" i="1"/>
  <c r="J7118" i="1"/>
  <c r="J7117" i="1"/>
  <c r="J7116" i="1"/>
  <c r="K7126" i="1" s="1"/>
  <c r="K7113" i="1" s="1"/>
  <c r="M7113" i="1" s="1"/>
  <c r="L7113" i="1"/>
  <c r="K7112" i="1"/>
  <c r="J7112" i="1"/>
  <c r="L7109" i="1"/>
  <c r="K7109" i="1"/>
  <c r="M7109" i="1" s="1"/>
  <c r="J7108" i="1"/>
  <c r="J7107" i="1"/>
  <c r="J7106" i="1"/>
  <c r="J7105" i="1"/>
  <c r="J7104" i="1"/>
  <c r="J7103" i="1"/>
  <c r="J7102" i="1"/>
  <c r="J7101" i="1"/>
  <c r="K7108" i="1" s="1"/>
  <c r="K7098" i="1" s="1"/>
  <c r="M7098" i="1" s="1"/>
  <c r="L7098" i="1"/>
  <c r="J7097" i="1"/>
  <c r="J7096" i="1"/>
  <c r="K7097" i="1" s="1"/>
  <c r="K7092" i="1" s="1"/>
  <c r="M7092" i="1" s="1"/>
  <c r="L7092" i="1"/>
  <c r="J7091" i="1"/>
  <c r="J7090" i="1"/>
  <c r="J7089" i="1"/>
  <c r="J7088" i="1"/>
  <c r="K7091" i="1" s="1"/>
  <c r="K7081" i="1" s="1"/>
  <c r="M7081" i="1" s="1"/>
  <c r="J7087" i="1"/>
  <c r="J7086" i="1"/>
  <c r="L7081" i="1"/>
  <c r="J7080" i="1"/>
  <c r="J7079" i="1"/>
  <c r="J7078" i="1"/>
  <c r="J7076" i="1"/>
  <c r="J7075" i="1"/>
  <c r="J7074" i="1"/>
  <c r="J7073" i="1"/>
  <c r="J7072" i="1"/>
  <c r="J7071" i="1"/>
  <c r="J7069" i="1"/>
  <c r="J7068" i="1"/>
  <c r="J7067" i="1"/>
  <c r="J7066" i="1"/>
  <c r="J7065" i="1"/>
  <c r="J7064" i="1"/>
  <c r="J7063" i="1"/>
  <c r="K7080" i="1" s="1"/>
  <c r="K7058" i="1" s="1"/>
  <c r="M7058" i="1" s="1"/>
  <c r="L7058" i="1"/>
  <c r="J7057" i="1"/>
  <c r="J7056" i="1"/>
  <c r="J7054" i="1"/>
  <c r="J7053" i="1"/>
  <c r="J7052" i="1"/>
  <c r="J7050" i="1"/>
  <c r="J7049" i="1"/>
  <c r="J7048" i="1"/>
  <c r="J7047" i="1"/>
  <c r="J7045" i="1"/>
  <c r="J7044" i="1"/>
  <c r="K7057" i="1" s="1"/>
  <c r="K7040" i="1" s="1"/>
  <c r="M7040" i="1" s="1"/>
  <c r="L7040" i="1"/>
  <c r="J7039" i="1"/>
  <c r="J7038" i="1"/>
  <c r="J7037" i="1"/>
  <c r="J7036" i="1"/>
  <c r="J7035" i="1"/>
  <c r="J7034" i="1"/>
  <c r="J7033" i="1"/>
  <c r="J7032" i="1"/>
  <c r="J7030" i="1"/>
  <c r="J7029" i="1"/>
  <c r="J7028" i="1"/>
  <c r="J7027" i="1"/>
  <c r="J7026" i="1"/>
  <c r="J7025" i="1"/>
  <c r="J7024" i="1"/>
  <c r="J7023" i="1"/>
  <c r="J7022" i="1"/>
  <c r="J7021" i="1"/>
  <c r="J7020" i="1"/>
  <c r="J7019" i="1"/>
  <c r="J7018" i="1"/>
  <c r="J7017" i="1"/>
  <c r="J7016" i="1"/>
  <c r="J7015" i="1"/>
  <c r="J7013" i="1"/>
  <c r="J7012" i="1"/>
  <c r="J7011" i="1"/>
  <c r="J7010" i="1"/>
  <c r="J7009" i="1"/>
  <c r="J7008" i="1"/>
  <c r="J7007" i="1"/>
  <c r="K7039" i="1" s="1"/>
  <c r="K7002" i="1" s="1"/>
  <c r="M7002" i="1" s="1"/>
  <c r="L7002" i="1"/>
  <c r="J7001" i="1"/>
  <c r="J7000" i="1"/>
  <c r="J6999" i="1"/>
  <c r="J6998" i="1"/>
  <c r="K7001" i="1" s="1"/>
  <c r="K6993" i="1" s="1"/>
  <c r="M6993" i="1" s="1"/>
  <c r="J6997" i="1"/>
  <c r="L6993" i="1"/>
  <c r="J6992" i="1"/>
  <c r="J6991" i="1"/>
  <c r="J6990" i="1"/>
  <c r="J6989" i="1"/>
  <c r="J6988" i="1"/>
  <c r="J6987" i="1"/>
  <c r="J6986" i="1"/>
  <c r="J6985" i="1"/>
  <c r="J6984" i="1"/>
  <c r="J6983" i="1"/>
  <c r="J6982" i="1"/>
  <c r="J6981" i="1"/>
  <c r="J6980" i="1"/>
  <c r="J6979" i="1"/>
  <c r="J6978" i="1"/>
  <c r="J6977" i="1"/>
  <c r="J6976" i="1"/>
  <c r="J6975" i="1"/>
  <c r="J6974" i="1"/>
  <c r="J6973" i="1"/>
  <c r="J6972" i="1"/>
  <c r="J6971" i="1"/>
  <c r="J6970" i="1"/>
  <c r="J6969" i="1"/>
  <c r="J6968" i="1"/>
  <c r="J6967" i="1"/>
  <c r="J6966" i="1"/>
  <c r="J6965" i="1"/>
  <c r="J6964" i="1"/>
  <c r="J6963" i="1"/>
  <c r="J6962" i="1"/>
  <c r="J6961" i="1"/>
  <c r="J6960" i="1"/>
  <c r="J6959" i="1"/>
  <c r="J6958" i="1"/>
  <c r="J6957" i="1"/>
  <c r="J6956" i="1"/>
  <c r="J6955" i="1"/>
  <c r="J6953" i="1"/>
  <c r="J6952" i="1"/>
  <c r="J6951" i="1"/>
  <c r="J6950" i="1"/>
  <c r="J6949" i="1"/>
  <c r="J6948" i="1"/>
  <c r="J6947" i="1"/>
  <c r="J6946" i="1"/>
  <c r="J6945" i="1"/>
  <c r="J6944" i="1"/>
  <c r="J6943" i="1"/>
  <c r="J6942" i="1"/>
  <c r="J6941" i="1"/>
  <c r="J6940" i="1"/>
  <c r="J6939" i="1"/>
  <c r="J6938" i="1"/>
  <c r="J6937" i="1"/>
  <c r="J6936" i="1"/>
  <c r="J6935" i="1"/>
  <c r="J6934" i="1"/>
  <c r="J6933" i="1"/>
  <c r="J6932" i="1"/>
  <c r="J6931" i="1"/>
  <c r="J6930" i="1"/>
  <c r="J6929" i="1"/>
  <c r="J6928" i="1"/>
  <c r="J6927" i="1"/>
  <c r="J6926" i="1"/>
  <c r="J6925" i="1"/>
  <c r="J6924" i="1"/>
  <c r="J6923" i="1"/>
  <c r="J6922" i="1"/>
  <c r="J6921" i="1"/>
  <c r="J6920" i="1"/>
  <c r="J6919" i="1"/>
  <c r="J6918" i="1"/>
  <c r="J6917" i="1"/>
  <c r="J6916" i="1"/>
  <c r="J6915" i="1"/>
  <c r="J6914" i="1"/>
  <c r="J6913" i="1"/>
  <c r="J6912" i="1"/>
  <c r="J6911" i="1"/>
  <c r="J6910" i="1"/>
  <c r="J6909" i="1"/>
  <c r="J6908" i="1"/>
  <c r="J6907" i="1"/>
  <c r="J6906" i="1"/>
  <c r="J6905" i="1"/>
  <c r="J6904" i="1"/>
  <c r="J6903" i="1"/>
  <c r="J6902" i="1"/>
  <c r="J6901" i="1"/>
  <c r="J6900" i="1"/>
  <c r="J6898" i="1"/>
  <c r="J6897" i="1"/>
  <c r="J6896" i="1"/>
  <c r="J6895" i="1"/>
  <c r="J6894" i="1"/>
  <c r="J6893" i="1"/>
  <c r="J6892" i="1"/>
  <c r="J6891" i="1"/>
  <c r="J6890" i="1"/>
  <c r="J6889" i="1"/>
  <c r="J6888" i="1"/>
  <c r="J6887" i="1"/>
  <c r="J6886" i="1"/>
  <c r="J6885" i="1"/>
  <c r="J6884" i="1"/>
  <c r="J6883" i="1"/>
  <c r="J6882" i="1"/>
  <c r="J6881" i="1"/>
  <c r="J6880" i="1"/>
  <c r="J6879" i="1"/>
  <c r="K6992" i="1" s="1"/>
  <c r="K6876" i="1" s="1"/>
  <c r="M6876" i="1" s="1"/>
  <c r="L6876" i="1"/>
  <c r="J6875" i="1"/>
  <c r="J6874" i="1"/>
  <c r="J6873" i="1"/>
  <c r="J6872" i="1"/>
  <c r="J6871" i="1"/>
  <c r="J6870" i="1"/>
  <c r="J6869" i="1"/>
  <c r="J6868" i="1"/>
  <c r="J6867" i="1"/>
  <c r="J6866" i="1"/>
  <c r="J6865" i="1"/>
  <c r="J6864" i="1"/>
  <c r="J6863" i="1"/>
  <c r="J6862" i="1"/>
  <c r="J6861" i="1"/>
  <c r="J6860" i="1"/>
  <c r="J6859" i="1"/>
  <c r="J6857" i="1"/>
  <c r="J6856" i="1"/>
  <c r="J6855" i="1"/>
  <c r="K6875" i="1" s="1"/>
  <c r="K6851" i="1" s="1"/>
  <c r="M6851" i="1" s="1"/>
  <c r="L6851" i="1"/>
  <c r="J6850" i="1"/>
  <c r="J6849" i="1"/>
  <c r="J6847" i="1"/>
  <c r="J6846" i="1"/>
  <c r="J6844" i="1"/>
  <c r="J6843" i="1"/>
  <c r="J6842" i="1"/>
  <c r="J6841" i="1"/>
  <c r="J6840" i="1"/>
  <c r="J6839" i="1"/>
  <c r="J6838" i="1"/>
  <c r="J6837" i="1"/>
  <c r="J6836" i="1"/>
  <c r="J6835" i="1"/>
  <c r="J6834" i="1"/>
  <c r="J6833" i="1"/>
  <c r="J6832" i="1"/>
  <c r="J6831" i="1"/>
  <c r="J6830" i="1"/>
  <c r="J6829" i="1"/>
  <c r="J6828" i="1"/>
  <c r="J6827" i="1"/>
  <c r="J6826" i="1"/>
  <c r="J6825" i="1"/>
  <c r="J6824" i="1"/>
  <c r="J6823" i="1"/>
  <c r="J6822" i="1"/>
  <c r="J6821" i="1"/>
  <c r="J6819" i="1"/>
  <c r="J6818" i="1"/>
  <c r="J6817" i="1"/>
  <c r="J6816" i="1"/>
  <c r="J6815" i="1"/>
  <c r="K6850" i="1" s="1"/>
  <c r="K6811" i="1" s="1"/>
  <c r="M6811" i="1" s="1"/>
  <c r="L6811" i="1"/>
  <c r="J6810" i="1"/>
  <c r="J6809" i="1"/>
  <c r="J6808" i="1"/>
  <c r="J6807" i="1"/>
  <c r="J6805" i="1"/>
  <c r="J6804" i="1"/>
  <c r="J6803" i="1"/>
  <c r="J6802" i="1"/>
  <c r="J6800" i="1"/>
  <c r="J6799" i="1"/>
  <c r="J6798" i="1"/>
  <c r="J6797" i="1"/>
  <c r="J6796" i="1"/>
  <c r="J6795" i="1"/>
  <c r="J6794" i="1"/>
  <c r="J6793" i="1"/>
  <c r="J6792" i="1"/>
  <c r="J6791" i="1"/>
  <c r="J6790" i="1"/>
  <c r="J6789" i="1"/>
  <c r="J6788" i="1"/>
  <c r="J6787" i="1"/>
  <c r="J6786" i="1"/>
  <c r="J6785" i="1"/>
  <c r="J6784" i="1"/>
  <c r="J6783" i="1"/>
  <c r="J6782" i="1"/>
  <c r="J6781" i="1"/>
  <c r="J6780" i="1"/>
  <c r="J6779" i="1"/>
  <c r="J6778" i="1"/>
  <c r="J6777" i="1"/>
  <c r="J6776" i="1"/>
  <c r="J6775" i="1"/>
  <c r="J6774" i="1"/>
  <c r="J6773" i="1"/>
  <c r="J6772" i="1"/>
  <c r="J6771" i="1"/>
  <c r="J6770" i="1"/>
  <c r="J6769" i="1"/>
  <c r="J6768" i="1"/>
  <c r="J6767" i="1"/>
  <c r="J6766" i="1"/>
  <c r="J6765" i="1"/>
  <c r="J6764" i="1"/>
  <c r="J6763" i="1"/>
  <c r="J6762" i="1"/>
  <c r="J6761" i="1"/>
  <c r="J6759" i="1"/>
  <c r="J6758" i="1"/>
  <c r="J6757" i="1"/>
  <c r="J6756" i="1"/>
  <c r="J6755" i="1"/>
  <c r="J6754" i="1"/>
  <c r="J6753" i="1"/>
  <c r="J6752" i="1"/>
  <c r="J6751" i="1"/>
  <c r="J6750" i="1"/>
  <c r="J6749" i="1"/>
  <c r="J6748" i="1"/>
  <c r="J6747" i="1"/>
  <c r="J6746" i="1"/>
  <c r="J6745" i="1"/>
  <c r="J6744" i="1"/>
  <c r="J6743" i="1"/>
  <c r="J6742" i="1"/>
  <c r="J6741" i="1"/>
  <c r="J6740" i="1"/>
  <c r="J6739" i="1"/>
  <c r="J6738" i="1"/>
  <c r="J6737" i="1"/>
  <c r="J6736" i="1"/>
  <c r="K6810" i="1" s="1"/>
  <c r="K6732" i="1" s="1"/>
  <c r="M6732" i="1" s="1"/>
  <c r="L6732" i="1"/>
  <c r="J6731" i="1"/>
  <c r="J6730" i="1"/>
  <c r="J6728" i="1"/>
  <c r="J6727" i="1"/>
  <c r="J6725" i="1"/>
  <c r="J6724" i="1"/>
  <c r="J6723" i="1"/>
  <c r="J6722" i="1"/>
  <c r="J6721" i="1"/>
  <c r="J6720" i="1"/>
  <c r="J6719" i="1"/>
  <c r="J6718" i="1"/>
  <c r="J6717" i="1"/>
  <c r="J6716" i="1"/>
  <c r="J6715" i="1"/>
  <c r="J6714" i="1"/>
  <c r="J6713" i="1"/>
  <c r="J6712" i="1"/>
  <c r="J6711" i="1"/>
  <c r="J6710" i="1"/>
  <c r="J6709" i="1"/>
  <c r="J6708" i="1"/>
  <c r="J6707" i="1"/>
  <c r="J6706" i="1"/>
  <c r="J6705" i="1"/>
  <c r="J6704" i="1"/>
  <c r="J6703" i="1"/>
  <c r="J6702" i="1"/>
  <c r="J6700" i="1"/>
  <c r="J6699" i="1"/>
  <c r="J6698" i="1"/>
  <c r="J6697" i="1"/>
  <c r="J6696" i="1"/>
  <c r="K6731" i="1" s="1"/>
  <c r="K6692" i="1" s="1"/>
  <c r="M6692" i="1" s="1"/>
  <c r="L7223" i="1" s="1"/>
  <c r="L6692" i="1"/>
  <c r="J6689" i="1"/>
  <c r="J6688" i="1"/>
  <c r="J6687" i="1"/>
  <c r="J6685" i="1"/>
  <c r="J6684" i="1"/>
  <c r="K6689" i="1" s="1"/>
  <c r="K6679" i="1" s="1"/>
  <c r="M6679" i="1" s="1"/>
  <c r="J6683" i="1"/>
  <c r="L6679" i="1"/>
  <c r="J6678" i="1"/>
  <c r="J6677" i="1"/>
  <c r="J6676" i="1"/>
  <c r="J6675" i="1"/>
  <c r="J6674" i="1"/>
  <c r="J6673" i="1"/>
  <c r="J6672" i="1"/>
  <c r="J6671" i="1"/>
  <c r="J6670" i="1"/>
  <c r="J6669" i="1"/>
  <c r="J6668" i="1"/>
  <c r="J6667" i="1"/>
  <c r="J6666" i="1"/>
  <c r="J6665" i="1"/>
  <c r="J6664" i="1"/>
  <c r="J6663" i="1"/>
  <c r="J6662" i="1"/>
  <c r="J6661" i="1"/>
  <c r="J6660" i="1"/>
  <c r="J6658" i="1"/>
  <c r="J6657" i="1"/>
  <c r="J6656" i="1"/>
  <c r="J6655" i="1"/>
  <c r="J6654" i="1"/>
  <c r="J6653" i="1"/>
  <c r="J6652" i="1"/>
  <c r="J6651" i="1"/>
  <c r="J6650" i="1"/>
  <c r="J6649" i="1"/>
  <c r="J6648" i="1"/>
  <c r="J6647" i="1"/>
  <c r="J6646" i="1"/>
  <c r="J6645" i="1"/>
  <c r="J6644" i="1"/>
  <c r="J6643" i="1"/>
  <c r="J6642" i="1"/>
  <c r="J6641" i="1"/>
  <c r="J6640" i="1"/>
  <c r="J6639" i="1"/>
  <c r="J6638" i="1"/>
  <c r="J6637" i="1"/>
  <c r="J6636" i="1"/>
  <c r="J6635" i="1"/>
  <c r="J6634" i="1"/>
  <c r="J6633" i="1"/>
  <c r="J6632" i="1"/>
  <c r="J6631" i="1"/>
  <c r="J6630" i="1"/>
  <c r="J6629" i="1"/>
  <c r="J6628" i="1"/>
  <c r="J6627" i="1"/>
  <c r="J6626" i="1"/>
  <c r="J6625" i="1"/>
  <c r="J6624" i="1"/>
  <c r="J6623" i="1"/>
  <c r="J6622" i="1"/>
  <c r="K6678" i="1" s="1"/>
  <c r="K6618" i="1" s="1"/>
  <c r="M6618" i="1" s="1"/>
  <c r="L6618" i="1"/>
  <c r="J6617" i="1"/>
  <c r="J6616" i="1"/>
  <c r="J6614" i="1"/>
  <c r="J6613" i="1"/>
  <c r="J6611" i="1"/>
  <c r="J6610" i="1"/>
  <c r="J6609" i="1"/>
  <c r="J6608" i="1"/>
  <c r="J6607" i="1"/>
  <c r="J6606" i="1"/>
  <c r="J6605" i="1"/>
  <c r="J6604" i="1"/>
  <c r="J6603" i="1"/>
  <c r="J6602" i="1"/>
  <c r="J6601" i="1"/>
  <c r="J6600" i="1"/>
  <c r="J6599" i="1"/>
  <c r="J6598" i="1"/>
  <c r="J6597" i="1"/>
  <c r="J6596" i="1"/>
  <c r="J6595" i="1"/>
  <c r="J6594" i="1"/>
  <c r="J6593" i="1"/>
  <c r="J6592" i="1"/>
  <c r="J6591" i="1"/>
  <c r="J6590" i="1"/>
  <c r="J6589" i="1"/>
  <c r="J6588" i="1"/>
  <c r="J6586" i="1"/>
  <c r="J6585" i="1"/>
  <c r="J6584" i="1"/>
  <c r="J6583" i="1"/>
  <c r="J6582" i="1"/>
  <c r="J6581" i="1"/>
  <c r="J6580" i="1"/>
  <c r="J6578" i="1"/>
  <c r="J6577" i="1"/>
  <c r="J6576" i="1"/>
  <c r="J6575" i="1"/>
  <c r="J6574" i="1"/>
  <c r="J6573" i="1"/>
  <c r="J6572" i="1"/>
  <c r="J6571" i="1"/>
  <c r="J6570" i="1"/>
  <c r="J6569" i="1"/>
  <c r="J6568" i="1"/>
  <c r="J6567" i="1"/>
  <c r="J6565" i="1"/>
  <c r="J6564" i="1"/>
  <c r="K6617" i="1" s="1"/>
  <c r="K6560" i="1" s="1"/>
  <c r="M6560" i="1" s="1"/>
  <c r="L6560" i="1"/>
  <c r="J6559" i="1"/>
  <c r="J6558" i="1"/>
  <c r="J6557" i="1"/>
  <c r="J6556" i="1"/>
  <c r="K6559" i="1" s="1"/>
  <c r="K6553" i="1" s="1"/>
  <c r="M6553" i="1" s="1"/>
  <c r="L6553" i="1"/>
  <c r="J6550" i="1"/>
  <c r="J6549" i="1"/>
  <c r="J6548" i="1"/>
  <c r="J6547" i="1"/>
  <c r="K6550" i="1" s="1"/>
  <c r="K6544" i="1" s="1"/>
  <c r="M6544" i="1" s="1"/>
  <c r="L6544" i="1"/>
  <c r="J6543" i="1"/>
  <c r="J6542" i="1"/>
  <c r="J6541" i="1"/>
  <c r="J6540" i="1"/>
  <c r="J6539" i="1"/>
  <c r="J6538" i="1"/>
  <c r="J6537" i="1"/>
  <c r="J6536" i="1"/>
  <c r="K6543" i="1" s="1"/>
  <c r="K6533" i="1" s="1"/>
  <c r="M6533" i="1" s="1"/>
  <c r="L6533" i="1"/>
  <c r="J6532" i="1"/>
  <c r="J6531" i="1"/>
  <c r="J6530" i="1"/>
  <c r="J6529" i="1"/>
  <c r="J6528" i="1"/>
  <c r="J6527" i="1"/>
  <c r="J6526" i="1"/>
  <c r="J6525" i="1"/>
  <c r="J6524" i="1"/>
  <c r="J6523" i="1"/>
  <c r="J6522" i="1"/>
  <c r="J6521" i="1"/>
  <c r="K6532" i="1" s="1"/>
  <c r="K6518" i="1" s="1"/>
  <c r="M6518" i="1" s="1"/>
  <c r="L6518" i="1"/>
  <c r="J6515" i="1"/>
  <c r="K6515" i="1" s="1"/>
  <c r="K6512" i="1" s="1"/>
  <c r="M6512" i="1" s="1"/>
  <c r="L6512" i="1"/>
  <c r="J6511" i="1"/>
  <c r="K6511" i="1" s="1"/>
  <c r="K6508" i="1" s="1"/>
  <c r="M6508" i="1" s="1"/>
  <c r="L6508" i="1"/>
  <c r="J6505" i="1"/>
  <c r="J6504" i="1"/>
  <c r="J6503" i="1"/>
  <c r="J6502" i="1"/>
  <c r="J6501" i="1"/>
  <c r="J6500" i="1"/>
  <c r="J6499" i="1"/>
  <c r="J6498" i="1"/>
  <c r="J6497" i="1"/>
  <c r="J6496" i="1"/>
  <c r="J6495" i="1"/>
  <c r="J6494" i="1"/>
  <c r="J6492" i="1"/>
  <c r="J6491" i="1"/>
  <c r="J6489" i="1"/>
  <c r="J6488" i="1"/>
  <c r="J6486" i="1"/>
  <c r="J6485" i="1"/>
  <c r="J6484" i="1"/>
  <c r="J6483" i="1"/>
  <c r="J6482" i="1"/>
  <c r="J6481" i="1"/>
  <c r="J6480" i="1"/>
  <c r="J6478" i="1"/>
  <c r="J6477" i="1"/>
  <c r="J6475" i="1"/>
  <c r="J6474" i="1"/>
  <c r="J6473" i="1"/>
  <c r="J6472" i="1"/>
  <c r="J6471" i="1"/>
  <c r="J6470" i="1"/>
  <c r="J6469" i="1"/>
  <c r="J6468" i="1"/>
  <c r="J6466" i="1"/>
  <c r="J6465" i="1"/>
  <c r="J6464" i="1"/>
  <c r="J6463" i="1"/>
  <c r="J6462" i="1"/>
  <c r="J6461" i="1"/>
  <c r="J6460" i="1"/>
  <c r="J6459" i="1"/>
  <c r="J6458" i="1"/>
  <c r="J6456" i="1"/>
  <c r="J6455" i="1"/>
  <c r="J6454" i="1"/>
  <c r="J6453" i="1"/>
  <c r="J6452" i="1"/>
  <c r="J6451" i="1"/>
  <c r="J6450" i="1"/>
  <c r="J6449" i="1"/>
  <c r="J6447" i="1"/>
  <c r="J6446" i="1"/>
  <c r="K6505" i="1" s="1"/>
  <c r="K6438" i="1" s="1"/>
  <c r="M6438" i="1" s="1"/>
  <c r="J6445" i="1"/>
  <c r="J6444" i="1"/>
  <c r="J6443" i="1"/>
  <c r="L6438" i="1"/>
  <c r="J6437" i="1"/>
  <c r="J6436" i="1"/>
  <c r="J6435" i="1"/>
  <c r="J6434" i="1"/>
  <c r="J6433" i="1"/>
  <c r="K6437" i="1" s="1"/>
  <c r="K6430" i="1" s="1"/>
  <c r="M6430" i="1" s="1"/>
  <c r="L6430" i="1"/>
  <c r="J6429" i="1"/>
  <c r="J6428" i="1"/>
  <c r="J6427" i="1"/>
  <c r="J6426" i="1"/>
  <c r="K6429" i="1" s="1"/>
  <c r="K6422" i="1" s="1"/>
  <c r="M6422" i="1" s="1"/>
  <c r="J6425" i="1"/>
  <c r="L6422" i="1"/>
  <c r="J6419" i="1"/>
  <c r="J6418" i="1"/>
  <c r="K6419" i="1" s="1"/>
  <c r="K6415" i="1" s="1"/>
  <c r="M6415" i="1" s="1"/>
  <c r="L6415" i="1"/>
  <c r="J6414" i="1"/>
  <c r="J6413" i="1"/>
  <c r="J6412" i="1"/>
  <c r="J6410" i="1"/>
  <c r="K6414" i="1" s="1"/>
  <c r="K6406" i="1" s="1"/>
  <c r="M6406" i="1" s="1"/>
  <c r="L6406" i="1"/>
  <c r="J6405" i="1"/>
  <c r="J6404" i="1"/>
  <c r="J6402" i="1"/>
  <c r="J6401" i="1"/>
  <c r="J6400" i="1"/>
  <c r="J6398" i="1"/>
  <c r="J6397" i="1"/>
  <c r="J6396" i="1"/>
  <c r="J6395" i="1"/>
  <c r="J6394" i="1"/>
  <c r="J6393" i="1"/>
  <c r="J6392" i="1"/>
  <c r="J6391" i="1"/>
  <c r="J6390" i="1"/>
  <c r="J6389" i="1"/>
  <c r="J6388" i="1"/>
  <c r="J6386" i="1"/>
  <c r="J6385" i="1"/>
  <c r="J6384" i="1"/>
  <c r="J6383" i="1"/>
  <c r="K6405" i="1" s="1"/>
  <c r="K6380" i="1" s="1"/>
  <c r="M6380" i="1" s="1"/>
  <c r="L6380" i="1"/>
  <c r="J6379" i="1"/>
  <c r="J6378" i="1"/>
  <c r="J6376" i="1"/>
  <c r="J6375" i="1"/>
  <c r="J6373" i="1"/>
  <c r="J6372" i="1"/>
  <c r="J6371" i="1"/>
  <c r="J6370" i="1"/>
  <c r="J6369" i="1"/>
  <c r="J6368" i="1"/>
  <c r="J6367" i="1"/>
  <c r="J6366" i="1"/>
  <c r="J6365" i="1"/>
  <c r="J6364" i="1"/>
  <c r="J6363" i="1"/>
  <c r="J6362" i="1"/>
  <c r="J6361" i="1"/>
  <c r="J6360" i="1"/>
  <c r="J6359" i="1"/>
  <c r="J6358" i="1"/>
  <c r="J6357" i="1"/>
  <c r="J6356" i="1"/>
  <c r="J6355" i="1"/>
  <c r="J6354" i="1"/>
  <c r="J6353" i="1"/>
  <c r="J6352" i="1"/>
  <c r="J6351" i="1"/>
  <c r="J6350" i="1"/>
  <c r="J6348" i="1"/>
  <c r="J6347" i="1"/>
  <c r="J6346" i="1"/>
  <c r="J6345" i="1"/>
  <c r="J6344" i="1"/>
  <c r="J6343" i="1"/>
  <c r="J6342" i="1"/>
  <c r="J6339" i="1"/>
  <c r="J6338" i="1"/>
  <c r="J6337" i="1"/>
  <c r="J6335" i="1"/>
  <c r="J6334" i="1"/>
  <c r="J6333" i="1"/>
  <c r="J6332" i="1"/>
  <c r="J6331" i="1"/>
  <c r="J6330" i="1"/>
  <c r="J6328" i="1"/>
  <c r="J6327" i="1"/>
  <c r="J6326" i="1"/>
  <c r="J6325" i="1"/>
  <c r="J6324" i="1"/>
  <c r="J6323" i="1"/>
  <c r="J6322" i="1"/>
  <c r="J6321" i="1"/>
  <c r="J6320" i="1"/>
  <c r="J6319" i="1"/>
  <c r="J6317" i="1"/>
  <c r="J6316" i="1"/>
  <c r="J6315" i="1"/>
  <c r="J6314" i="1"/>
  <c r="J6313" i="1"/>
  <c r="J6312" i="1"/>
  <c r="J6311" i="1"/>
  <c r="J6309" i="1"/>
  <c r="J6307" i="1"/>
  <c r="J6306" i="1"/>
  <c r="J6305" i="1"/>
  <c r="J6302" i="1"/>
  <c r="J6301" i="1"/>
  <c r="J6300" i="1"/>
  <c r="J6299" i="1"/>
  <c r="J6298" i="1"/>
  <c r="J6297" i="1"/>
  <c r="J6296" i="1"/>
  <c r="J6295" i="1"/>
  <c r="J6294" i="1"/>
  <c r="J6293" i="1"/>
  <c r="J6292" i="1"/>
  <c r="J6291" i="1"/>
  <c r="J6290" i="1"/>
  <c r="J6289" i="1"/>
  <c r="J6288" i="1"/>
  <c r="J6285" i="1"/>
  <c r="J6284" i="1"/>
  <c r="J6283" i="1"/>
  <c r="J6282" i="1"/>
  <c r="J6281" i="1"/>
  <c r="J6280" i="1"/>
  <c r="J6279" i="1"/>
  <c r="J6278" i="1"/>
  <c r="J6277" i="1"/>
  <c r="J6276" i="1"/>
  <c r="J6275" i="1"/>
  <c r="J6274" i="1"/>
  <c r="J6273" i="1"/>
  <c r="J6272" i="1"/>
  <c r="J6271" i="1"/>
  <c r="J6270" i="1"/>
  <c r="J6269" i="1"/>
  <c r="J6268" i="1"/>
  <c r="J6267" i="1"/>
  <c r="J6266" i="1"/>
  <c r="J6265" i="1"/>
  <c r="J6264" i="1"/>
  <c r="J6263" i="1"/>
  <c r="J6262" i="1"/>
  <c r="J6261" i="1"/>
  <c r="J6260" i="1"/>
  <c r="J6259" i="1"/>
  <c r="J6258" i="1"/>
  <c r="J6257" i="1"/>
  <c r="J6256" i="1"/>
  <c r="J6254" i="1"/>
  <c r="J6253" i="1"/>
  <c r="J6252" i="1"/>
  <c r="J6251" i="1"/>
  <c r="J6250" i="1"/>
  <c r="J6249" i="1"/>
  <c r="J6248" i="1"/>
  <c r="J6247" i="1"/>
  <c r="J6246" i="1"/>
  <c r="J6245" i="1"/>
  <c r="J6244" i="1"/>
  <c r="J6243" i="1"/>
  <c r="J6242" i="1"/>
  <c r="J6241" i="1"/>
  <c r="J6240" i="1"/>
  <c r="J6239" i="1"/>
  <c r="J6238" i="1"/>
  <c r="J6237" i="1"/>
  <c r="J6236" i="1"/>
  <c r="J6235" i="1"/>
  <c r="J6234" i="1"/>
  <c r="J6233" i="1"/>
  <c r="J6232" i="1"/>
  <c r="J6231" i="1"/>
  <c r="J6230" i="1"/>
  <c r="J6229" i="1"/>
  <c r="J6228" i="1"/>
  <c r="J6227" i="1"/>
  <c r="J6226" i="1"/>
  <c r="J6225" i="1"/>
  <c r="J6224" i="1"/>
  <c r="J6223" i="1"/>
  <c r="J6222" i="1"/>
  <c r="J6221" i="1"/>
  <c r="J6220" i="1"/>
  <c r="J6219" i="1"/>
  <c r="J6218" i="1"/>
  <c r="J6217" i="1"/>
  <c r="J6216" i="1"/>
  <c r="J6215" i="1"/>
  <c r="J6214" i="1"/>
  <c r="J6213" i="1"/>
  <c r="J6212" i="1"/>
  <c r="J6211" i="1"/>
  <c r="J6210" i="1"/>
  <c r="J6209" i="1"/>
  <c r="J6208" i="1"/>
  <c r="J6207" i="1"/>
  <c r="J6206" i="1"/>
  <c r="J6205" i="1"/>
  <c r="J6204" i="1"/>
  <c r="J6203" i="1"/>
  <c r="J6202" i="1"/>
  <c r="J6201" i="1"/>
  <c r="J6199" i="1"/>
  <c r="J6198" i="1"/>
  <c r="J6197" i="1"/>
  <c r="J6196" i="1"/>
  <c r="J6195" i="1"/>
  <c r="J6194" i="1"/>
  <c r="J6193" i="1"/>
  <c r="J6192" i="1"/>
  <c r="J6191" i="1"/>
  <c r="J6190" i="1"/>
  <c r="J6189" i="1"/>
  <c r="J6188" i="1"/>
  <c r="J6187" i="1"/>
  <c r="J6186" i="1"/>
  <c r="J6185" i="1"/>
  <c r="J6184" i="1"/>
  <c r="J6183" i="1"/>
  <c r="J6182" i="1"/>
  <c r="J6181" i="1"/>
  <c r="J6179" i="1"/>
  <c r="J6178" i="1"/>
  <c r="J6177" i="1"/>
  <c r="J6176" i="1"/>
  <c r="J6175" i="1"/>
  <c r="J6174" i="1"/>
  <c r="J6173" i="1"/>
  <c r="J6172" i="1"/>
  <c r="J6171" i="1"/>
  <c r="J6170" i="1"/>
  <c r="J6169" i="1"/>
  <c r="J6168" i="1"/>
  <c r="J6167" i="1"/>
  <c r="J6166" i="1"/>
  <c r="J6165" i="1"/>
  <c r="J6164" i="1"/>
  <c r="J6163" i="1"/>
  <c r="J6162" i="1"/>
  <c r="J6161" i="1"/>
  <c r="J6160" i="1"/>
  <c r="J6159" i="1"/>
  <c r="J6158" i="1"/>
  <c r="J6157" i="1"/>
  <c r="J6156" i="1"/>
  <c r="J6155" i="1"/>
  <c r="J6154" i="1"/>
  <c r="J6153" i="1"/>
  <c r="J6152" i="1"/>
  <c r="J6150" i="1"/>
  <c r="J6149" i="1"/>
  <c r="J6148" i="1"/>
  <c r="J6145" i="1"/>
  <c r="J6144" i="1"/>
  <c r="J6143" i="1"/>
  <c r="J6142" i="1"/>
  <c r="J6141" i="1"/>
  <c r="J6140" i="1"/>
  <c r="J6139" i="1"/>
  <c r="J6137" i="1"/>
  <c r="J6136" i="1"/>
  <c r="J6135" i="1"/>
  <c r="J6134" i="1"/>
  <c r="J6133" i="1"/>
  <c r="J6132" i="1"/>
  <c r="J6131" i="1"/>
  <c r="J6130" i="1"/>
  <c r="J6129" i="1"/>
  <c r="J6128" i="1"/>
  <c r="J6127" i="1"/>
  <c r="J6126" i="1"/>
  <c r="J6124" i="1"/>
  <c r="J6123" i="1"/>
  <c r="K6379" i="1" s="1"/>
  <c r="K6118" i="1" s="1"/>
  <c r="L6118" i="1"/>
  <c r="J6115" i="1"/>
  <c r="J6114" i="1"/>
  <c r="J6113" i="1"/>
  <c r="J6111" i="1"/>
  <c r="J6110" i="1"/>
  <c r="J6109" i="1"/>
  <c r="K6115" i="1" s="1"/>
  <c r="K6105" i="1" s="1"/>
  <c r="M6105" i="1" s="1"/>
  <c r="L6116" i="1" s="1"/>
  <c r="L6104" i="1" s="1"/>
  <c r="M6104" i="1" s="1"/>
  <c r="L6105" i="1"/>
  <c r="K6102" i="1"/>
  <c r="K6097" i="1" s="1"/>
  <c r="J6102" i="1"/>
  <c r="J6101" i="1"/>
  <c r="J6100" i="1"/>
  <c r="M6097" i="1"/>
  <c r="L6097" i="1"/>
  <c r="J6096" i="1"/>
  <c r="K6096" i="1" s="1"/>
  <c r="K6091" i="1" s="1"/>
  <c r="M6091" i="1" s="1"/>
  <c r="J6095" i="1"/>
  <c r="L6091" i="1"/>
  <c r="J6090" i="1"/>
  <c r="J6088" i="1"/>
  <c r="K6090" i="1" s="1"/>
  <c r="K6085" i="1" s="1"/>
  <c r="M6085" i="1"/>
  <c r="L6085" i="1"/>
  <c r="J6082" i="1"/>
  <c r="J6081" i="1"/>
  <c r="J6080" i="1"/>
  <c r="J6079" i="1"/>
  <c r="J6078" i="1"/>
  <c r="J6077" i="1"/>
  <c r="J6076" i="1"/>
  <c r="J6075" i="1"/>
  <c r="J6074" i="1"/>
  <c r="J6073" i="1"/>
  <c r="J6072" i="1"/>
  <c r="J6071" i="1"/>
  <c r="J6070" i="1"/>
  <c r="J6069" i="1"/>
  <c r="J6068" i="1"/>
  <c r="J6067" i="1"/>
  <c r="J6066" i="1"/>
  <c r="J6065" i="1"/>
  <c r="J6064" i="1"/>
  <c r="J6063" i="1"/>
  <c r="J6061" i="1"/>
  <c r="J6060" i="1"/>
  <c r="J6059" i="1"/>
  <c r="J6058" i="1"/>
  <c r="J6057" i="1"/>
  <c r="J6055" i="1"/>
  <c r="J6054" i="1"/>
  <c r="J6053" i="1"/>
  <c r="J6052" i="1"/>
  <c r="J6051" i="1"/>
  <c r="J6050" i="1"/>
  <c r="J6049" i="1"/>
  <c r="J6048" i="1"/>
  <c r="J6047" i="1"/>
  <c r="J6045" i="1"/>
  <c r="J6044" i="1"/>
  <c r="J6043" i="1"/>
  <c r="J6042" i="1"/>
  <c r="J6041" i="1"/>
  <c r="J6040" i="1"/>
  <c r="J6039" i="1"/>
  <c r="J6038" i="1"/>
  <c r="J6037" i="1"/>
  <c r="J6036" i="1"/>
  <c r="K6082" i="1" s="1"/>
  <c r="K6032" i="1" s="1"/>
  <c r="M6032" i="1" s="1"/>
  <c r="L6032" i="1"/>
  <c r="J6031" i="1"/>
  <c r="J6030" i="1"/>
  <c r="J6029" i="1"/>
  <c r="J6027" i="1"/>
  <c r="J6026" i="1"/>
  <c r="J6024" i="1"/>
  <c r="J6023" i="1"/>
  <c r="J6022" i="1"/>
  <c r="J6021" i="1"/>
  <c r="J6020" i="1"/>
  <c r="J6019" i="1"/>
  <c r="J6018" i="1"/>
  <c r="J6017" i="1"/>
  <c r="J6016" i="1"/>
  <c r="J6015" i="1"/>
  <c r="J6014" i="1"/>
  <c r="J6013" i="1"/>
  <c r="J6012" i="1"/>
  <c r="J6011" i="1"/>
  <c r="J6010" i="1"/>
  <c r="J6009" i="1"/>
  <c r="K6031" i="1" s="1"/>
  <c r="K6004" i="1" s="1"/>
  <c r="M6004" i="1" s="1"/>
  <c r="J6008" i="1"/>
  <c r="L6004" i="1"/>
  <c r="J6003" i="1"/>
  <c r="J6002" i="1"/>
  <c r="J6001" i="1"/>
  <c r="J6000" i="1"/>
  <c r="J5999" i="1"/>
  <c r="J5998" i="1"/>
  <c r="J5997" i="1"/>
  <c r="J5996" i="1"/>
  <c r="J5995" i="1"/>
  <c r="J5994" i="1"/>
  <c r="J5993" i="1"/>
  <c r="J5992" i="1"/>
  <c r="J5991" i="1"/>
  <c r="J5990" i="1"/>
  <c r="J5989" i="1"/>
  <c r="J5988" i="1"/>
  <c r="J5987" i="1"/>
  <c r="J5986" i="1"/>
  <c r="J5985" i="1"/>
  <c r="J5984" i="1"/>
  <c r="J5983" i="1"/>
  <c r="J5982" i="1"/>
  <c r="J5981" i="1"/>
  <c r="J5980" i="1"/>
  <c r="J5979" i="1"/>
  <c r="J5978" i="1"/>
  <c r="J5977" i="1"/>
  <c r="J5976" i="1"/>
  <c r="J5974" i="1"/>
  <c r="J5973" i="1"/>
  <c r="J5972" i="1"/>
  <c r="J5971" i="1"/>
  <c r="J5970" i="1"/>
  <c r="J5969" i="1"/>
  <c r="J5968" i="1"/>
  <c r="J5967" i="1"/>
  <c r="J5966" i="1"/>
  <c r="J5965" i="1"/>
  <c r="J5964" i="1"/>
  <c r="J5963" i="1"/>
  <c r="J5962" i="1"/>
  <c r="J5961" i="1"/>
  <c r="J5960" i="1"/>
  <c r="J5959" i="1"/>
  <c r="J5958" i="1"/>
  <c r="J5957" i="1"/>
  <c r="J5956" i="1"/>
  <c r="J5955" i="1"/>
  <c r="J5954" i="1"/>
  <c r="J5953" i="1"/>
  <c r="J5952" i="1"/>
  <c r="J5951" i="1"/>
  <c r="J5950" i="1"/>
  <c r="J5949" i="1"/>
  <c r="J5948" i="1"/>
  <c r="J5947" i="1"/>
  <c r="J5946" i="1"/>
  <c r="J5945" i="1"/>
  <c r="J5944" i="1"/>
  <c r="J5943" i="1"/>
  <c r="J5942" i="1"/>
  <c r="J5941" i="1"/>
  <c r="J5940" i="1"/>
  <c r="J5939" i="1"/>
  <c r="J5938" i="1"/>
  <c r="J5937" i="1"/>
  <c r="J5936" i="1"/>
  <c r="J5935" i="1"/>
  <c r="J5934" i="1"/>
  <c r="J5933" i="1"/>
  <c r="J5932" i="1"/>
  <c r="J5931" i="1"/>
  <c r="J5930" i="1"/>
  <c r="J5929" i="1"/>
  <c r="J5928" i="1"/>
  <c r="J5927" i="1"/>
  <c r="J5926" i="1"/>
  <c r="J5925" i="1"/>
  <c r="J5924" i="1"/>
  <c r="J5923" i="1"/>
  <c r="J5922" i="1"/>
  <c r="J5921" i="1"/>
  <c r="J5920" i="1"/>
  <c r="J5918" i="1"/>
  <c r="J5917" i="1"/>
  <c r="J5916" i="1"/>
  <c r="J5915" i="1"/>
  <c r="J5914" i="1"/>
  <c r="J5913" i="1"/>
  <c r="J5912" i="1"/>
  <c r="J5911" i="1"/>
  <c r="J5910" i="1"/>
  <c r="J5909" i="1"/>
  <c r="J5908" i="1"/>
  <c r="J5907" i="1"/>
  <c r="J5906" i="1"/>
  <c r="J5905" i="1"/>
  <c r="J5904" i="1"/>
  <c r="J5903" i="1"/>
  <c r="J5902" i="1"/>
  <c r="J5901" i="1"/>
  <c r="J5900" i="1"/>
  <c r="J5899" i="1"/>
  <c r="J5898" i="1"/>
  <c r="J5897" i="1"/>
  <c r="J5896" i="1"/>
  <c r="K6003" i="1" s="1"/>
  <c r="K5892" i="1" s="1"/>
  <c r="M5892" i="1" s="1"/>
  <c r="L6083" i="1" s="1"/>
  <c r="L5892" i="1"/>
  <c r="J5889" i="1"/>
  <c r="J5888" i="1"/>
  <c r="J5887" i="1"/>
  <c r="J5886" i="1"/>
  <c r="J5885" i="1"/>
  <c r="K5889" i="1" s="1"/>
  <c r="K5882" i="1" s="1"/>
  <c r="M5882" i="1" s="1"/>
  <c r="L5882" i="1"/>
  <c r="J5881" i="1"/>
  <c r="J5880" i="1"/>
  <c r="J5879" i="1"/>
  <c r="J5878" i="1"/>
  <c r="J5877" i="1"/>
  <c r="J5876" i="1"/>
  <c r="J5875" i="1"/>
  <c r="J5874" i="1"/>
  <c r="J5872" i="1"/>
  <c r="J5871" i="1"/>
  <c r="J5870" i="1"/>
  <c r="J5869" i="1"/>
  <c r="J5868" i="1"/>
  <c r="J5866" i="1"/>
  <c r="J5865" i="1"/>
  <c r="J5864" i="1"/>
  <c r="J5863" i="1"/>
  <c r="J5862" i="1"/>
  <c r="J5861" i="1"/>
  <c r="J5860" i="1"/>
  <c r="J5859" i="1"/>
  <c r="J5858" i="1"/>
  <c r="J5856" i="1"/>
  <c r="J5855" i="1"/>
  <c r="J5854" i="1"/>
  <c r="J5853" i="1"/>
  <c r="J5852" i="1"/>
  <c r="J5851" i="1"/>
  <c r="J5850" i="1"/>
  <c r="J5849" i="1"/>
  <c r="J5848" i="1"/>
  <c r="J5847" i="1"/>
  <c r="K5881" i="1" s="1"/>
  <c r="K5843" i="1" s="1"/>
  <c r="M5843" i="1" s="1"/>
  <c r="L5843" i="1"/>
  <c r="J5842" i="1"/>
  <c r="J5841" i="1"/>
  <c r="J5840" i="1"/>
  <c r="J5839" i="1"/>
  <c r="J5838" i="1"/>
  <c r="J5837" i="1"/>
  <c r="J5836" i="1"/>
  <c r="J5835" i="1"/>
  <c r="J5834" i="1"/>
  <c r="J5833" i="1"/>
  <c r="J5832" i="1"/>
  <c r="J5831" i="1"/>
  <c r="J5830" i="1"/>
  <c r="J5829" i="1"/>
  <c r="J5828" i="1"/>
  <c r="J5827" i="1"/>
  <c r="J5826" i="1"/>
  <c r="J5825" i="1"/>
  <c r="J5824" i="1"/>
  <c r="J5823" i="1"/>
  <c r="J5822" i="1"/>
  <c r="J5821" i="1"/>
  <c r="J5819" i="1"/>
  <c r="J5818" i="1"/>
  <c r="J5817" i="1"/>
  <c r="J5816" i="1"/>
  <c r="J5815" i="1"/>
  <c r="J5814" i="1"/>
  <c r="J5813" i="1"/>
  <c r="J5812" i="1"/>
  <c r="J5811" i="1"/>
  <c r="J5810" i="1"/>
  <c r="J5809" i="1"/>
  <c r="J5808" i="1"/>
  <c r="J5807" i="1"/>
  <c r="J5806" i="1"/>
  <c r="J5805" i="1"/>
  <c r="J5804" i="1"/>
  <c r="J5803" i="1"/>
  <c r="J5802" i="1"/>
  <c r="J5801" i="1"/>
  <c r="J5800" i="1"/>
  <c r="J5799" i="1"/>
  <c r="J5798" i="1"/>
  <c r="J5797" i="1"/>
  <c r="J5796" i="1"/>
  <c r="J5795" i="1"/>
  <c r="J5794" i="1"/>
  <c r="J5792" i="1"/>
  <c r="J5791" i="1"/>
  <c r="J5790" i="1"/>
  <c r="J5789" i="1"/>
  <c r="J5788" i="1"/>
  <c r="J5787" i="1"/>
  <c r="J5786" i="1"/>
  <c r="J5785" i="1"/>
  <c r="J5784" i="1"/>
  <c r="J5783" i="1"/>
  <c r="J5782" i="1"/>
  <c r="J5781" i="1"/>
  <c r="J5780" i="1"/>
  <c r="J5779" i="1"/>
  <c r="J5778" i="1"/>
  <c r="J5777" i="1"/>
  <c r="K5842" i="1" s="1"/>
  <c r="K5773" i="1" s="1"/>
  <c r="M5773" i="1" s="1"/>
  <c r="J5776" i="1"/>
  <c r="L5773" i="1"/>
  <c r="J5772" i="1"/>
  <c r="J5771" i="1"/>
  <c r="J5769" i="1"/>
  <c r="J5768" i="1"/>
  <c r="J5767" i="1"/>
  <c r="J5766" i="1"/>
  <c r="J5765" i="1"/>
  <c r="J5764" i="1"/>
  <c r="J5763" i="1"/>
  <c r="J5762" i="1"/>
  <c r="J5761" i="1"/>
  <c r="J5760" i="1"/>
  <c r="J5759" i="1"/>
  <c r="J5758" i="1"/>
  <c r="J5757" i="1"/>
  <c r="J5756" i="1"/>
  <c r="J5755" i="1"/>
  <c r="J5754" i="1"/>
  <c r="J5753" i="1"/>
  <c r="J5752" i="1"/>
  <c r="J5751" i="1"/>
  <c r="J5750" i="1"/>
  <c r="J5749" i="1"/>
  <c r="J5748" i="1"/>
  <c r="J5747" i="1"/>
  <c r="J5746" i="1"/>
  <c r="J5745" i="1"/>
  <c r="J5744" i="1"/>
  <c r="J5743" i="1"/>
  <c r="J5742" i="1"/>
  <c r="J5741" i="1"/>
  <c r="J5740" i="1"/>
  <c r="J5739" i="1"/>
  <c r="J5738" i="1"/>
  <c r="J5737" i="1"/>
  <c r="J5736" i="1"/>
  <c r="J5735" i="1"/>
  <c r="J5734" i="1"/>
  <c r="J5733" i="1"/>
  <c r="J5732" i="1"/>
  <c r="J5731" i="1"/>
  <c r="J5730" i="1"/>
  <c r="J5729" i="1"/>
  <c r="J5728" i="1"/>
  <c r="J5727" i="1"/>
  <c r="K5772" i="1" s="1"/>
  <c r="K5723" i="1" s="1"/>
  <c r="M5723" i="1" s="1"/>
  <c r="L5723" i="1"/>
  <c r="J5722" i="1"/>
  <c r="J5721" i="1"/>
  <c r="J5720" i="1"/>
  <c r="J5719" i="1"/>
  <c r="J5718" i="1"/>
  <c r="J5717" i="1"/>
  <c r="J5716" i="1"/>
  <c r="J5715" i="1"/>
  <c r="J5714" i="1"/>
  <c r="J5713" i="1"/>
  <c r="J5712" i="1"/>
  <c r="J5711" i="1"/>
  <c r="J5710" i="1"/>
  <c r="J5709" i="1"/>
  <c r="J5708" i="1"/>
  <c r="J5707" i="1"/>
  <c r="J5706" i="1"/>
  <c r="J5705" i="1"/>
  <c r="J5704" i="1"/>
  <c r="J5702" i="1"/>
  <c r="J5701" i="1"/>
  <c r="J5700" i="1"/>
  <c r="J5699" i="1"/>
  <c r="J5698" i="1"/>
  <c r="J5697" i="1"/>
  <c r="J5696" i="1"/>
  <c r="J5695" i="1"/>
  <c r="J5694" i="1"/>
  <c r="J5693" i="1"/>
  <c r="J5692" i="1"/>
  <c r="J5691" i="1"/>
  <c r="J5690" i="1"/>
  <c r="J5689" i="1"/>
  <c r="J5688" i="1"/>
  <c r="J5687" i="1"/>
  <c r="J5686" i="1"/>
  <c r="J5685" i="1"/>
  <c r="J5684" i="1"/>
  <c r="J5683" i="1"/>
  <c r="J5682" i="1"/>
  <c r="J5681" i="1"/>
  <c r="J5680" i="1"/>
  <c r="J5679" i="1"/>
  <c r="J5678" i="1"/>
  <c r="J5677" i="1"/>
  <c r="J5676" i="1"/>
  <c r="J5675" i="1"/>
  <c r="J5674" i="1"/>
  <c r="J5673" i="1"/>
  <c r="J5672" i="1"/>
  <c r="J5671" i="1"/>
  <c r="J5670" i="1"/>
  <c r="J5669" i="1"/>
  <c r="J5668" i="1"/>
  <c r="J5667" i="1"/>
  <c r="J5666" i="1"/>
  <c r="L5662" i="1"/>
  <c r="J5657" i="1"/>
  <c r="K5657" i="1" s="1"/>
  <c r="K5654" i="1" s="1"/>
  <c r="M5654" i="1" s="1"/>
  <c r="L5654" i="1"/>
  <c r="J5653" i="1"/>
  <c r="K5653" i="1" s="1"/>
  <c r="K5650" i="1" s="1"/>
  <c r="M5650" i="1" s="1"/>
  <c r="L5650" i="1"/>
  <c r="K5649" i="1"/>
  <c r="J5649" i="1"/>
  <c r="L5646" i="1"/>
  <c r="K5646" i="1"/>
  <c r="M5646" i="1" s="1"/>
  <c r="K5643" i="1"/>
  <c r="J5643" i="1"/>
  <c r="L5640" i="1"/>
  <c r="M5640" i="1" s="1"/>
  <c r="L5644" i="1" s="1"/>
  <c r="K5640" i="1"/>
  <c r="J5637" i="1"/>
  <c r="K5637" i="1" s="1"/>
  <c r="K5634" i="1" s="1"/>
  <c r="M5634" i="1" s="1"/>
  <c r="L5634" i="1"/>
  <c r="J5633" i="1"/>
  <c r="K5633" i="1" s="1"/>
  <c r="K5630" i="1" s="1"/>
  <c r="M5630" i="1" s="1"/>
  <c r="L5630" i="1"/>
  <c r="K5627" i="1"/>
  <c r="K5624" i="1" s="1"/>
  <c r="M5624" i="1" s="1"/>
  <c r="J5627" i="1"/>
  <c r="L5624" i="1"/>
  <c r="J5623" i="1"/>
  <c r="K5623" i="1" s="1"/>
  <c r="K5620" i="1" s="1"/>
  <c r="M5620" i="1"/>
  <c r="L5628" i="1" s="1"/>
  <c r="L5620" i="1"/>
  <c r="J5615" i="1"/>
  <c r="J5613" i="1"/>
  <c r="J5612" i="1"/>
  <c r="J5611" i="1"/>
  <c r="J5610" i="1"/>
  <c r="J5609" i="1"/>
  <c r="J5608" i="1"/>
  <c r="J5607" i="1"/>
  <c r="J5606" i="1"/>
  <c r="J5605" i="1"/>
  <c r="J5604" i="1"/>
  <c r="J5603" i="1"/>
  <c r="L5599" i="1"/>
  <c r="J5598" i="1"/>
  <c r="J5597" i="1"/>
  <c r="J5596" i="1"/>
  <c r="J5595" i="1"/>
  <c r="J5594" i="1"/>
  <c r="J5593" i="1"/>
  <c r="L5590" i="1"/>
  <c r="J5589" i="1"/>
  <c r="J5588" i="1"/>
  <c r="J5587" i="1"/>
  <c r="J5586" i="1"/>
  <c r="J5585" i="1"/>
  <c r="J5584" i="1"/>
  <c r="J5583" i="1"/>
  <c r="J5582" i="1"/>
  <c r="J5581" i="1"/>
  <c r="J5580" i="1"/>
  <c r="J5579" i="1"/>
  <c r="J5578" i="1"/>
  <c r="K5589" i="1" s="1"/>
  <c r="K5575" i="1" s="1"/>
  <c r="M5575" i="1" s="1"/>
  <c r="L5575" i="1"/>
  <c r="K5574" i="1"/>
  <c r="K5568" i="1" s="1"/>
  <c r="J5574" i="1"/>
  <c r="J5573" i="1"/>
  <c r="J5572" i="1"/>
  <c r="M5568" i="1"/>
  <c r="L5568" i="1"/>
  <c r="J5567" i="1"/>
  <c r="J5566" i="1"/>
  <c r="J5565" i="1"/>
  <c r="J5564" i="1"/>
  <c r="J5563" i="1"/>
  <c r="J5562" i="1"/>
  <c r="J5561" i="1"/>
  <c r="J5560" i="1"/>
  <c r="J5558" i="1"/>
  <c r="J5557" i="1"/>
  <c r="J5556" i="1"/>
  <c r="J5555" i="1"/>
  <c r="J5554" i="1"/>
  <c r="J5553" i="1"/>
  <c r="J5552" i="1"/>
  <c r="J5551" i="1"/>
  <c r="J5550" i="1"/>
  <c r="J5549" i="1"/>
  <c r="J5548" i="1"/>
  <c r="J5547" i="1"/>
  <c r="J5546" i="1"/>
  <c r="J5545" i="1"/>
  <c r="J5544" i="1"/>
  <c r="J5543" i="1"/>
  <c r="J5541" i="1"/>
  <c r="J5540" i="1"/>
  <c r="J5539" i="1"/>
  <c r="J5538" i="1"/>
  <c r="K5567" i="1" s="1"/>
  <c r="K5530" i="1" s="1"/>
  <c r="M5530" i="1" s="1"/>
  <c r="J5537" i="1"/>
  <c r="J5536" i="1"/>
  <c r="J5535" i="1"/>
  <c r="L5530" i="1"/>
  <c r="J5529" i="1"/>
  <c r="J5528" i="1"/>
  <c r="J5527" i="1"/>
  <c r="J5526" i="1"/>
  <c r="J5525" i="1"/>
  <c r="J5524" i="1"/>
  <c r="J5523" i="1"/>
  <c r="J5522" i="1"/>
  <c r="J5521" i="1"/>
  <c r="J5519" i="1"/>
  <c r="J5518" i="1"/>
  <c r="J5517" i="1"/>
  <c r="J5516" i="1"/>
  <c r="J5515" i="1"/>
  <c r="J5514" i="1"/>
  <c r="J5513" i="1"/>
  <c r="J5512" i="1"/>
  <c r="J5511" i="1"/>
  <c r="J5510" i="1"/>
  <c r="J5509" i="1"/>
  <c r="J5508" i="1"/>
  <c r="J5507" i="1"/>
  <c r="J5506" i="1"/>
  <c r="J5505" i="1"/>
  <c r="J5504" i="1"/>
  <c r="J5502" i="1"/>
  <c r="J5501" i="1"/>
  <c r="J5500" i="1"/>
  <c r="J5499" i="1"/>
  <c r="J5498" i="1"/>
  <c r="J5497" i="1"/>
  <c r="J5496" i="1"/>
  <c r="L5491" i="1"/>
  <c r="J5488" i="1"/>
  <c r="J5487" i="1"/>
  <c r="J5486" i="1"/>
  <c r="J5485" i="1"/>
  <c r="J5484" i="1"/>
  <c r="K5488" i="1" s="1"/>
  <c r="K5481" i="1" s="1"/>
  <c r="M5481" i="1" s="1"/>
  <c r="L5481" i="1"/>
  <c r="J5480" i="1"/>
  <c r="J5479" i="1"/>
  <c r="J5478" i="1"/>
  <c r="J5477" i="1"/>
  <c r="J5476" i="1"/>
  <c r="J5475" i="1"/>
  <c r="J5473" i="1"/>
  <c r="J5472" i="1"/>
  <c r="J5471" i="1"/>
  <c r="J5470" i="1"/>
  <c r="J5469" i="1"/>
  <c r="J5468" i="1"/>
  <c r="J5467" i="1"/>
  <c r="J5466" i="1"/>
  <c r="J5465" i="1"/>
  <c r="J5464" i="1"/>
  <c r="J5462" i="1"/>
  <c r="J5461" i="1"/>
  <c r="J5460" i="1"/>
  <c r="J5459" i="1"/>
  <c r="J5458" i="1"/>
  <c r="J5457" i="1"/>
  <c r="J5456" i="1"/>
  <c r="J5454" i="1"/>
  <c r="J5452" i="1"/>
  <c r="K5480" i="1" s="1"/>
  <c r="K5446" i="1" s="1"/>
  <c r="M5446" i="1" s="1"/>
  <c r="J5451" i="1"/>
  <c r="J5450" i="1"/>
  <c r="L5446" i="1"/>
  <c r="J5445" i="1"/>
  <c r="J5444" i="1"/>
  <c r="J5443" i="1"/>
  <c r="J5442" i="1"/>
  <c r="J5441" i="1"/>
  <c r="J5440" i="1"/>
  <c r="J5439" i="1"/>
  <c r="J5438" i="1"/>
  <c r="J5437" i="1"/>
  <c r="J5436" i="1"/>
  <c r="J5435" i="1"/>
  <c r="J5434" i="1"/>
  <c r="J5433" i="1"/>
  <c r="J5432" i="1"/>
  <c r="J5431" i="1"/>
  <c r="J5429" i="1"/>
  <c r="J5428" i="1"/>
  <c r="J5427" i="1"/>
  <c r="J5426" i="1"/>
  <c r="J5425" i="1"/>
  <c r="J5424" i="1"/>
  <c r="J5423" i="1"/>
  <c r="J5422" i="1"/>
  <c r="J5421" i="1"/>
  <c r="J5420" i="1"/>
  <c r="J5419" i="1"/>
  <c r="J5418" i="1"/>
  <c r="J5417" i="1"/>
  <c r="J5416" i="1"/>
  <c r="J5415" i="1"/>
  <c r="J5414" i="1"/>
  <c r="J5413" i="1"/>
  <c r="J5412" i="1"/>
  <c r="J5411" i="1"/>
  <c r="J5410" i="1"/>
  <c r="J5409" i="1"/>
  <c r="J5408" i="1"/>
  <c r="J5407" i="1"/>
  <c r="J5406" i="1"/>
  <c r="J5405" i="1"/>
  <c r="J5404" i="1"/>
  <c r="J5403" i="1"/>
  <c r="J5402" i="1"/>
  <c r="J5401" i="1"/>
  <c r="J5400" i="1"/>
  <c r="J5398" i="1"/>
  <c r="J5397" i="1"/>
  <c r="J5396" i="1"/>
  <c r="J5395" i="1"/>
  <c r="J5394" i="1"/>
  <c r="J5393" i="1"/>
  <c r="J5392" i="1"/>
  <c r="J5391" i="1"/>
  <c r="J5390" i="1"/>
  <c r="J5389" i="1"/>
  <c r="J5388" i="1"/>
  <c r="J5387" i="1"/>
  <c r="J5386" i="1"/>
  <c r="J5385" i="1"/>
  <c r="J5384" i="1"/>
  <c r="J5383" i="1"/>
  <c r="J5382" i="1"/>
  <c r="J5381" i="1"/>
  <c r="J5380" i="1"/>
  <c r="J5379" i="1"/>
  <c r="J5378" i="1"/>
  <c r="J5377" i="1"/>
  <c r="J5376" i="1"/>
  <c r="J5375" i="1"/>
  <c r="J5374" i="1"/>
  <c r="J5373" i="1"/>
  <c r="J5372" i="1"/>
  <c r="J5371" i="1"/>
  <c r="J5370" i="1"/>
  <c r="J5369" i="1"/>
  <c r="J5368" i="1"/>
  <c r="J5367" i="1"/>
  <c r="J5366" i="1"/>
  <c r="J5365" i="1"/>
  <c r="J5364" i="1"/>
  <c r="J5363" i="1"/>
  <c r="J5362" i="1"/>
  <c r="J5361" i="1"/>
  <c r="J5360" i="1"/>
  <c r="J5359" i="1"/>
  <c r="J5358" i="1"/>
  <c r="J5357" i="1"/>
  <c r="J5356" i="1"/>
  <c r="J5355" i="1"/>
  <c r="J5354" i="1"/>
  <c r="J5353" i="1"/>
  <c r="J5352" i="1"/>
  <c r="J5351" i="1"/>
  <c r="J5350" i="1"/>
  <c r="J5349" i="1"/>
  <c r="J5348" i="1"/>
  <c r="J5347" i="1"/>
  <c r="J5346" i="1"/>
  <c r="J5345" i="1"/>
  <c r="J5343" i="1"/>
  <c r="J5342" i="1"/>
  <c r="J5341" i="1"/>
  <c r="J5340" i="1"/>
  <c r="J5339" i="1"/>
  <c r="J5338" i="1"/>
  <c r="J5337" i="1"/>
  <c r="J5336" i="1"/>
  <c r="J5335" i="1"/>
  <c r="J5334" i="1"/>
  <c r="J5333" i="1"/>
  <c r="J5332" i="1"/>
  <c r="J5331" i="1"/>
  <c r="J5330" i="1"/>
  <c r="J5329" i="1"/>
  <c r="J5328" i="1"/>
  <c r="J5327" i="1"/>
  <c r="J5326" i="1"/>
  <c r="J5325" i="1"/>
  <c r="J5323" i="1"/>
  <c r="J5322" i="1"/>
  <c r="J5321" i="1"/>
  <c r="J5320" i="1"/>
  <c r="J5319" i="1"/>
  <c r="J5318" i="1"/>
  <c r="J5317" i="1"/>
  <c r="J5316" i="1"/>
  <c r="J5315" i="1"/>
  <c r="J5314" i="1"/>
  <c r="J5313" i="1"/>
  <c r="J5312" i="1"/>
  <c r="J5311" i="1"/>
  <c r="J5310" i="1"/>
  <c r="J5309" i="1"/>
  <c r="J5308" i="1"/>
  <c r="J5307" i="1"/>
  <c r="J5306" i="1"/>
  <c r="J5305" i="1"/>
  <c r="J5304" i="1"/>
  <c r="J5303" i="1"/>
  <c r="J5302" i="1"/>
  <c r="J5301" i="1"/>
  <c r="J5300" i="1"/>
  <c r="J5299" i="1"/>
  <c r="J5298" i="1"/>
  <c r="J5297" i="1"/>
  <c r="J5296" i="1"/>
  <c r="J5294" i="1"/>
  <c r="J5293" i="1"/>
  <c r="J5292" i="1"/>
  <c r="K5445" i="1" s="1"/>
  <c r="K5288" i="1" s="1"/>
  <c r="M5288" i="1" s="1"/>
  <c r="L5489" i="1" s="1"/>
  <c r="L5288" i="1"/>
  <c r="J5285" i="1"/>
  <c r="K5285" i="1" s="1"/>
  <c r="K5282" i="1" s="1"/>
  <c r="M5282" i="1" s="1"/>
  <c r="L5282" i="1"/>
  <c r="K5281" i="1"/>
  <c r="K5276" i="1" s="1"/>
  <c r="M5276" i="1" s="1"/>
  <c r="J5281" i="1"/>
  <c r="J5280" i="1"/>
  <c r="J5279" i="1"/>
  <c r="L5276" i="1"/>
  <c r="J5275" i="1"/>
  <c r="K5275" i="1" s="1"/>
  <c r="K5271" i="1" s="1"/>
  <c r="M5271" i="1" s="1"/>
  <c r="L5286" i="1" s="1"/>
  <c r="J5274" i="1"/>
  <c r="L5271" i="1"/>
  <c r="K5266" i="1"/>
  <c r="J5266" i="1"/>
  <c r="L5263" i="1"/>
  <c r="M5263" i="1" s="1"/>
  <c r="K5263" i="1"/>
  <c r="J5262" i="1"/>
  <c r="K5262" i="1" s="1"/>
  <c r="K5259" i="1" s="1"/>
  <c r="M5259" i="1" s="1"/>
  <c r="L5259" i="1"/>
  <c r="J5258" i="1"/>
  <c r="K5258" i="1" s="1"/>
  <c r="K5255" i="1" s="1"/>
  <c r="M5255" i="1" s="1"/>
  <c r="L5255" i="1"/>
  <c r="K5254" i="1"/>
  <c r="J5254" i="1"/>
  <c r="L5251" i="1"/>
  <c r="K5251" i="1"/>
  <c r="M5251" i="1" s="1"/>
  <c r="L5267" i="1" s="1"/>
  <c r="J5247" i="1"/>
  <c r="K5247" i="1" s="1"/>
  <c r="K5243" i="1" s="1"/>
  <c r="M5243" i="1" s="1"/>
  <c r="J5246" i="1"/>
  <c r="L5243" i="1"/>
  <c r="J5242" i="1"/>
  <c r="J5241" i="1"/>
  <c r="K5242" i="1" s="1"/>
  <c r="K5238" i="1" s="1"/>
  <c r="M5238" i="1" s="1"/>
  <c r="L5248" i="1" s="1"/>
  <c r="L5238" i="1"/>
  <c r="J5235" i="1"/>
  <c r="K5235" i="1" s="1"/>
  <c r="K5232" i="1" s="1"/>
  <c r="M5232" i="1" s="1"/>
  <c r="L5232" i="1"/>
  <c r="K5231" i="1"/>
  <c r="J5231" i="1"/>
  <c r="L5228" i="1"/>
  <c r="K5228" i="1"/>
  <c r="M5228" i="1" s="1"/>
  <c r="K5227" i="1"/>
  <c r="J5227" i="1"/>
  <c r="L5224" i="1"/>
  <c r="M5224" i="1" s="1"/>
  <c r="K5224" i="1"/>
  <c r="J5223" i="1"/>
  <c r="J5222" i="1"/>
  <c r="K5223" i="1" s="1"/>
  <c r="K5219" i="1" s="1"/>
  <c r="M5219" i="1" s="1"/>
  <c r="L5219" i="1"/>
  <c r="K5218" i="1"/>
  <c r="J5218" i="1"/>
  <c r="L5215" i="1"/>
  <c r="K5215" i="1"/>
  <c r="M5215" i="1" s="1"/>
  <c r="K5214" i="1"/>
  <c r="J5214" i="1"/>
  <c r="L5211" i="1"/>
  <c r="M5211" i="1" s="1"/>
  <c r="K5211" i="1"/>
  <c r="J5210" i="1"/>
  <c r="K5210" i="1" s="1"/>
  <c r="K5207" i="1" s="1"/>
  <c r="M5207" i="1" s="1"/>
  <c r="L5207" i="1"/>
  <c r="J5206" i="1"/>
  <c r="K5206" i="1" s="1"/>
  <c r="K5201" i="1" s="1"/>
  <c r="M5201" i="1" s="1"/>
  <c r="J5205" i="1"/>
  <c r="J5204" i="1"/>
  <c r="L5201" i="1"/>
  <c r="J5200" i="1"/>
  <c r="J5199" i="1"/>
  <c r="K5200" i="1" s="1"/>
  <c r="K5196" i="1" s="1"/>
  <c r="M5196" i="1" s="1"/>
  <c r="L5196" i="1"/>
  <c r="K5195" i="1"/>
  <c r="J5195" i="1"/>
  <c r="L5192" i="1"/>
  <c r="K5192" i="1"/>
  <c r="M5192" i="1" s="1"/>
  <c r="K5191" i="1"/>
  <c r="J5191" i="1"/>
  <c r="L5188" i="1"/>
  <c r="M5188" i="1" s="1"/>
  <c r="K5188" i="1"/>
  <c r="J5187" i="1"/>
  <c r="K5187" i="1" s="1"/>
  <c r="K5184" i="1" s="1"/>
  <c r="M5184" i="1" s="1"/>
  <c r="L5184" i="1"/>
  <c r="J5181" i="1"/>
  <c r="K5181" i="1" s="1"/>
  <c r="K5178" i="1" s="1"/>
  <c r="M5178" i="1" s="1"/>
  <c r="L5178" i="1"/>
  <c r="J5177" i="1"/>
  <c r="J5176" i="1"/>
  <c r="J5175" i="1"/>
  <c r="J5174" i="1"/>
  <c r="K5177" i="1" s="1"/>
  <c r="K5170" i="1" s="1"/>
  <c r="M5170" i="1" s="1"/>
  <c r="J5173" i="1"/>
  <c r="L5170" i="1"/>
  <c r="J5169" i="1"/>
  <c r="J5168" i="1"/>
  <c r="K5169" i="1" s="1"/>
  <c r="K5165" i="1" s="1"/>
  <c r="M5165" i="1" s="1"/>
  <c r="L5165" i="1"/>
  <c r="J5164" i="1"/>
  <c r="K5164" i="1" s="1"/>
  <c r="K5160" i="1" s="1"/>
  <c r="M5160" i="1" s="1"/>
  <c r="J5163" i="1"/>
  <c r="L5160" i="1"/>
  <c r="J5159" i="1"/>
  <c r="J5158" i="1"/>
  <c r="J5157" i="1"/>
  <c r="J5156" i="1"/>
  <c r="K5159" i="1" s="1"/>
  <c r="K5153" i="1" s="1"/>
  <c r="M5153" i="1" s="1"/>
  <c r="L5153" i="1"/>
  <c r="K5152" i="1"/>
  <c r="J5152" i="1"/>
  <c r="L5149" i="1"/>
  <c r="M5149" i="1" s="1"/>
  <c r="K5149" i="1"/>
  <c r="J5148" i="1"/>
  <c r="K5148" i="1" s="1"/>
  <c r="K5145" i="1" s="1"/>
  <c r="M5145" i="1" s="1"/>
  <c r="L5145" i="1"/>
  <c r="J5144" i="1"/>
  <c r="K5144" i="1" s="1"/>
  <c r="K5141" i="1" s="1"/>
  <c r="M5141" i="1" s="1"/>
  <c r="L5141" i="1"/>
  <c r="K5140" i="1"/>
  <c r="J5140" i="1"/>
  <c r="L5137" i="1"/>
  <c r="K5137" i="1"/>
  <c r="M5137" i="1" s="1"/>
  <c r="J5136" i="1"/>
  <c r="J5135" i="1"/>
  <c r="J5134" i="1"/>
  <c r="J5133" i="1"/>
  <c r="K5136" i="1" s="1"/>
  <c r="K5129" i="1" s="1"/>
  <c r="M5129" i="1" s="1"/>
  <c r="J5132" i="1"/>
  <c r="L5129" i="1"/>
  <c r="J5128" i="1"/>
  <c r="J5127" i="1"/>
  <c r="J5126" i="1"/>
  <c r="K5128" i="1" s="1"/>
  <c r="K5123" i="1" s="1"/>
  <c r="M5123" i="1" s="1"/>
  <c r="L5123" i="1"/>
  <c r="K5122" i="1"/>
  <c r="J5122" i="1"/>
  <c r="L5119" i="1"/>
  <c r="M5119" i="1" s="1"/>
  <c r="K5119" i="1"/>
  <c r="J5118" i="1"/>
  <c r="K5118" i="1" s="1"/>
  <c r="K5115" i="1" s="1"/>
  <c r="M5115" i="1" s="1"/>
  <c r="L5115" i="1"/>
  <c r="J5114" i="1"/>
  <c r="K5114" i="1" s="1"/>
  <c r="K5111" i="1" s="1"/>
  <c r="M5111" i="1" s="1"/>
  <c r="L5111" i="1"/>
  <c r="K5110" i="1"/>
  <c r="J5110" i="1"/>
  <c r="L5107" i="1"/>
  <c r="K5107" i="1"/>
  <c r="M5107" i="1" s="1"/>
  <c r="K5106" i="1"/>
  <c r="J5106" i="1"/>
  <c r="L5103" i="1"/>
  <c r="M5103" i="1" s="1"/>
  <c r="K5103" i="1"/>
  <c r="J5102" i="1"/>
  <c r="K5102" i="1" s="1"/>
  <c r="K5099" i="1" s="1"/>
  <c r="M5099" i="1" s="1"/>
  <c r="L5099" i="1"/>
  <c r="J5098" i="1"/>
  <c r="J5097" i="1"/>
  <c r="J5096" i="1"/>
  <c r="J5095" i="1"/>
  <c r="J5094" i="1"/>
  <c r="J5093" i="1"/>
  <c r="J5092" i="1"/>
  <c r="J5091" i="1"/>
  <c r="K5098" i="1" s="1"/>
  <c r="K5088" i="1" s="1"/>
  <c r="M5088" i="1" s="1"/>
  <c r="L5088" i="1"/>
  <c r="J5087" i="1"/>
  <c r="K5087" i="1" s="1"/>
  <c r="K5084" i="1" s="1"/>
  <c r="M5084" i="1" s="1"/>
  <c r="L5084" i="1"/>
  <c r="K5081" i="1"/>
  <c r="K5077" i="1" s="1"/>
  <c r="M5077" i="1" s="1"/>
  <c r="J5081" i="1"/>
  <c r="J5080" i="1"/>
  <c r="L5077" i="1"/>
  <c r="J5076" i="1"/>
  <c r="J5075" i="1"/>
  <c r="K5076" i="1" s="1"/>
  <c r="K5072" i="1" s="1"/>
  <c r="M5072" i="1" s="1"/>
  <c r="L5072" i="1"/>
  <c r="K5071" i="1"/>
  <c r="J5071" i="1"/>
  <c r="L5068" i="1"/>
  <c r="K5068" i="1"/>
  <c r="M5068" i="1" s="1"/>
  <c r="J5067" i="1"/>
  <c r="J5066" i="1"/>
  <c r="K5067" i="1" s="1"/>
  <c r="K5063" i="1" s="1"/>
  <c r="M5063" i="1" s="1"/>
  <c r="L5063" i="1"/>
  <c r="J5062" i="1"/>
  <c r="K5062" i="1" s="1"/>
  <c r="K5059" i="1" s="1"/>
  <c r="M5059" i="1" s="1"/>
  <c r="L5059" i="1"/>
  <c r="K5058" i="1"/>
  <c r="K5054" i="1" s="1"/>
  <c r="J5058" i="1"/>
  <c r="J5057" i="1"/>
  <c r="L5054" i="1"/>
  <c r="J5053" i="1"/>
  <c r="J5052" i="1"/>
  <c r="K5053" i="1" s="1"/>
  <c r="K5049" i="1" s="1"/>
  <c r="M5049" i="1" s="1"/>
  <c r="L5049" i="1"/>
  <c r="K5048" i="1"/>
  <c r="K5043" i="1" s="1"/>
  <c r="J5048" i="1"/>
  <c r="J5047" i="1"/>
  <c r="J5046" i="1"/>
  <c r="M5043" i="1"/>
  <c r="L5043" i="1"/>
  <c r="J5042" i="1"/>
  <c r="K5042" i="1" s="1"/>
  <c r="K5039" i="1" s="1"/>
  <c r="M5039" i="1" s="1"/>
  <c r="L5039" i="1"/>
  <c r="K5038" i="1"/>
  <c r="K5034" i="1" s="1"/>
  <c r="M5034" i="1" s="1"/>
  <c r="J5038" i="1"/>
  <c r="J5037" i="1"/>
  <c r="L5034" i="1"/>
  <c r="J5033" i="1"/>
  <c r="J5032" i="1"/>
  <c r="J5031" i="1"/>
  <c r="J5030" i="1"/>
  <c r="L5027" i="1"/>
  <c r="J5026" i="1"/>
  <c r="J5025" i="1"/>
  <c r="K5026" i="1" s="1"/>
  <c r="K5022" i="1" s="1"/>
  <c r="M5022" i="1" s="1"/>
  <c r="L5022" i="1"/>
  <c r="J5021" i="1"/>
  <c r="J5020" i="1"/>
  <c r="J5019" i="1"/>
  <c r="J5018" i="1"/>
  <c r="K5021" i="1" s="1"/>
  <c r="K5015" i="1" s="1"/>
  <c r="M5015" i="1" s="1"/>
  <c r="L5015" i="1"/>
  <c r="J5014" i="1"/>
  <c r="J5013" i="1"/>
  <c r="J5012" i="1"/>
  <c r="J5011" i="1"/>
  <c r="K5014" i="1" s="1"/>
  <c r="K5006" i="1" s="1"/>
  <c r="M5006" i="1" s="1"/>
  <c r="J5010" i="1"/>
  <c r="J5009" i="1"/>
  <c r="L5006" i="1"/>
  <c r="J5005" i="1"/>
  <c r="J5004" i="1"/>
  <c r="J5003" i="1"/>
  <c r="J5002" i="1"/>
  <c r="K5005" i="1" s="1"/>
  <c r="K4999" i="1" s="1"/>
  <c r="L4999" i="1"/>
  <c r="J4998" i="1"/>
  <c r="K4998" i="1" s="1"/>
  <c r="K4995" i="1" s="1"/>
  <c r="M4995" i="1"/>
  <c r="L4995" i="1"/>
  <c r="J4994" i="1"/>
  <c r="K4994" i="1" s="1"/>
  <c r="K4990" i="1" s="1"/>
  <c r="M4990" i="1" s="1"/>
  <c r="J4993" i="1"/>
  <c r="L4990" i="1"/>
  <c r="K4989" i="1"/>
  <c r="J4989" i="1"/>
  <c r="L4986" i="1"/>
  <c r="M4986" i="1" s="1"/>
  <c r="K4986" i="1"/>
  <c r="J4985" i="1"/>
  <c r="K4985" i="1" s="1"/>
  <c r="K4982" i="1" s="1"/>
  <c r="M4982" i="1" s="1"/>
  <c r="L4982" i="1"/>
  <c r="J4981" i="1"/>
  <c r="K4981" i="1" s="1"/>
  <c r="K4978" i="1" s="1"/>
  <c r="M4978" i="1" s="1"/>
  <c r="L4978" i="1"/>
  <c r="K4977" i="1"/>
  <c r="J4977" i="1"/>
  <c r="L4974" i="1"/>
  <c r="K4974" i="1"/>
  <c r="M4974" i="1" s="1"/>
  <c r="K4973" i="1"/>
  <c r="J4973" i="1"/>
  <c r="L4970" i="1"/>
  <c r="M4970" i="1" s="1"/>
  <c r="K4970" i="1"/>
  <c r="J4969" i="1"/>
  <c r="K4969" i="1" s="1"/>
  <c r="K4966" i="1" s="1"/>
  <c r="M4966" i="1"/>
  <c r="L4966" i="1"/>
  <c r="J4965" i="1"/>
  <c r="K4965" i="1" s="1"/>
  <c r="K4962" i="1" s="1"/>
  <c r="M4962" i="1" s="1"/>
  <c r="L4962" i="1"/>
  <c r="K4961" i="1"/>
  <c r="K4958" i="1" s="1"/>
  <c r="M4958" i="1" s="1"/>
  <c r="J4961" i="1"/>
  <c r="L4958" i="1"/>
  <c r="J4957" i="1"/>
  <c r="J4956" i="1"/>
  <c r="K4957" i="1" s="1"/>
  <c r="K4953" i="1" s="1"/>
  <c r="M4953" i="1"/>
  <c r="L4953" i="1"/>
  <c r="J4952" i="1"/>
  <c r="K4952" i="1" s="1"/>
  <c r="K4949" i="1" s="1"/>
  <c r="M4949" i="1" s="1"/>
  <c r="L4949" i="1"/>
  <c r="K4948" i="1"/>
  <c r="K4945" i="1" s="1"/>
  <c r="M4945" i="1" s="1"/>
  <c r="J4948" i="1"/>
  <c r="L4945" i="1"/>
  <c r="J4941" i="1"/>
  <c r="K4941" i="1" s="1"/>
  <c r="K4938" i="1" s="1"/>
  <c r="M4938" i="1" s="1"/>
  <c r="L4938" i="1"/>
  <c r="K4937" i="1"/>
  <c r="K4933" i="1" s="1"/>
  <c r="J4937" i="1"/>
  <c r="J4936" i="1"/>
  <c r="L4933" i="1"/>
  <c r="J4932" i="1"/>
  <c r="J4931" i="1"/>
  <c r="K4932" i="1" s="1"/>
  <c r="K4928" i="1" s="1"/>
  <c r="M4928" i="1" s="1"/>
  <c r="L4928" i="1"/>
  <c r="K4927" i="1"/>
  <c r="K4924" i="1" s="1"/>
  <c r="M4924" i="1" s="1"/>
  <c r="J4927" i="1"/>
  <c r="L4924" i="1"/>
  <c r="J4923" i="1"/>
  <c r="J4922" i="1"/>
  <c r="K4923" i="1" s="1"/>
  <c r="K4919" i="1" s="1"/>
  <c r="M4919" i="1"/>
  <c r="L4919" i="1"/>
  <c r="J4918" i="1"/>
  <c r="K4918" i="1" s="1"/>
  <c r="K4914" i="1" s="1"/>
  <c r="M4914" i="1" s="1"/>
  <c r="L4914" i="1"/>
  <c r="K4913" i="1"/>
  <c r="K4908" i="1" s="1"/>
  <c r="M4908" i="1" s="1"/>
  <c r="J4913" i="1"/>
  <c r="J4912" i="1"/>
  <c r="L4908" i="1"/>
  <c r="J4907" i="1"/>
  <c r="J4906" i="1"/>
  <c r="K4907" i="1" s="1"/>
  <c r="K4902" i="1" s="1"/>
  <c r="M4902" i="1" s="1"/>
  <c r="L4902" i="1"/>
  <c r="K4901" i="1"/>
  <c r="J4901" i="1"/>
  <c r="L4897" i="1"/>
  <c r="K4897" i="1"/>
  <c r="M4897" i="1" s="1"/>
  <c r="K4896" i="1"/>
  <c r="J4896" i="1"/>
  <c r="L4892" i="1"/>
  <c r="M4892" i="1" s="1"/>
  <c r="K4892" i="1"/>
  <c r="J4891" i="1"/>
  <c r="K4891" i="1" s="1"/>
  <c r="K4887" i="1" s="1"/>
  <c r="M4887" i="1"/>
  <c r="L4887" i="1"/>
  <c r="J4886" i="1"/>
  <c r="K4886" i="1" s="1"/>
  <c r="K4882" i="1" s="1"/>
  <c r="M4882" i="1" s="1"/>
  <c r="L4882" i="1"/>
  <c r="J4881" i="1"/>
  <c r="J4880" i="1"/>
  <c r="J4879" i="1"/>
  <c r="J4878" i="1"/>
  <c r="K4881" i="1" s="1"/>
  <c r="K4874" i="1" s="1"/>
  <c r="M4874" i="1" s="1"/>
  <c r="L4874" i="1"/>
  <c r="K4873" i="1"/>
  <c r="K4866" i="1" s="1"/>
  <c r="J4873" i="1"/>
  <c r="J4871" i="1"/>
  <c r="J4870" i="1"/>
  <c r="M4866" i="1"/>
  <c r="L4866" i="1"/>
  <c r="J4865" i="1"/>
  <c r="K4865" i="1" s="1"/>
  <c r="K4862" i="1" s="1"/>
  <c r="M4862" i="1" s="1"/>
  <c r="L4862" i="1"/>
  <c r="K4861" i="1"/>
  <c r="K4858" i="1" s="1"/>
  <c r="M4858" i="1" s="1"/>
  <c r="J4861" i="1"/>
  <c r="L4858" i="1"/>
  <c r="K4857" i="1"/>
  <c r="J4857" i="1"/>
  <c r="L4854" i="1"/>
  <c r="M4854" i="1" s="1"/>
  <c r="K4854" i="1"/>
  <c r="J4853" i="1"/>
  <c r="K4853" i="1" s="1"/>
  <c r="K4850" i="1" s="1"/>
  <c r="M4850" i="1" s="1"/>
  <c r="L4850" i="1"/>
  <c r="J4849" i="1"/>
  <c r="K4849" i="1" s="1"/>
  <c r="K4846" i="1" s="1"/>
  <c r="M4846" i="1" s="1"/>
  <c r="L4846" i="1"/>
  <c r="K4845" i="1"/>
  <c r="J4845" i="1"/>
  <c r="L4842" i="1"/>
  <c r="K4842" i="1"/>
  <c r="M4842" i="1" s="1"/>
  <c r="J4841" i="1"/>
  <c r="J4840" i="1"/>
  <c r="K4841" i="1" s="1"/>
  <c r="K4837" i="1" s="1"/>
  <c r="M4837" i="1" s="1"/>
  <c r="L4837" i="1"/>
  <c r="J4836" i="1"/>
  <c r="K4836" i="1" s="1"/>
  <c r="J4835" i="1"/>
  <c r="L4832" i="1"/>
  <c r="K4832" i="1"/>
  <c r="M4832" i="1" s="1"/>
  <c r="K4831" i="1"/>
  <c r="J4831" i="1"/>
  <c r="L4828" i="1"/>
  <c r="M4828" i="1" s="1"/>
  <c r="K4828" i="1"/>
  <c r="J4825" i="1"/>
  <c r="K4825" i="1" s="1"/>
  <c r="K4822" i="1" s="1"/>
  <c r="M4822" i="1" s="1"/>
  <c r="L4822" i="1"/>
  <c r="J4821" i="1"/>
  <c r="K4821" i="1" s="1"/>
  <c r="K4818" i="1" s="1"/>
  <c r="M4818" i="1" s="1"/>
  <c r="L4818" i="1"/>
  <c r="K4817" i="1"/>
  <c r="J4817" i="1"/>
  <c r="L4814" i="1"/>
  <c r="K4814" i="1"/>
  <c r="M4814" i="1" s="1"/>
  <c r="K4813" i="1"/>
  <c r="J4813" i="1"/>
  <c r="L4810" i="1"/>
  <c r="M4810" i="1" s="1"/>
  <c r="K4810" i="1"/>
  <c r="J4809" i="1"/>
  <c r="K4809" i="1" s="1"/>
  <c r="K4806" i="1" s="1"/>
  <c r="M4806" i="1"/>
  <c r="L4806" i="1"/>
  <c r="J4805" i="1"/>
  <c r="J4804" i="1"/>
  <c r="J4803" i="1"/>
  <c r="J4802" i="1"/>
  <c r="J4801" i="1"/>
  <c r="J4800" i="1"/>
  <c r="J4798" i="1"/>
  <c r="J4797" i="1"/>
  <c r="J4796" i="1"/>
  <c r="J4795" i="1"/>
  <c r="J4794" i="1"/>
  <c r="J4793" i="1"/>
  <c r="J4791" i="1"/>
  <c r="J4790" i="1"/>
  <c r="J4789" i="1"/>
  <c r="J4788" i="1"/>
  <c r="J4787" i="1"/>
  <c r="J4786" i="1"/>
  <c r="J4785" i="1"/>
  <c r="J4783" i="1"/>
  <c r="J4782" i="1"/>
  <c r="J4781" i="1"/>
  <c r="J4780" i="1"/>
  <c r="J4779" i="1"/>
  <c r="J4778" i="1"/>
  <c r="J4777" i="1"/>
  <c r="J4775" i="1"/>
  <c r="J4774" i="1"/>
  <c r="J4773" i="1"/>
  <c r="J4772" i="1"/>
  <c r="J4771" i="1"/>
  <c r="J4770" i="1"/>
  <c r="J4769" i="1"/>
  <c r="K4805" i="1" s="1"/>
  <c r="K4765" i="1" s="1"/>
  <c r="M4765" i="1" s="1"/>
  <c r="L4765" i="1"/>
  <c r="J4764" i="1"/>
  <c r="J4763" i="1"/>
  <c r="J4762" i="1"/>
  <c r="J4761" i="1"/>
  <c r="K4764" i="1" s="1"/>
  <c r="K4758" i="1" s="1"/>
  <c r="M4758" i="1" s="1"/>
  <c r="L4758" i="1"/>
  <c r="K4757" i="1"/>
  <c r="K4754" i="1" s="1"/>
  <c r="M4754" i="1" s="1"/>
  <c r="J4757" i="1"/>
  <c r="L4754" i="1"/>
  <c r="J4753" i="1"/>
  <c r="J4752" i="1"/>
  <c r="J4751" i="1"/>
  <c r="J4750" i="1"/>
  <c r="J4749" i="1"/>
  <c r="L4746" i="1"/>
  <c r="J4745" i="1"/>
  <c r="J4744" i="1"/>
  <c r="J4743" i="1"/>
  <c r="J4742" i="1"/>
  <c r="J4741" i="1"/>
  <c r="K4745" i="1" s="1"/>
  <c r="K4738" i="1" s="1"/>
  <c r="M4738" i="1" s="1"/>
  <c r="L4738" i="1"/>
  <c r="J4737" i="1"/>
  <c r="K4737" i="1" s="1"/>
  <c r="K4732" i="1" s="1"/>
  <c r="J4736" i="1"/>
  <c r="J4735" i="1"/>
  <c r="L4732" i="1"/>
  <c r="J4731" i="1"/>
  <c r="J4730" i="1"/>
  <c r="J4729" i="1"/>
  <c r="L4726" i="1"/>
  <c r="J4725" i="1"/>
  <c r="J4724" i="1"/>
  <c r="J4723" i="1"/>
  <c r="J4722" i="1"/>
  <c r="L4719" i="1"/>
  <c r="K4718" i="1"/>
  <c r="J4718" i="1"/>
  <c r="L4715" i="1"/>
  <c r="M4715" i="1" s="1"/>
  <c r="K4715" i="1"/>
  <c r="J4714" i="1"/>
  <c r="K4714" i="1" s="1"/>
  <c r="K4711" i="1" s="1"/>
  <c r="M4711" i="1" s="1"/>
  <c r="L4711" i="1"/>
  <c r="J4710" i="1"/>
  <c r="K4710" i="1" s="1"/>
  <c r="K4705" i="1" s="1"/>
  <c r="J4709" i="1"/>
  <c r="J4708" i="1"/>
  <c r="L4705" i="1"/>
  <c r="J4704" i="1"/>
  <c r="J4703" i="1"/>
  <c r="J4702" i="1"/>
  <c r="J4701" i="1"/>
  <c r="J4700" i="1"/>
  <c r="L4697" i="1"/>
  <c r="J4696" i="1"/>
  <c r="K4696" i="1" s="1"/>
  <c r="K4693" i="1" s="1"/>
  <c r="M4693" i="1" s="1"/>
  <c r="L4693" i="1"/>
  <c r="J4692" i="1"/>
  <c r="J4691" i="1"/>
  <c r="J4690" i="1"/>
  <c r="J4689" i="1"/>
  <c r="K4692" i="1" s="1"/>
  <c r="K4685" i="1" s="1"/>
  <c r="M4685" i="1" s="1"/>
  <c r="J4688" i="1"/>
  <c r="L4685" i="1"/>
  <c r="J4684" i="1"/>
  <c r="J4683" i="1"/>
  <c r="J4682" i="1"/>
  <c r="J4681" i="1"/>
  <c r="J4680" i="1"/>
  <c r="L4677" i="1"/>
  <c r="J4676" i="1"/>
  <c r="K4676" i="1" s="1"/>
  <c r="K4673" i="1" s="1"/>
  <c r="M4673" i="1" s="1"/>
  <c r="L4673" i="1"/>
  <c r="J4672" i="1"/>
  <c r="K4672" i="1" s="1"/>
  <c r="K4669" i="1" s="1"/>
  <c r="M4669" i="1" s="1"/>
  <c r="L4669" i="1"/>
  <c r="K4668" i="1"/>
  <c r="K4664" i="1" s="1"/>
  <c r="J4668" i="1"/>
  <c r="J4667" i="1"/>
  <c r="L4664" i="1"/>
  <c r="J4663" i="1"/>
  <c r="K4663" i="1" s="1"/>
  <c r="K4660" i="1" s="1"/>
  <c r="M4660" i="1"/>
  <c r="L4660" i="1"/>
  <c r="J4659" i="1"/>
  <c r="K4659" i="1" s="1"/>
  <c r="K4656" i="1" s="1"/>
  <c r="M4656" i="1" s="1"/>
  <c r="L4656" i="1"/>
  <c r="K4655" i="1"/>
  <c r="K4651" i="1" s="1"/>
  <c r="M4651" i="1" s="1"/>
  <c r="J4655" i="1"/>
  <c r="J4654" i="1"/>
  <c r="L4651" i="1"/>
  <c r="J4650" i="1"/>
  <c r="K4650" i="1" s="1"/>
  <c r="K4647" i="1" s="1"/>
  <c r="M4647" i="1" s="1"/>
  <c r="L4647" i="1"/>
  <c r="J4646" i="1"/>
  <c r="K4646" i="1" s="1"/>
  <c r="K4643" i="1" s="1"/>
  <c r="M4643" i="1" s="1"/>
  <c r="L4643" i="1"/>
  <c r="K4642" i="1"/>
  <c r="J4642" i="1"/>
  <c r="L4639" i="1"/>
  <c r="K4639" i="1"/>
  <c r="M4639" i="1" s="1"/>
  <c r="J4636" i="1"/>
  <c r="J4635" i="1"/>
  <c r="K4636" i="1" s="1"/>
  <c r="K4632" i="1" s="1"/>
  <c r="M4632" i="1"/>
  <c r="L4632" i="1"/>
  <c r="J4631" i="1"/>
  <c r="K4631" i="1" s="1"/>
  <c r="K4628" i="1" s="1"/>
  <c r="M4628" i="1" s="1"/>
  <c r="L4628" i="1"/>
  <c r="K4627" i="1"/>
  <c r="K4624" i="1" s="1"/>
  <c r="M4624" i="1" s="1"/>
  <c r="J4627" i="1"/>
  <c r="L4624" i="1"/>
  <c r="K4623" i="1"/>
  <c r="J4623" i="1"/>
  <c r="L4620" i="1"/>
  <c r="M4620" i="1" s="1"/>
  <c r="K4620" i="1"/>
  <c r="J4619" i="1"/>
  <c r="J4618" i="1"/>
  <c r="J4617" i="1"/>
  <c r="K4619" i="1" s="1"/>
  <c r="L4614" i="1"/>
  <c r="K4614" i="1"/>
  <c r="M4614" i="1" s="1"/>
  <c r="J4613" i="1"/>
  <c r="J4612" i="1"/>
  <c r="J4611" i="1"/>
  <c r="J4610" i="1"/>
  <c r="K4613" i="1" s="1"/>
  <c r="K4607" i="1" s="1"/>
  <c r="M4607" i="1" s="1"/>
  <c r="L4607" i="1"/>
  <c r="J4606" i="1"/>
  <c r="J4605" i="1"/>
  <c r="K4606" i="1" s="1"/>
  <c r="K4602" i="1" s="1"/>
  <c r="M4602" i="1" s="1"/>
  <c r="L4602" i="1"/>
  <c r="J4601" i="1"/>
  <c r="K4601" i="1" s="1"/>
  <c r="K4593" i="1" s="1"/>
  <c r="J4599" i="1"/>
  <c r="J4597" i="1"/>
  <c r="L4593" i="1"/>
  <c r="J4591" i="1"/>
  <c r="J4589" i="1"/>
  <c r="J4588" i="1"/>
  <c r="L4584" i="1"/>
  <c r="K4583" i="1"/>
  <c r="J4583" i="1"/>
  <c r="L4580" i="1"/>
  <c r="M4580" i="1" s="1"/>
  <c r="K4580" i="1"/>
  <c r="J4579" i="1"/>
  <c r="K4579" i="1" s="1"/>
  <c r="K4576" i="1" s="1"/>
  <c r="M4576" i="1" s="1"/>
  <c r="L4576" i="1"/>
  <c r="J4575" i="1"/>
  <c r="J4574" i="1"/>
  <c r="J4573" i="1"/>
  <c r="J4572" i="1"/>
  <c r="K4575" i="1" s="1"/>
  <c r="K4569" i="1" s="1"/>
  <c r="M4569" i="1" s="1"/>
  <c r="L4569" i="1"/>
  <c r="J4568" i="1"/>
  <c r="K4568" i="1" s="1"/>
  <c r="L4565" i="1"/>
  <c r="K4565" i="1"/>
  <c r="M4565" i="1" s="1"/>
  <c r="J4564" i="1"/>
  <c r="J4563" i="1"/>
  <c r="J4562" i="1"/>
  <c r="J4561" i="1"/>
  <c r="K4564" i="1" s="1"/>
  <c r="K4558" i="1" s="1"/>
  <c r="M4558" i="1" s="1"/>
  <c r="L4558" i="1"/>
  <c r="K4557" i="1"/>
  <c r="J4557" i="1"/>
  <c r="L4554" i="1"/>
  <c r="K4554" i="1"/>
  <c r="M4554" i="1" s="1"/>
  <c r="J4553" i="1"/>
  <c r="J4552" i="1"/>
  <c r="J4551" i="1"/>
  <c r="J4550" i="1"/>
  <c r="L4547" i="1"/>
  <c r="J4546" i="1"/>
  <c r="J4545" i="1"/>
  <c r="K4546" i="1" s="1"/>
  <c r="K4542" i="1" s="1"/>
  <c r="M4542" i="1" s="1"/>
  <c r="L4542" i="1"/>
  <c r="J4541" i="1"/>
  <c r="K4541" i="1" s="1"/>
  <c r="K4536" i="1" s="1"/>
  <c r="M4536" i="1" s="1"/>
  <c r="J4540" i="1"/>
  <c r="J4539" i="1"/>
  <c r="L4536" i="1"/>
  <c r="J4535" i="1"/>
  <c r="J4534" i="1"/>
  <c r="J4533" i="1"/>
  <c r="J4532" i="1"/>
  <c r="J4531" i="1"/>
  <c r="L4528" i="1"/>
  <c r="K4527" i="1"/>
  <c r="K4524" i="1" s="1"/>
  <c r="M4524" i="1" s="1"/>
  <c r="J4527" i="1"/>
  <c r="L4524" i="1"/>
  <c r="K4523" i="1"/>
  <c r="K4520" i="1" s="1"/>
  <c r="J4523" i="1"/>
  <c r="L4520" i="1"/>
  <c r="J4519" i="1"/>
  <c r="J4518" i="1"/>
  <c r="J4517" i="1"/>
  <c r="J4516" i="1"/>
  <c r="L4513" i="1"/>
  <c r="K4510" i="1"/>
  <c r="J4510" i="1"/>
  <c r="M4507" i="1"/>
  <c r="L4507" i="1"/>
  <c r="K4507" i="1"/>
  <c r="J4506" i="1"/>
  <c r="K4506" i="1" s="1"/>
  <c r="K4503" i="1" s="1"/>
  <c r="M4503" i="1"/>
  <c r="L4503" i="1"/>
  <c r="K4502" i="1"/>
  <c r="K4499" i="1" s="1"/>
  <c r="M4499" i="1" s="1"/>
  <c r="J4502" i="1"/>
  <c r="L4499" i="1"/>
  <c r="K4498" i="1"/>
  <c r="K4495" i="1" s="1"/>
  <c r="J4498" i="1"/>
  <c r="L4495" i="1"/>
  <c r="K4494" i="1"/>
  <c r="J4494" i="1"/>
  <c r="M4491" i="1"/>
  <c r="L4491" i="1"/>
  <c r="K4491" i="1"/>
  <c r="J4490" i="1"/>
  <c r="K4490" i="1" s="1"/>
  <c r="K4487" i="1" s="1"/>
  <c r="M4487" i="1"/>
  <c r="L4487" i="1"/>
  <c r="K4486" i="1"/>
  <c r="K4483" i="1" s="1"/>
  <c r="M4483" i="1" s="1"/>
  <c r="J4486" i="1"/>
  <c r="L4483" i="1"/>
  <c r="K4482" i="1"/>
  <c r="K4479" i="1" s="1"/>
  <c r="M4479" i="1" s="1"/>
  <c r="J4482" i="1"/>
  <c r="L4479" i="1"/>
  <c r="K4478" i="1"/>
  <c r="J4478" i="1"/>
  <c r="M4475" i="1"/>
  <c r="L4475" i="1"/>
  <c r="K4475" i="1"/>
  <c r="J4474" i="1"/>
  <c r="K4474" i="1" s="1"/>
  <c r="K4471" i="1" s="1"/>
  <c r="M4471" i="1"/>
  <c r="L4471" i="1"/>
  <c r="K4470" i="1"/>
  <c r="K4467" i="1" s="1"/>
  <c r="M4467" i="1" s="1"/>
  <c r="J4470" i="1"/>
  <c r="L4467" i="1"/>
  <c r="K4466" i="1"/>
  <c r="K4463" i="1" s="1"/>
  <c r="J4466" i="1"/>
  <c r="L4463" i="1"/>
  <c r="K4462" i="1"/>
  <c r="J4462" i="1"/>
  <c r="M4459" i="1"/>
  <c r="L4459" i="1"/>
  <c r="K4459" i="1"/>
  <c r="J4458" i="1"/>
  <c r="K4458" i="1" s="1"/>
  <c r="K4455" i="1" s="1"/>
  <c r="M4455" i="1"/>
  <c r="L4455" i="1"/>
  <c r="K4454" i="1"/>
  <c r="K4451" i="1" s="1"/>
  <c r="M4451" i="1" s="1"/>
  <c r="J4454" i="1"/>
  <c r="L4451" i="1"/>
  <c r="K4450" i="1"/>
  <c r="K4447" i="1" s="1"/>
  <c r="M4447" i="1" s="1"/>
  <c r="J4450" i="1"/>
  <c r="L4447" i="1"/>
  <c r="K4446" i="1"/>
  <c r="J4446" i="1"/>
  <c r="M4443" i="1"/>
  <c r="L4443" i="1"/>
  <c r="K4443" i="1"/>
  <c r="J4442" i="1"/>
  <c r="K4442" i="1" s="1"/>
  <c r="K4439" i="1" s="1"/>
  <c r="M4439" i="1"/>
  <c r="L4439" i="1"/>
  <c r="K4436" i="1"/>
  <c r="K4433" i="1" s="1"/>
  <c r="M4433" i="1" s="1"/>
  <c r="J4436" i="1"/>
  <c r="L4433" i="1"/>
  <c r="J4432" i="1"/>
  <c r="J4431" i="1"/>
  <c r="J4430" i="1"/>
  <c r="J4429" i="1"/>
  <c r="K4432" i="1" s="1"/>
  <c r="K4426" i="1" s="1"/>
  <c r="M4426" i="1" s="1"/>
  <c r="L4426" i="1"/>
  <c r="K4425" i="1"/>
  <c r="J4425" i="1"/>
  <c r="L4422" i="1"/>
  <c r="K4422" i="1"/>
  <c r="M4422" i="1" s="1"/>
  <c r="K4421" i="1"/>
  <c r="J4421" i="1"/>
  <c r="L4418" i="1"/>
  <c r="M4418" i="1" s="1"/>
  <c r="K4418" i="1"/>
  <c r="J4417" i="1"/>
  <c r="K4417" i="1" s="1"/>
  <c r="K4414" i="1" s="1"/>
  <c r="M4414" i="1" s="1"/>
  <c r="L4414" i="1"/>
  <c r="J4413" i="1"/>
  <c r="K4413" i="1" s="1"/>
  <c r="K4409" i="1" s="1"/>
  <c r="M4409" i="1" s="1"/>
  <c r="J4412" i="1"/>
  <c r="L4409" i="1"/>
  <c r="K4408" i="1"/>
  <c r="J4408" i="1"/>
  <c r="M4405" i="1"/>
  <c r="L4405" i="1"/>
  <c r="K4405" i="1"/>
  <c r="J4404" i="1"/>
  <c r="J4403" i="1"/>
  <c r="J4402" i="1"/>
  <c r="J4401" i="1"/>
  <c r="J4400" i="1"/>
  <c r="J4399" i="1"/>
  <c r="J4398" i="1"/>
  <c r="J4397" i="1"/>
  <c r="J4396" i="1"/>
  <c r="J4395" i="1"/>
  <c r="J4394" i="1"/>
  <c r="J4393" i="1"/>
  <c r="J4392" i="1"/>
  <c r="J4391" i="1"/>
  <c r="J4390" i="1"/>
  <c r="J4389" i="1"/>
  <c r="J4388" i="1"/>
  <c r="J4387" i="1"/>
  <c r="J4386" i="1"/>
  <c r="J4385" i="1"/>
  <c r="J4384" i="1"/>
  <c r="J4383" i="1"/>
  <c r="J4382" i="1"/>
  <c r="J4381" i="1"/>
  <c r="J4380" i="1"/>
  <c r="J4379" i="1"/>
  <c r="J4378" i="1"/>
  <c r="J4377" i="1"/>
  <c r="K4404" i="1" s="1"/>
  <c r="K4374" i="1" s="1"/>
  <c r="M4374" i="1" s="1"/>
  <c r="L4374" i="1"/>
  <c r="J4373" i="1"/>
  <c r="J4372" i="1"/>
  <c r="K4373" i="1" s="1"/>
  <c r="K4369" i="1" s="1"/>
  <c r="M4369" i="1" s="1"/>
  <c r="L4369" i="1"/>
  <c r="J4368" i="1"/>
  <c r="J4367" i="1"/>
  <c r="J4366" i="1"/>
  <c r="K4368" i="1" s="1"/>
  <c r="K4363" i="1" s="1"/>
  <c r="M4363" i="1" s="1"/>
  <c r="L4363" i="1"/>
  <c r="J4362" i="1"/>
  <c r="K4362" i="1" s="1"/>
  <c r="L4359" i="1"/>
  <c r="K4359" i="1"/>
  <c r="M4359" i="1" s="1"/>
  <c r="K4358" i="1"/>
  <c r="J4358" i="1"/>
  <c r="L4355" i="1"/>
  <c r="K4355" i="1"/>
  <c r="M4355" i="1" s="1"/>
  <c r="J4354" i="1"/>
  <c r="J4353" i="1"/>
  <c r="K4354" i="1" s="1"/>
  <c r="K4350" i="1" s="1"/>
  <c r="M4350" i="1" s="1"/>
  <c r="L4350" i="1"/>
  <c r="J4349" i="1"/>
  <c r="K4349" i="1" s="1"/>
  <c r="K4346" i="1" s="1"/>
  <c r="M4346" i="1" s="1"/>
  <c r="L4346" i="1"/>
  <c r="K4345" i="1"/>
  <c r="J4345" i="1"/>
  <c r="L4342" i="1"/>
  <c r="K4342" i="1"/>
  <c r="M4342" i="1" s="1"/>
  <c r="J4341" i="1"/>
  <c r="J4340" i="1"/>
  <c r="K4341" i="1" s="1"/>
  <c r="K4336" i="1" s="1"/>
  <c r="M4336" i="1" s="1"/>
  <c r="L4336" i="1"/>
  <c r="J4335" i="1"/>
  <c r="J4334" i="1"/>
  <c r="J4333" i="1"/>
  <c r="J4331" i="1"/>
  <c r="J4330" i="1"/>
  <c r="K4335" i="1" s="1"/>
  <c r="K4324" i="1" s="1"/>
  <c r="M4324" i="1" s="1"/>
  <c r="J4329" i="1"/>
  <c r="J4328" i="1"/>
  <c r="L4324" i="1"/>
  <c r="J4323" i="1"/>
  <c r="J4322" i="1"/>
  <c r="J4320" i="1"/>
  <c r="L4316" i="1"/>
  <c r="K4315" i="1"/>
  <c r="J4315" i="1"/>
  <c r="M4311" i="1"/>
  <c r="L4311" i="1"/>
  <c r="K4311" i="1"/>
  <c r="J4310" i="1"/>
  <c r="J4309" i="1"/>
  <c r="K4310" i="1" s="1"/>
  <c r="L4305" i="1"/>
  <c r="K4305" i="1"/>
  <c r="M4305" i="1" s="1"/>
  <c r="K4304" i="1"/>
  <c r="K4299" i="1" s="1"/>
  <c r="J4304" i="1"/>
  <c r="J4303" i="1"/>
  <c r="M4299" i="1"/>
  <c r="L4299" i="1"/>
  <c r="J4298" i="1"/>
  <c r="J4297" i="1"/>
  <c r="J4296" i="1"/>
  <c r="J4294" i="1"/>
  <c r="J4293" i="1"/>
  <c r="J4292" i="1"/>
  <c r="J4291" i="1"/>
  <c r="K4298" i="1" s="1"/>
  <c r="K4287" i="1" s="1"/>
  <c r="M4287" i="1" s="1"/>
  <c r="L4287" i="1"/>
  <c r="J4286" i="1"/>
  <c r="J4285" i="1"/>
  <c r="J4283" i="1"/>
  <c r="L4279" i="1"/>
  <c r="K4278" i="1"/>
  <c r="K4274" i="1" s="1"/>
  <c r="M4274" i="1" s="1"/>
  <c r="J4278" i="1"/>
  <c r="L4274" i="1"/>
  <c r="J4273" i="1"/>
  <c r="J4272" i="1"/>
  <c r="K4273" i="1" s="1"/>
  <c r="K4268" i="1" s="1"/>
  <c r="M4268" i="1"/>
  <c r="L4268" i="1"/>
  <c r="K4267" i="1"/>
  <c r="K4262" i="1" s="1"/>
  <c r="J4267" i="1"/>
  <c r="J4266" i="1"/>
  <c r="J4265" i="1"/>
  <c r="M4262" i="1"/>
  <c r="L4262" i="1"/>
  <c r="J4261" i="1"/>
  <c r="J4260" i="1"/>
  <c r="J4259" i="1"/>
  <c r="J4258" i="1"/>
  <c r="J4257" i="1"/>
  <c r="K4261" i="1" s="1"/>
  <c r="K4254" i="1" s="1"/>
  <c r="M4254" i="1" s="1"/>
  <c r="L4254" i="1"/>
  <c r="K4253" i="1"/>
  <c r="J4253" i="1"/>
  <c r="L4250" i="1"/>
  <c r="K4250" i="1"/>
  <c r="M4250" i="1" s="1"/>
  <c r="J4249" i="1"/>
  <c r="J4248" i="1"/>
  <c r="J4246" i="1"/>
  <c r="J4245" i="1"/>
  <c r="J4243" i="1"/>
  <c r="J4242" i="1"/>
  <c r="J4241" i="1"/>
  <c r="J4240" i="1"/>
  <c r="J4239" i="1"/>
  <c r="J4238" i="1"/>
  <c r="J4237" i="1"/>
  <c r="J4235" i="1"/>
  <c r="J4234" i="1"/>
  <c r="J4233" i="1"/>
  <c r="K4249" i="1" s="1"/>
  <c r="K4229" i="1" s="1"/>
  <c r="M4229" i="1" s="1"/>
  <c r="L4229" i="1"/>
  <c r="J4228" i="1"/>
  <c r="J4227" i="1"/>
  <c r="J4226" i="1"/>
  <c r="J4224" i="1"/>
  <c r="J4223" i="1"/>
  <c r="J4222" i="1"/>
  <c r="J4221" i="1"/>
  <c r="J4220" i="1"/>
  <c r="J4218" i="1"/>
  <c r="J4217" i="1"/>
  <c r="J4216" i="1"/>
  <c r="J4214" i="1"/>
  <c r="K4228" i="1" s="1"/>
  <c r="K4210" i="1" s="1"/>
  <c r="M4210" i="1" s="1"/>
  <c r="L4210" i="1"/>
  <c r="J4209" i="1"/>
  <c r="J4208" i="1"/>
  <c r="J4206" i="1"/>
  <c r="J4205" i="1"/>
  <c r="J4204" i="1"/>
  <c r="K4209" i="1" s="1"/>
  <c r="K4200" i="1" s="1"/>
  <c r="M4200" i="1" s="1"/>
  <c r="L4200" i="1"/>
  <c r="J4199" i="1"/>
  <c r="J4198" i="1"/>
  <c r="J4197" i="1"/>
  <c r="J4196" i="1"/>
  <c r="K4199" i="1" s="1"/>
  <c r="K4190" i="1" s="1"/>
  <c r="M4190" i="1" s="1"/>
  <c r="J4194" i="1"/>
  <c r="L4190" i="1"/>
  <c r="J4189" i="1"/>
  <c r="J4188" i="1"/>
  <c r="J4186" i="1"/>
  <c r="K4189" i="1" s="1"/>
  <c r="K4182" i="1" s="1"/>
  <c r="M4182" i="1" s="1"/>
  <c r="L4182" i="1"/>
  <c r="J4181" i="1"/>
  <c r="J4180" i="1"/>
  <c r="J4179" i="1"/>
  <c r="J4178" i="1"/>
  <c r="K4181" i="1" s="1"/>
  <c r="K4175" i="1" s="1"/>
  <c r="M4175" i="1" s="1"/>
  <c r="L4175" i="1"/>
  <c r="K4174" i="1"/>
  <c r="K4169" i="1" s="1"/>
  <c r="J4174" i="1"/>
  <c r="J4173" i="1"/>
  <c r="J4172" i="1"/>
  <c r="M4169" i="1"/>
  <c r="L4169" i="1"/>
  <c r="J4168" i="1"/>
  <c r="K4168" i="1" s="1"/>
  <c r="J4167" i="1"/>
  <c r="L4164" i="1"/>
  <c r="K4164" i="1"/>
  <c r="M4164" i="1" s="1"/>
  <c r="J4163" i="1"/>
  <c r="K4163" i="1" s="1"/>
  <c r="K4160" i="1" s="1"/>
  <c r="L4160" i="1"/>
  <c r="J4159" i="1"/>
  <c r="J4158" i="1"/>
  <c r="K4159" i="1" s="1"/>
  <c r="K4155" i="1" s="1"/>
  <c r="M4155" i="1" s="1"/>
  <c r="L4155" i="1"/>
  <c r="J4154" i="1"/>
  <c r="J4153" i="1"/>
  <c r="J4152" i="1"/>
  <c r="J4151" i="1"/>
  <c r="K4154" i="1" s="1"/>
  <c r="K4147" i="1" s="1"/>
  <c r="M4147" i="1" s="1"/>
  <c r="L4147" i="1"/>
  <c r="K4146" i="1"/>
  <c r="K4140" i="1" s="1"/>
  <c r="J4146" i="1"/>
  <c r="J4145" i="1"/>
  <c r="J4144" i="1"/>
  <c r="M4140" i="1"/>
  <c r="L4140" i="1"/>
  <c r="J4139" i="1"/>
  <c r="K4139" i="1" s="1"/>
  <c r="K4134" i="1" s="1"/>
  <c r="M4134" i="1" s="1"/>
  <c r="J4138" i="1"/>
  <c r="L4134" i="1"/>
  <c r="J4133" i="1"/>
  <c r="K4133" i="1" s="1"/>
  <c r="K4129" i="1" s="1"/>
  <c r="M4129" i="1" s="1"/>
  <c r="L4129" i="1"/>
  <c r="J4128" i="1"/>
  <c r="J4127" i="1"/>
  <c r="K4128" i="1" s="1"/>
  <c r="K4123" i="1" s="1"/>
  <c r="M4123" i="1" s="1"/>
  <c r="L4123" i="1"/>
  <c r="K4122" i="1"/>
  <c r="J4122" i="1"/>
  <c r="L4119" i="1"/>
  <c r="K4119" i="1"/>
  <c r="M4119" i="1" s="1"/>
  <c r="J4118" i="1"/>
  <c r="K4118" i="1" s="1"/>
  <c r="K4115" i="1" s="1"/>
  <c r="L4115" i="1"/>
  <c r="K4114" i="1"/>
  <c r="J4114" i="1"/>
  <c r="M4111" i="1"/>
  <c r="L4111" i="1"/>
  <c r="K4111" i="1"/>
  <c r="J4110" i="1"/>
  <c r="K4110" i="1" s="1"/>
  <c r="K4107" i="1" s="1"/>
  <c r="M4107" i="1" s="1"/>
  <c r="L4107" i="1"/>
  <c r="K4106" i="1"/>
  <c r="K4103" i="1" s="1"/>
  <c r="M4103" i="1" s="1"/>
  <c r="J4106" i="1"/>
  <c r="L4103" i="1"/>
  <c r="J4102" i="1"/>
  <c r="J4101" i="1"/>
  <c r="K4102" i="1" s="1"/>
  <c r="K4098" i="1" s="1"/>
  <c r="M4098" i="1"/>
  <c r="L4098" i="1"/>
  <c r="J4097" i="1"/>
  <c r="K4097" i="1" s="1"/>
  <c r="K4094" i="1" s="1"/>
  <c r="M4094" i="1" s="1"/>
  <c r="L4094" i="1"/>
  <c r="K4093" i="1"/>
  <c r="J4093" i="1"/>
  <c r="L4090" i="1"/>
  <c r="K4090" i="1"/>
  <c r="M4090" i="1" s="1"/>
  <c r="J4089" i="1"/>
  <c r="K4089" i="1" s="1"/>
  <c r="K4086" i="1" s="1"/>
  <c r="L4086" i="1"/>
  <c r="K4085" i="1"/>
  <c r="J4085" i="1"/>
  <c r="M4082" i="1"/>
  <c r="L4082" i="1"/>
  <c r="K4082" i="1"/>
  <c r="J4081" i="1"/>
  <c r="K4081" i="1" s="1"/>
  <c r="K4078" i="1" s="1"/>
  <c r="M4078" i="1" s="1"/>
  <c r="L4078" i="1"/>
  <c r="K4077" i="1"/>
  <c r="J4077" i="1"/>
  <c r="M4074" i="1"/>
  <c r="L4074" i="1"/>
  <c r="K4074" i="1"/>
  <c r="J4073" i="1"/>
  <c r="K4073" i="1" s="1"/>
  <c r="K4070" i="1" s="1"/>
  <c r="L4070" i="1"/>
  <c r="K4066" i="1"/>
  <c r="J4066" i="1"/>
  <c r="L4063" i="1"/>
  <c r="K4063" i="1"/>
  <c r="M4063" i="1" s="1"/>
  <c r="J4062" i="1"/>
  <c r="J4061" i="1"/>
  <c r="J4060" i="1"/>
  <c r="J4059" i="1"/>
  <c r="J4058" i="1"/>
  <c r="K4062" i="1" s="1"/>
  <c r="K4055" i="1" s="1"/>
  <c r="L4055" i="1"/>
  <c r="K4054" i="1"/>
  <c r="J4054" i="1"/>
  <c r="M4051" i="1"/>
  <c r="L4051" i="1"/>
  <c r="K4051" i="1"/>
  <c r="J4050" i="1"/>
  <c r="K4050" i="1" s="1"/>
  <c r="K4047" i="1" s="1"/>
  <c r="M4047" i="1" s="1"/>
  <c r="L4047" i="1"/>
  <c r="K4046" i="1"/>
  <c r="J4046" i="1"/>
  <c r="M4043" i="1"/>
  <c r="L4043" i="1"/>
  <c r="K4043" i="1"/>
  <c r="J4042" i="1"/>
  <c r="K4042" i="1" s="1"/>
  <c r="K4039" i="1" s="1"/>
  <c r="L4039" i="1"/>
  <c r="K4036" i="1"/>
  <c r="J4036" i="1"/>
  <c r="M4033" i="1"/>
  <c r="L4033" i="1"/>
  <c r="K4033" i="1"/>
  <c r="J4032" i="1"/>
  <c r="J4031" i="1"/>
  <c r="J4030" i="1"/>
  <c r="J4029" i="1"/>
  <c r="J4028" i="1"/>
  <c r="K4032" i="1" s="1"/>
  <c r="K4025" i="1" s="1"/>
  <c r="M4025" i="1" s="1"/>
  <c r="L4025" i="1"/>
  <c r="K4024" i="1"/>
  <c r="J4024" i="1"/>
  <c r="M4021" i="1"/>
  <c r="L4021" i="1"/>
  <c r="K4021" i="1"/>
  <c r="J4020" i="1"/>
  <c r="K4020" i="1" s="1"/>
  <c r="K4017" i="1" s="1"/>
  <c r="L4017" i="1"/>
  <c r="K4016" i="1"/>
  <c r="J4016" i="1"/>
  <c r="L4013" i="1"/>
  <c r="K4013" i="1"/>
  <c r="M4013" i="1" s="1"/>
  <c r="J4012" i="1"/>
  <c r="K4012" i="1" s="1"/>
  <c r="K4009" i="1" s="1"/>
  <c r="M4009" i="1" s="1"/>
  <c r="L4009" i="1"/>
  <c r="K4008" i="1"/>
  <c r="J4008" i="1"/>
  <c r="L4005" i="1"/>
  <c r="K4005" i="1"/>
  <c r="M4005" i="1" s="1"/>
  <c r="J4004" i="1"/>
  <c r="K4004" i="1" s="1"/>
  <c r="K4001" i="1" s="1"/>
  <c r="L4001" i="1"/>
  <c r="K4000" i="1"/>
  <c r="J4000" i="1"/>
  <c r="M3997" i="1"/>
  <c r="L3997" i="1"/>
  <c r="K3997" i="1"/>
  <c r="J3996" i="1"/>
  <c r="K3996" i="1" s="1"/>
  <c r="K3993" i="1" s="1"/>
  <c r="M3993" i="1" s="1"/>
  <c r="L3993" i="1"/>
  <c r="K3992" i="1"/>
  <c r="J3992" i="1"/>
  <c r="M3989" i="1"/>
  <c r="L3989" i="1"/>
  <c r="K3989" i="1"/>
  <c r="J3988" i="1"/>
  <c r="K3988" i="1" s="1"/>
  <c r="K3985" i="1" s="1"/>
  <c r="L3985" i="1"/>
  <c r="K3984" i="1"/>
  <c r="J3984" i="1"/>
  <c r="L3981" i="1"/>
  <c r="K3981" i="1"/>
  <c r="M3981" i="1" s="1"/>
  <c r="J3980" i="1"/>
  <c r="K3980" i="1" s="1"/>
  <c r="K3977" i="1" s="1"/>
  <c r="M3977" i="1" s="1"/>
  <c r="L3977" i="1"/>
  <c r="K3976" i="1"/>
  <c r="J3976" i="1"/>
  <c r="L3973" i="1"/>
  <c r="K3973" i="1"/>
  <c r="M3973" i="1" s="1"/>
  <c r="J3970" i="1"/>
  <c r="K3970" i="1" s="1"/>
  <c r="K3967" i="1" s="1"/>
  <c r="L3967" i="1"/>
  <c r="K3966" i="1"/>
  <c r="J3966" i="1"/>
  <c r="L3963" i="1"/>
  <c r="K3963" i="1"/>
  <c r="M3963" i="1" s="1"/>
  <c r="J3962" i="1"/>
  <c r="K3962" i="1" s="1"/>
  <c r="K3959" i="1" s="1"/>
  <c r="M3959" i="1" s="1"/>
  <c r="L3959" i="1"/>
  <c r="J3958" i="1"/>
  <c r="J3957" i="1"/>
  <c r="J3956" i="1"/>
  <c r="J3955" i="1"/>
  <c r="J3954" i="1"/>
  <c r="J3953" i="1"/>
  <c r="J3952" i="1"/>
  <c r="J3951" i="1"/>
  <c r="J3950" i="1"/>
  <c r="J3949" i="1"/>
  <c r="J3948" i="1"/>
  <c r="J3947" i="1"/>
  <c r="J3946" i="1"/>
  <c r="J3945" i="1"/>
  <c r="J3944" i="1"/>
  <c r="J3943" i="1"/>
  <c r="J3942" i="1"/>
  <c r="J3941" i="1"/>
  <c r="J3940" i="1"/>
  <c r="J3939" i="1"/>
  <c r="K3958" i="1" s="1"/>
  <c r="K3936" i="1" s="1"/>
  <c r="M3936" i="1" s="1"/>
  <c r="L3936" i="1"/>
  <c r="J3935" i="1"/>
  <c r="J3934" i="1"/>
  <c r="J3933" i="1"/>
  <c r="J3932" i="1"/>
  <c r="J3931" i="1"/>
  <c r="J3930" i="1"/>
  <c r="K3935" i="1" s="1"/>
  <c r="K3927" i="1" s="1"/>
  <c r="M3927" i="1" s="1"/>
  <c r="L3927" i="1"/>
  <c r="J3926" i="1"/>
  <c r="J3925" i="1"/>
  <c r="J3924" i="1"/>
  <c r="J3923" i="1"/>
  <c r="J3922" i="1"/>
  <c r="J3921" i="1"/>
  <c r="J3920" i="1"/>
  <c r="J3919" i="1"/>
  <c r="J3918" i="1"/>
  <c r="J3917" i="1"/>
  <c r="J3916" i="1"/>
  <c r="J3915" i="1"/>
  <c r="J3914" i="1"/>
  <c r="J3913" i="1"/>
  <c r="K3926" i="1" s="1"/>
  <c r="K3910" i="1" s="1"/>
  <c r="M3910" i="1" s="1"/>
  <c r="L3910" i="1"/>
  <c r="K3909" i="1"/>
  <c r="J3909" i="1"/>
  <c r="M3906" i="1"/>
  <c r="L3906" i="1"/>
  <c r="K3906" i="1"/>
  <c r="J3905" i="1"/>
  <c r="K3905" i="1" s="1"/>
  <c r="K3902" i="1" s="1"/>
  <c r="L3902" i="1"/>
  <c r="K3901" i="1"/>
  <c r="J3901" i="1"/>
  <c r="L3898" i="1"/>
  <c r="K3898" i="1"/>
  <c r="M3898" i="1" s="1"/>
  <c r="J3897" i="1"/>
  <c r="K3897" i="1" s="1"/>
  <c r="K3894" i="1" s="1"/>
  <c r="M3894" i="1" s="1"/>
  <c r="L3894" i="1"/>
  <c r="K3893" i="1"/>
  <c r="J3893" i="1"/>
  <c r="L3890" i="1"/>
  <c r="K3890" i="1"/>
  <c r="M3890" i="1" s="1"/>
  <c r="J3889" i="1"/>
  <c r="K3889" i="1" s="1"/>
  <c r="K3886" i="1" s="1"/>
  <c r="L3886" i="1"/>
  <c r="K3885" i="1"/>
  <c r="J3885" i="1"/>
  <c r="M3882" i="1"/>
  <c r="L3882" i="1"/>
  <c r="K3882" i="1"/>
  <c r="J3881" i="1"/>
  <c r="K3881" i="1" s="1"/>
  <c r="K3878" i="1" s="1"/>
  <c r="M3878" i="1" s="1"/>
  <c r="L3878" i="1"/>
  <c r="K3877" i="1"/>
  <c r="J3877" i="1"/>
  <c r="M3874" i="1"/>
  <c r="L3874" i="1"/>
  <c r="K3874" i="1"/>
  <c r="J3873" i="1"/>
  <c r="K3873" i="1" s="1"/>
  <c r="K3870" i="1" s="1"/>
  <c r="L3870" i="1"/>
  <c r="K3869" i="1"/>
  <c r="J3869" i="1"/>
  <c r="L3866" i="1"/>
  <c r="K3866" i="1"/>
  <c r="M3866" i="1" s="1"/>
  <c r="J3865" i="1"/>
  <c r="K3865" i="1" s="1"/>
  <c r="K3862" i="1" s="1"/>
  <c r="M3862" i="1" s="1"/>
  <c r="L3862" i="1"/>
  <c r="K3861" i="1"/>
  <c r="J3861" i="1"/>
  <c r="L3858" i="1"/>
  <c r="K3858" i="1"/>
  <c r="M3858" i="1" s="1"/>
  <c r="J3857" i="1"/>
  <c r="K3857" i="1" s="1"/>
  <c r="K3854" i="1" s="1"/>
  <c r="L3854" i="1"/>
  <c r="K3853" i="1"/>
  <c r="J3853" i="1"/>
  <c r="M3850" i="1"/>
  <c r="L3850" i="1"/>
  <c r="K3850" i="1"/>
  <c r="J3849" i="1"/>
  <c r="K3849" i="1" s="1"/>
  <c r="K3846" i="1" s="1"/>
  <c r="M3846" i="1" s="1"/>
  <c r="L3846" i="1"/>
  <c r="K3845" i="1"/>
  <c r="J3845" i="1"/>
  <c r="M3842" i="1"/>
  <c r="L3842" i="1"/>
  <c r="K3842" i="1"/>
  <c r="J3841" i="1"/>
  <c r="K3841" i="1" s="1"/>
  <c r="K3838" i="1" s="1"/>
  <c r="L3838" i="1"/>
  <c r="K3833" i="1"/>
  <c r="J3833" i="1"/>
  <c r="L3830" i="1"/>
  <c r="K3830" i="1"/>
  <c r="M3830" i="1" s="1"/>
  <c r="L3834" i="1" s="1"/>
  <c r="J3827" i="1"/>
  <c r="K3827" i="1" s="1"/>
  <c r="K3824" i="1" s="1"/>
  <c r="M3824" i="1" s="1"/>
  <c r="L3824" i="1"/>
  <c r="K3823" i="1"/>
  <c r="J3823" i="1"/>
  <c r="M3820" i="1"/>
  <c r="L3828" i="1" s="1"/>
  <c r="L3820" i="1"/>
  <c r="K3820" i="1"/>
  <c r="J3817" i="1"/>
  <c r="K3817" i="1" s="1"/>
  <c r="K3814" i="1" s="1"/>
  <c r="L3814" i="1"/>
  <c r="K3813" i="1"/>
  <c r="J3813" i="1"/>
  <c r="M3810" i="1"/>
  <c r="L3810" i="1"/>
  <c r="K3810" i="1"/>
  <c r="J3807" i="1"/>
  <c r="K3807" i="1" s="1"/>
  <c r="K3804" i="1" s="1"/>
  <c r="M3804" i="1" s="1"/>
  <c r="L3804" i="1"/>
  <c r="K3803" i="1"/>
  <c r="J3803" i="1"/>
  <c r="L3800" i="1"/>
  <c r="K3800" i="1"/>
  <c r="M3800" i="1" s="1"/>
  <c r="J3799" i="1"/>
  <c r="J3798" i="1"/>
  <c r="K3799" i="1" s="1"/>
  <c r="K3795" i="1" s="1"/>
  <c r="M3795" i="1" s="1"/>
  <c r="L3795" i="1"/>
  <c r="J3794" i="1"/>
  <c r="K3794" i="1" s="1"/>
  <c r="J3793" i="1"/>
  <c r="M3790" i="1"/>
  <c r="L3790" i="1"/>
  <c r="K3790" i="1"/>
  <c r="J3789" i="1"/>
  <c r="J3788" i="1"/>
  <c r="J3787" i="1"/>
  <c r="J3786" i="1"/>
  <c r="J3785" i="1"/>
  <c r="J3784" i="1"/>
  <c r="K3789" i="1" s="1"/>
  <c r="K3781" i="1" s="1"/>
  <c r="M3781" i="1" s="1"/>
  <c r="L3781" i="1"/>
  <c r="J3780" i="1"/>
  <c r="J3779" i="1"/>
  <c r="J3778" i="1"/>
  <c r="J3777" i="1"/>
  <c r="J3776" i="1"/>
  <c r="K3780" i="1" s="1"/>
  <c r="K3773" i="1" s="1"/>
  <c r="M3773" i="1" s="1"/>
  <c r="L3773" i="1"/>
  <c r="K3772" i="1"/>
  <c r="J3772" i="1"/>
  <c r="M3769" i="1"/>
  <c r="L3769" i="1"/>
  <c r="K3769" i="1"/>
  <c r="J3768" i="1"/>
  <c r="K3768" i="1" s="1"/>
  <c r="K3765" i="1" s="1"/>
  <c r="L3765" i="1"/>
  <c r="K3764" i="1"/>
  <c r="K3760" i="1" s="1"/>
  <c r="J3764" i="1"/>
  <c r="J3763" i="1"/>
  <c r="L3760" i="1"/>
  <c r="K3759" i="1"/>
  <c r="K3755" i="1" s="1"/>
  <c r="J3759" i="1"/>
  <c r="J3758" i="1"/>
  <c r="L3755" i="1"/>
  <c r="K3754" i="1"/>
  <c r="K3750" i="1" s="1"/>
  <c r="J3754" i="1"/>
  <c r="J3753" i="1"/>
  <c r="L3750" i="1"/>
  <c r="K3749" i="1"/>
  <c r="K3744" i="1" s="1"/>
  <c r="M3744" i="1" s="1"/>
  <c r="J3749" i="1"/>
  <c r="J3748" i="1"/>
  <c r="J3747" i="1"/>
  <c r="L3744" i="1"/>
  <c r="J3743" i="1"/>
  <c r="J3742" i="1"/>
  <c r="L3739" i="1"/>
  <c r="J3738" i="1"/>
  <c r="J3737" i="1"/>
  <c r="J3736" i="1"/>
  <c r="J3735" i="1"/>
  <c r="J3734" i="1"/>
  <c r="J3733" i="1"/>
  <c r="K3738" i="1" s="1"/>
  <c r="K3730" i="1" s="1"/>
  <c r="M3730" i="1" s="1"/>
  <c r="L3730" i="1"/>
  <c r="J3729" i="1"/>
  <c r="J3728" i="1"/>
  <c r="J3727" i="1"/>
  <c r="J3726" i="1"/>
  <c r="J3725" i="1"/>
  <c r="J3724" i="1"/>
  <c r="J3723" i="1"/>
  <c r="J3722" i="1"/>
  <c r="J3721" i="1"/>
  <c r="J3720" i="1"/>
  <c r="J3719" i="1"/>
  <c r="J3718" i="1"/>
  <c r="L3715" i="1"/>
  <c r="J3714" i="1"/>
  <c r="K3714" i="1" s="1"/>
  <c r="K3711" i="1" s="1"/>
  <c r="L3711" i="1"/>
  <c r="J3710" i="1"/>
  <c r="J3709" i="1"/>
  <c r="J3708" i="1"/>
  <c r="J3707" i="1"/>
  <c r="K3710" i="1" s="1"/>
  <c r="K3703" i="1" s="1"/>
  <c r="M3703" i="1" s="1"/>
  <c r="J3706" i="1"/>
  <c r="L3703" i="1"/>
  <c r="J3702" i="1"/>
  <c r="J3701" i="1"/>
  <c r="L3698" i="1"/>
  <c r="J3697" i="1"/>
  <c r="K3697" i="1" s="1"/>
  <c r="K3694" i="1" s="1"/>
  <c r="L3694" i="1"/>
  <c r="K3693" i="1"/>
  <c r="J3693" i="1"/>
  <c r="M3690" i="1"/>
  <c r="L3690" i="1"/>
  <c r="K3690" i="1"/>
  <c r="J3689" i="1"/>
  <c r="J3688" i="1"/>
  <c r="J3687" i="1"/>
  <c r="J3686" i="1"/>
  <c r="J3685" i="1"/>
  <c r="J3684" i="1"/>
  <c r="J3683" i="1"/>
  <c r="L3680" i="1"/>
  <c r="J3679" i="1"/>
  <c r="J3678" i="1"/>
  <c r="J3677" i="1"/>
  <c r="J3676" i="1"/>
  <c r="J3675" i="1"/>
  <c r="J3674" i="1"/>
  <c r="J3673" i="1"/>
  <c r="J3672" i="1"/>
  <c r="K3679" i="1" s="1"/>
  <c r="K3669" i="1" s="1"/>
  <c r="M3669" i="1" s="1"/>
  <c r="L3669" i="1"/>
  <c r="J3668" i="1"/>
  <c r="J3667" i="1"/>
  <c r="K3668" i="1" s="1"/>
  <c r="K3663" i="1" s="1"/>
  <c r="M3663" i="1" s="1"/>
  <c r="J3666" i="1"/>
  <c r="L3663" i="1"/>
  <c r="J3660" i="1"/>
  <c r="J3659" i="1"/>
  <c r="J3657" i="1"/>
  <c r="J3656" i="1"/>
  <c r="J3654" i="1"/>
  <c r="J3653" i="1"/>
  <c r="J3652" i="1"/>
  <c r="J3651" i="1"/>
  <c r="J3649" i="1"/>
  <c r="J3648" i="1"/>
  <c r="K3660" i="1" s="1"/>
  <c r="K3644" i="1" s="1"/>
  <c r="M3644" i="1" s="1"/>
  <c r="L3644" i="1"/>
  <c r="J3643" i="1"/>
  <c r="J3642" i="1"/>
  <c r="J3641" i="1"/>
  <c r="J3640" i="1"/>
  <c r="J3639" i="1"/>
  <c r="J3638" i="1"/>
  <c r="J3637" i="1"/>
  <c r="J3636" i="1"/>
  <c r="L3633" i="1"/>
  <c r="J3632" i="1"/>
  <c r="J3631" i="1"/>
  <c r="J3630" i="1"/>
  <c r="J3629" i="1"/>
  <c r="J3628" i="1"/>
  <c r="L3625" i="1"/>
  <c r="J3624" i="1"/>
  <c r="J3623" i="1"/>
  <c r="J3622" i="1"/>
  <c r="J3621" i="1"/>
  <c r="J3620" i="1"/>
  <c r="J3619" i="1"/>
  <c r="J3618" i="1"/>
  <c r="J3617" i="1"/>
  <c r="J3616" i="1"/>
  <c r="J3615" i="1"/>
  <c r="J3614" i="1"/>
  <c r="J3613" i="1"/>
  <c r="J3612" i="1"/>
  <c r="J3611" i="1"/>
  <c r="J3610" i="1"/>
  <c r="J3609" i="1"/>
  <c r="K3624" i="1" s="1"/>
  <c r="K3603" i="1" s="1"/>
  <c r="M3603" i="1" s="1"/>
  <c r="J3608" i="1"/>
  <c r="J3607" i="1"/>
  <c r="J3606" i="1"/>
  <c r="L3603" i="1"/>
  <c r="J3602" i="1"/>
  <c r="J3601" i="1"/>
  <c r="J3600" i="1"/>
  <c r="J3599" i="1"/>
  <c r="J3598" i="1"/>
  <c r="J3597" i="1"/>
  <c r="J3596" i="1"/>
  <c r="J3595" i="1"/>
  <c r="J3594" i="1"/>
  <c r="J3593" i="1"/>
  <c r="J3592" i="1"/>
  <c r="J3591" i="1"/>
  <c r="J3590" i="1"/>
  <c r="J3589" i="1"/>
  <c r="J3588" i="1"/>
  <c r="J3587" i="1"/>
  <c r="J3586" i="1"/>
  <c r="J3585" i="1"/>
  <c r="J3584" i="1"/>
  <c r="J3583" i="1"/>
  <c r="J3582" i="1"/>
  <c r="J3581" i="1"/>
  <c r="J3580" i="1"/>
  <c r="L3577" i="1"/>
  <c r="J3576" i="1"/>
  <c r="J3575" i="1"/>
  <c r="J3574" i="1"/>
  <c r="J3573" i="1"/>
  <c r="J3572" i="1"/>
  <c r="J3571" i="1"/>
  <c r="J3570" i="1"/>
  <c r="J3569" i="1"/>
  <c r="J3568" i="1"/>
  <c r="J3567" i="1"/>
  <c r="J3566" i="1"/>
  <c r="J3565" i="1"/>
  <c r="J3564" i="1"/>
  <c r="J3563" i="1"/>
  <c r="J3562" i="1"/>
  <c r="J3561" i="1"/>
  <c r="J3560" i="1"/>
  <c r="J3559" i="1"/>
  <c r="J3558" i="1"/>
  <c r="J3557" i="1"/>
  <c r="J3556" i="1"/>
  <c r="J3555" i="1"/>
  <c r="J3554" i="1"/>
  <c r="J3553" i="1"/>
  <c r="J3552" i="1"/>
  <c r="J3551" i="1"/>
  <c r="J3550" i="1"/>
  <c r="J3549" i="1"/>
  <c r="K3576" i="1" s="1"/>
  <c r="K3544" i="1" s="1"/>
  <c r="M3544" i="1" s="1"/>
  <c r="J3548" i="1"/>
  <c r="J3547" i="1"/>
  <c r="L3544" i="1"/>
  <c r="J3543" i="1"/>
  <c r="J3542" i="1"/>
  <c r="J3541" i="1"/>
  <c r="J3540" i="1"/>
  <c r="J3539" i="1"/>
  <c r="J3538" i="1"/>
  <c r="J3537" i="1"/>
  <c r="J3536" i="1"/>
  <c r="K3543" i="1" s="1"/>
  <c r="K3531" i="1" s="1"/>
  <c r="M3531" i="1" s="1"/>
  <c r="J3535" i="1"/>
  <c r="J3534" i="1"/>
  <c r="L3531" i="1"/>
  <c r="J3530" i="1"/>
  <c r="J3529" i="1"/>
  <c r="J3528" i="1"/>
  <c r="J3527" i="1"/>
  <c r="J3526" i="1"/>
  <c r="J3525" i="1"/>
  <c r="J3524" i="1"/>
  <c r="J3523" i="1"/>
  <c r="J3522" i="1"/>
  <c r="J3521" i="1"/>
  <c r="J3520" i="1"/>
  <c r="J3519" i="1"/>
  <c r="J3518" i="1"/>
  <c r="J3517" i="1"/>
  <c r="J3516" i="1"/>
  <c r="J3515" i="1"/>
  <c r="J3514" i="1"/>
  <c r="J3513" i="1"/>
  <c r="J3512" i="1"/>
  <c r="J3511" i="1"/>
  <c r="J3510" i="1"/>
  <c r="J3509" i="1"/>
  <c r="J3508" i="1"/>
  <c r="J3507" i="1"/>
  <c r="J3506" i="1"/>
  <c r="J3505" i="1"/>
  <c r="J3504" i="1"/>
  <c r="J3503" i="1"/>
  <c r="J3502" i="1"/>
  <c r="J3501" i="1"/>
  <c r="J3500" i="1"/>
  <c r="J3499" i="1"/>
  <c r="J3498" i="1"/>
  <c r="J3497" i="1"/>
  <c r="J3496" i="1"/>
  <c r="J3495" i="1"/>
  <c r="J3494" i="1"/>
  <c r="J3493" i="1"/>
  <c r="J3492" i="1"/>
  <c r="J3491" i="1"/>
  <c r="J3490" i="1"/>
  <c r="J3489" i="1"/>
  <c r="J3488" i="1"/>
  <c r="J3487" i="1"/>
  <c r="J3486" i="1"/>
  <c r="J3485" i="1"/>
  <c r="J3484" i="1"/>
  <c r="J3483" i="1"/>
  <c r="J3482" i="1"/>
  <c r="J3481" i="1"/>
  <c r="J3480" i="1"/>
  <c r="J3479" i="1"/>
  <c r="J3478" i="1"/>
  <c r="J3477" i="1"/>
  <c r="J3476" i="1"/>
  <c r="J3475" i="1"/>
  <c r="J3474" i="1"/>
  <c r="J3473" i="1"/>
  <c r="J3472" i="1"/>
  <c r="J3471" i="1"/>
  <c r="J3470" i="1"/>
  <c r="J3469" i="1"/>
  <c r="J3468" i="1"/>
  <c r="J3467" i="1"/>
  <c r="J3466" i="1"/>
  <c r="J3465" i="1"/>
  <c r="J3464" i="1"/>
  <c r="J3463" i="1"/>
  <c r="J3462" i="1"/>
  <c r="J3461" i="1"/>
  <c r="J3460" i="1"/>
  <c r="J3459" i="1"/>
  <c r="J3458" i="1"/>
  <c r="J3457" i="1"/>
  <c r="J3456" i="1"/>
  <c r="J3455" i="1"/>
  <c r="J3454" i="1"/>
  <c r="J3453" i="1"/>
  <c r="J3452" i="1"/>
  <c r="J3451" i="1"/>
  <c r="J3450" i="1"/>
  <c r="J3449" i="1"/>
  <c r="J3448" i="1"/>
  <c r="J3447" i="1"/>
  <c r="J3446" i="1"/>
  <c r="J3445" i="1"/>
  <c r="J3444" i="1"/>
  <c r="J3443" i="1"/>
  <c r="K3530" i="1" s="1"/>
  <c r="K3438" i="1" s="1"/>
  <c r="M3438" i="1" s="1"/>
  <c r="J3442" i="1"/>
  <c r="J3441" i="1"/>
  <c r="L3438" i="1"/>
  <c r="J3437" i="1"/>
  <c r="J3436" i="1"/>
  <c r="J3435" i="1"/>
  <c r="J3434" i="1"/>
  <c r="J3433" i="1"/>
  <c r="J3432" i="1"/>
  <c r="J3431" i="1"/>
  <c r="J3430" i="1"/>
  <c r="J3429" i="1"/>
  <c r="J3428" i="1"/>
  <c r="J3427" i="1"/>
  <c r="J3426" i="1"/>
  <c r="J3425" i="1"/>
  <c r="J3424" i="1"/>
  <c r="J3423" i="1"/>
  <c r="J3422" i="1"/>
  <c r="J3421" i="1"/>
  <c r="J3420" i="1"/>
  <c r="J3419" i="1"/>
  <c r="J3418" i="1"/>
  <c r="J3417" i="1"/>
  <c r="J3416" i="1"/>
  <c r="J3415" i="1"/>
  <c r="J3414" i="1"/>
  <c r="K3437" i="1" s="1"/>
  <c r="K3410" i="1" s="1"/>
  <c r="M3410" i="1" s="1"/>
  <c r="J3413" i="1"/>
  <c r="L3410" i="1"/>
  <c r="J3409" i="1"/>
  <c r="J3408" i="1"/>
  <c r="J3407" i="1"/>
  <c r="J3406" i="1"/>
  <c r="J3405" i="1"/>
  <c r="J3404" i="1"/>
  <c r="J3403" i="1"/>
  <c r="J3402" i="1"/>
  <c r="J3401" i="1"/>
  <c r="J3400" i="1"/>
  <c r="J3399" i="1"/>
  <c r="J3398" i="1"/>
  <c r="J3397" i="1"/>
  <c r="J3396" i="1"/>
  <c r="J3395" i="1"/>
  <c r="J3394" i="1"/>
  <c r="J3393" i="1"/>
  <c r="J3392" i="1"/>
  <c r="J3391" i="1"/>
  <c r="J3390" i="1"/>
  <c r="J3389" i="1"/>
  <c r="J3388" i="1"/>
  <c r="J3387" i="1"/>
  <c r="L3384" i="1"/>
  <c r="K3383" i="1"/>
  <c r="K3379" i="1" s="1"/>
  <c r="J3383" i="1"/>
  <c r="J3382" i="1"/>
  <c r="L3379" i="1"/>
  <c r="K3378" i="1"/>
  <c r="J3378" i="1"/>
  <c r="L3375" i="1"/>
  <c r="K3375" i="1"/>
  <c r="M3375" i="1" s="1"/>
  <c r="J3374" i="1"/>
  <c r="J3373" i="1"/>
  <c r="J3372" i="1"/>
  <c r="K3374" i="1" s="1"/>
  <c r="K3369" i="1" s="1"/>
  <c r="M3369" i="1" s="1"/>
  <c r="L3369" i="1"/>
  <c r="J3368" i="1"/>
  <c r="J3367" i="1"/>
  <c r="J3366" i="1"/>
  <c r="J3365" i="1"/>
  <c r="J3364" i="1"/>
  <c r="J3363" i="1"/>
  <c r="J3362" i="1"/>
  <c r="J3361" i="1"/>
  <c r="J3360" i="1"/>
  <c r="J3359" i="1"/>
  <c r="K3368" i="1" s="1"/>
  <c r="J3358" i="1"/>
  <c r="L3355" i="1"/>
  <c r="K3355" i="1"/>
  <c r="M3355" i="1" s="1"/>
  <c r="J3354" i="1"/>
  <c r="J3353" i="1"/>
  <c r="J3352" i="1"/>
  <c r="J3351" i="1"/>
  <c r="J3350" i="1"/>
  <c r="J3349" i="1"/>
  <c r="J3348" i="1"/>
  <c r="J3347" i="1"/>
  <c r="J3346" i="1"/>
  <c r="J3345" i="1"/>
  <c r="J3344" i="1"/>
  <c r="J3343" i="1"/>
  <c r="J3342" i="1"/>
  <c r="J3341" i="1"/>
  <c r="J3340" i="1"/>
  <c r="J3339" i="1"/>
  <c r="J3338" i="1"/>
  <c r="J3337" i="1"/>
  <c r="J3336" i="1"/>
  <c r="J3335" i="1"/>
  <c r="J3334" i="1"/>
  <c r="J3333" i="1"/>
  <c r="J3332" i="1"/>
  <c r="J3331" i="1"/>
  <c r="J3330" i="1"/>
  <c r="J3329" i="1"/>
  <c r="J3328" i="1"/>
  <c r="J3327" i="1"/>
  <c r="J3326" i="1"/>
  <c r="J3325" i="1"/>
  <c r="J3324" i="1"/>
  <c r="J3323" i="1"/>
  <c r="J3322" i="1"/>
  <c r="K3354" i="1" s="1"/>
  <c r="K3319" i="1" s="1"/>
  <c r="L3319" i="1"/>
  <c r="J3318" i="1"/>
  <c r="J3317" i="1"/>
  <c r="K3318" i="1" s="1"/>
  <c r="K3314" i="1" s="1"/>
  <c r="M3314" i="1" s="1"/>
  <c r="L3314" i="1"/>
  <c r="J3313" i="1"/>
  <c r="J3312" i="1"/>
  <c r="K3313" i="1" s="1"/>
  <c r="K3309" i="1" s="1"/>
  <c r="M3309" i="1" s="1"/>
  <c r="L3309" i="1"/>
  <c r="J3308" i="1"/>
  <c r="J3307" i="1"/>
  <c r="J3306" i="1"/>
  <c r="J3305" i="1"/>
  <c r="K3308" i="1" s="1"/>
  <c r="K3302" i="1" s="1"/>
  <c r="M3302" i="1" s="1"/>
  <c r="L3302" i="1"/>
  <c r="K3301" i="1"/>
  <c r="K3297" i="1" s="1"/>
  <c r="J3301" i="1"/>
  <c r="J3300" i="1"/>
  <c r="L3297" i="1"/>
  <c r="K3296" i="1"/>
  <c r="K3291" i="1" s="1"/>
  <c r="M3291" i="1" s="1"/>
  <c r="J3296" i="1"/>
  <c r="J3295" i="1"/>
  <c r="J3294" i="1"/>
  <c r="L3291" i="1"/>
  <c r="J3290" i="1"/>
  <c r="J3289" i="1"/>
  <c r="J3288" i="1"/>
  <c r="J3287" i="1"/>
  <c r="L3284" i="1"/>
  <c r="J3283" i="1"/>
  <c r="J3282" i="1"/>
  <c r="K3283" i="1" s="1"/>
  <c r="K3279" i="1" s="1"/>
  <c r="M3279" i="1" s="1"/>
  <c r="L3279" i="1"/>
  <c r="J3278" i="1"/>
  <c r="J3277" i="1"/>
  <c r="J3276" i="1"/>
  <c r="J3275" i="1"/>
  <c r="L3272" i="1"/>
  <c r="J3271" i="1"/>
  <c r="J3270" i="1"/>
  <c r="J3269" i="1"/>
  <c r="J3268" i="1"/>
  <c r="J3267" i="1"/>
  <c r="J3266" i="1"/>
  <c r="J3265" i="1"/>
  <c r="J3264" i="1"/>
  <c r="K3271" i="1" s="1"/>
  <c r="K3261" i="1" s="1"/>
  <c r="M3261" i="1" s="1"/>
  <c r="L3261" i="1"/>
  <c r="J3260" i="1"/>
  <c r="K3260" i="1" s="1"/>
  <c r="K3257" i="1" s="1"/>
  <c r="M3257" i="1" s="1"/>
  <c r="L3257" i="1"/>
  <c r="K3256" i="1"/>
  <c r="K3251" i="1" s="1"/>
  <c r="J3256" i="1"/>
  <c r="J3255" i="1"/>
  <c r="J3254" i="1"/>
  <c r="M3251" i="1"/>
  <c r="L3251" i="1"/>
  <c r="J3250" i="1"/>
  <c r="J3249" i="1"/>
  <c r="K3250" i="1" s="1"/>
  <c r="K3246" i="1" s="1"/>
  <c r="M3246" i="1" s="1"/>
  <c r="L3246" i="1"/>
  <c r="J3245" i="1"/>
  <c r="J3244" i="1"/>
  <c r="L3241" i="1"/>
  <c r="J3240" i="1"/>
  <c r="K3240" i="1" s="1"/>
  <c r="K3237" i="1" s="1"/>
  <c r="L3237" i="1"/>
  <c r="K3236" i="1"/>
  <c r="J3236" i="1"/>
  <c r="M3233" i="1"/>
  <c r="L3233" i="1"/>
  <c r="K3233" i="1"/>
  <c r="J3232" i="1"/>
  <c r="K3232" i="1" s="1"/>
  <c r="K3229" i="1" s="1"/>
  <c r="M3229" i="1" s="1"/>
  <c r="L3229" i="1"/>
  <c r="K3228" i="1"/>
  <c r="J3228" i="1"/>
  <c r="M3225" i="1"/>
  <c r="L3225" i="1"/>
  <c r="K3225" i="1"/>
  <c r="J3224" i="1"/>
  <c r="K3224" i="1" s="1"/>
  <c r="K3221" i="1" s="1"/>
  <c r="L3221" i="1"/>
  <c r="K3220" i="1"/>
  <c r="J3220" i="1"/>
  <c r="L3217" i="1"/>
  <c r="K3217" i="1"/>
  <c r="M3217" i="1" s="1"/>
  <c r="J3216" i="1"/>
  <c r="J3215" i="1"/>
  <c r="L3212" i="1"/>
  <c r="J3209" i="1"/>
  <c r="K3209" i="1" s="1"/>
  <c r="K3206" i="1" s="1"/>
  <c r="L3206" i="1"/>
  <c r="K3205" i="1"/>
  <c r="J3205" i="1"/>
  <c r="M3202" i="1"/>
  <c r="L3202" i="1"/>
  <c r="K3202" i="1"/>
  <c r="J3201" i="1"/>
  <c r="K3201" i="1" s="1"/>
  <c r="K3198" i="1" s="1"/>
  <c r="M3198" i="1" s="1"/>
  <c r="L3198" i="1"/>
  <c r="K3197" i="1"/>
  <c r="J3197" i="1"/>
  <c r="M3194" i="1"/>
  <c r="L3194" i="1"/>
  <c r="K3194" i="1"/>
  <c r="J3193" i="1"/>
  <c r="K3193" i="1" s="1"/>
  <c r="K3190" i="1" s="1"/>
  <c r="L3190" i="1"/>
  <c r="K3189" i="1"/>
  <c r="J3189" i="1"/>
  <c r="L3186" i="1"/>
  <c r="K3186" i="1"/>
  <c r="M3186" i="1" s="1"/>
  <c r="J3185" i="1"/>
  <c r="K3185" i="1" s="1"/>
  <c r="K3182" i="1" s="1"/>
  <c r="M3182" i="1" s="1"/>
  <c r="L3182" i="1"/>
  <c r="K3181" i="1"/>
  <c r="J3181" i="1"/>
  <c r="L3178" i="1"/>
  <c r="K3178" i="1"/>
  <c r="M3178" i="1" s="1"/>
  <c r="J3177" i="1"/>
  <c r="K3177" i="1" s="1"/>
  <c r="K3174" i="1" s="1"/>
  <c r="L3174" i="1"/>
  <c r="K3173" i="1"/>
  <c r="J3173" i="1"/>
  <c r="M3170" i="1"/>
  <c r="L3170" i="1"/>
  <c r="K3170" i="1"/>
  <c r="J3169" i="1"/>
  <c r="K3169" i="1" s="1"/>
  <c r="K3166" i="1" s="1"/>
  <c r="M3166" i="1" s="1"/>
  <c r="L3166" i="1"/>
  <c r="K3165" i="1"/>
  <c r="J3165" i="1"/>
  <c r="M3162" i="1"/>
  <c r="L3162" i="1"/>
  <c r="K3162" i="1"/>
  <c r="J3161" i="1"/>
  <c r="K3161" i="1" s="1"/>
  <c r="K3158" i="1" s="1"/>
  <c r="L3158" i="1"/>
  <c r="K3157" i="1"/>
  <c r="J3157" i="1"/>
  <c r="L3154" i="1"/>
  <c r="K3154" i="1"/>
  <c r="M3154" i="1" s="1"/>
  <c r="J3153" i="1"/>
  <c r="K3153" i="1" s="1"/>
  <c r="K3150" i="1" s="1"/>
  <c r="M3150" i="1" s="1"/>
  <c r="L3150" i="1"/>
  <c r="K3149" i="1"/>
  <c r="J3149" i="1"/>
  <c r="L3146" i="1"/>
  <c r="K3146" i="1"/>
  <c r="M3146" i="1" s="1"/>
  <c r="J3143" i="1"/>
  <c r="K3143" i="1" s="1"/>
  <c r="K3140" i="1" s="1"/>
  <c r="L3140" i="1"/>
  <c r="K3139" i="1"/>
  <c r="J3139" i="1"/>
  <c r="L3136" i="1"/>
  <c r="K3136" i="1"/>
  <c r="M3136" i="1" s="1"/>
  <c r="J3135" i="1"/>
  <c r="K3135" i="1" s="1"/>
  <c r="K3132" i="1" s="1"/>
  <c r="M3132" i="1" s="1"/>
  <c r="L3132" i="1"/>
  <c r="J3131" i="1"/>
  <c r="J3130" i="1"/>
  <c r="J3129" i="1"/>
  <c r="J3128" i="1"/>
  <c r="K3131" i="1" s="1"/>
  <c r="K3125" i="1" s="1"/>
  <c r="M3125" i="1" s="1"/>
  <c r="L3125" i="1"/>
  <c r="J3119" i="1"/>
  <c r="K3119" i="1" s="1"/>
  <c r="K3116" i="1" s="1"/>
  <c r="L3116" i="1"/>
  <c r="K3115" i="1"/>
  <c r="J3115" i="1"/>
  <c r="M3112" i="1"/>
  <c r="L3112" i="1"/>
  <c r="K3112" i="1"/>
  <c r="J3109" i="1"/>
  <c r="K3109" i="1" s="1"/>
  <c r="K3106" i="1" s="1"/>
  <c r="M3106" i="1" s="1"/>
  <c r="L3106" i="1"/>
  <c r="K3105" i="1"/>
  <c r="J3105" i="1"/>
  <c r="L3102" i="1"/>
  <c r="K3102" i="1"/>
  <c r="M3102" i="1" s="1"/>
  <c r="J3101" i="1"/>
  <c r="K3101" i="1" s="1"/>
  <c r="K3098" i="1" s="1"/>
  <c r="L3098" i="1"/>
  <c r="K3095" i="1"/>
  <c r="J3095" i="1"/>
  <c r="M3092" i="1"/>
  <c r="L3092" i="1"/>
  <c r="K3092" i="1"/>
  <c r="J3091" i="1"/>
  <c r="K3091" i="1" s="1"/>
  <c r="K3088" i="1" s="1"/>
  <c r="M3088" i="1" s="1"/>
  <c r="L3088" i="1"/>
  <c r="K3087" i="1"/>
  <c r="J3087" i="1"/>
  <c r="L3084" i="1"/>
  <c r="K3084" i="1"/>
  <c r="M3084" i="1" s="1"/>
  <c r="J3083" i="1"/>
  <c r="K3083" i="1" s="1"/>
  <c r="K3080" i="1" s="1"/>
  <c r="L3080" i="1"/>
  <c r="K3079" i="1"/>
  <c r="J3079" i="1"/>
  <c r="M3076" i="1"/>
  <c r="L3076" i="1"/>
  <c r="K3076" i="1"/>
  <c r="J3075" i="1"/>
  <c r="K3075" i="1" s="1"/>
  <c r="K3072" i="1" s="1"/>
  <c r="M3072" i="1" s="1"/>
  <c r="L3072" i="1"/>
  <c r="K3069" i="1"/>
  <c r="J3069" i="1"/>
  <c r="L3066" i="1"/>
  <c r="K3066" i="1"/>
  <c r="M3066" i="1" s="1"/>
  <c r="J3065" i="1"/>
  <c r="K3065" i="1" s="1"/>
  <c r="K3062" i="1" s="1"/>
  <c r="L3062" i="1"/>
  <c r="K3061" i="1"/>
  <c r="J3061" i="1"/>
  <c r="M3058" i="1"/>
  <c r="L3058" i="1"/>
  <c r="K3058" i="1"/>
  <c r="J3057" i="1"/>
  <c r="K3057" i="1" s="1"/>
  <c r="K3054" i="1" s="1"/>
  <c r="M3054" i="1" s="1"/>
  <c r="L3054" i="1"/>
  <c r="K3053" i="1"/>
  <c r="K3050" i="1" s="1"/>
  <c r="M3050" i="1" s="1"/>
  <c r="J3053" i="1"/>
  <c r="L3050" i="1"/>
  <c r="J3049" i="1"/>
  <c r="K3049" i="1" s="1"/>
  <c r="K3046" i="1" s="1"/>
  <c r="M3046" i="1" s="1"/>
  <c r="L3046" i="1"/>
  <c r="K3045" i="1"/>
  <c r="J3045" i="1"/>
  <c r="M3042" i="1"/>
  <c r="L3042" i="1"/>
  <c r="K3042" i="1"/>
  <c r="J3041" i="1"/>
  <c r="K3041" i="1" s="1"/>
  <c r="K3038" i="1" s="1"/>
  <c r="M3038" i="1" s="1"/>
  <c r="L3038" i="1"/>
  <c r="K3037" i="1"/>
  <c r="J3037" i="1"/>
  <c r="L3034" i="1"/>
  <c r="K3034" i="1"/>
  <c r="M3034" i="1" s="1"/>
  <c r="J3033" i="1"/>
  <c r="K3033" i="1" s="1"/>
  <c r="K3030" i="1" s="1"/>
  <c r="L3030" i="1"/>
  <c r="K3029" i="1"/>
  <c r="J3029" i="1"/>
  <c r="M3026" i="1"/>
  <c r="L3026" i="1"/>
  <c r="K3026" i="1"/>
  <c r="J3025" i="1"/>
  <c r="K3025" i="1" s="1"/>
  <c r="K3022" i="1" s="1"/>
  <c r="M3022" i="1" s="1"/>
  <c r="L3022" i="1"/>
  <c r="K3021" i="1"/>
  <c r="K3018" i="1" s="1"/>
  <c r="M3018" i="1" s="1"/>
  <c r="J3021" i="1"/>
  <c r="L3018" i="1"/>
  <c r="J3017" i="1"/>
  <c r="K3017" i="1" s="1"/>
  <c r="K3014" i="1" s="1"/>
  <c r="M3014" i="1" s="1"/>
  <c r="L3014" i="1"/>
  <c r="K3013" i="1"/>
  <c r="J3013" i="1"/>
  <c r="M3010" i="1"/>
  <c r="L3010" i="1"/>
  <c r="K3010" i="1"/>
  <c r="J3009" i="1"/>
  <c r="K3009" i="1" s="1"/>
  <c r="K3006" i="1" s="1"/>
  <c r="M3006" i="1" s="1"/>
  <c r="L3006" i="1"/>
  <c r="K3005" i="1"/>
  <c r="J3005" i="1"/>
  <c r="L3002" i="1"/>
  <c r="K3002" i="1"/>
  <c r="M3002" i="1" s="1"/>
  <c r="J3001" i="1"/>
  <c r="K3001" i="1" s="1"/>
  <c r="K2998" i="1" s="1"/>
  <c r="L2998" i="1"/>
  <c r="K2997" i="1"/>
  <c r="J2997" i="1"/>
  <c r="M2994" i="1"/>
  <c r="L2994" i="1"/>
  <c r="K2994" i="1"/>
  <c r="J2993" i="1"/>
  <c r="K2993" i="1" s="1"/>
  <c r="K2990" i="1" s="1"/>
  <c r="M2990" i="1" s="1"/>
  <c r="L2990" i="1"/>
  <c r="K2989" i="1"/>
  <c r="K2986" i="1" s="1"/>
  <c r="M2986" i="1" s="1"/>
  <c r="J2989" i="1"/>
  <c r="L2986" i="1"/>
  <c r="J2985" i="1"/>
  <c r="K2985" i="1" s="1"/>
  <c r="K2982" i="1" s="1"/>
  <c r="M2982" i="1" s="1"/>
  <c r="L2982" i="1"/>
  <c r="K2981" i="1"/>
  <c r="J2981" i="1"/>
  <c r="M2978" i="1"/>
  <c r="L2978" i="1"/>
  <c r="K2978" i="1"/>
  <c r="J2977" i="1"/>
  <c r="K2977" i="1" s="1"/>
  <c r="K2974" i="1" s="1"/>
  <c r="M2974" i="1" s="1"/>
  <c r="L2974" i="1"/>
  <c r="K2973" i="1"/>
  <c r="J2973" i="1"/>
  <c r="L2970" i="1"/>
  <c r="K2970" i="1"/>
  <c r="M2970" i="1" s="1"/>
  <c r="J2969" i="1"/>
  <c r="K2969" i="1" s="1"/>
  <c r="K2966" i="1" s="1"/>
  <c r="L2966" i="1"/>
  <c r="K2965" i="1"/>
  <c r="J2965" i="1"/>
  <c r="M2962" i="1"/>
  <c r="L2962" i="1"/>
  <c r="K2962" i="1"/>
  <c r="J2959" i="1"/>
  <c r="K2959" i="1" s="1"/>
  <c r="K2956" i="1" s="1"/>
  <c r="M2956" i="1" s="1"/>
  <c r="L2956" i="1"/>
  <c r="K2955" i="1"/>
  <c r="J2955" i="1"/>
  <c r="L2952" i="1"/>
  <c r="K2952" i="1"/>
  <c r="M2952" i="1" s="1"/>
  <c r="L2960" i="1" s="1"/>
  <c r="J2949" i="1"/>
  <c r="K2949" i="1" s="1"/>
  <c r="K2946" i="1" s="1"/>
  <c r="M2946" i="1" s="1"/>
  <c r="L2946" i="1"/>
  <c r="K2945" i="1"/>
  <c r="J2945" i="1"/>
  <c r="M2942" i="1"/>
  <c r="L2942" i="1"/>
  <c r="K2942" i="1"/>
  <c r="J2941" i="1"/>
  <c r="K2941" i="1" s="1"/>
  <c r="K2938" i="1" s="1"/>
  <c r="M2938" i="1" s="1"/>
  <c r="L2938" i="1"/>
  <c r="K2937" i="1"/>
  <c r="J2937" i="1"/>
  <c r="L2934" i="1"/>
  <c r="K2934" i="1"/>
  <c r="M2934" i="1" s="1"/>
  <c r="J2933" i="1"/>
  <c r="K2933" i="1" s="1"/>
  <c r="K2930" i="1" s="1"/>
  <c r="L2930" i="1"/>
  <c r="K2927" i="1"/>
  <c r="J2927" i="1"/>
  <c r="M2924" i="1"/>
  <c r="L2924" i="1"/>
  <c r="K2924" i="1"/>
  <c r="J2923" i="1"/>
  <c r="K2923" i="1" s="1"/>
  <c r="K2920" i="1" s="1"/>
  <c r="M2920" i="1" s="1"/>
  <c r="L2920" i="1"/>
  <c r="K2919" i="1"/>
  <c r="J2919" i="1"/>
  <c r="L2916" i="1"/>
  <c r="K2916" i="1"/>
  <c r="M2916" i="1" s="1"/>
  <c r="J2915" i="1"/>
  <c r="K2915" i="1" s="1"/>
  <c r="K2912" i="1" s="1"/>
  <c r="L2912" i="1"/>
  <c r="K2911" i="1"/>
  <c r="J2911" i="1"/>
  <c r="M2908" i="1"/>
  <c r="L2908" i="1"/>
  <c r="K2908" i="1"/>
  <c r="J2907" i="1"/>
  <c r="K2907" i="1" s="1"/>
  <c r="K2904" i="1" s="1"/>
  <c r="M2904" i="1" s="1"/>
  <c r="L2904" i="1"/>
  <c r="K2903" i="1"/>
  <c r="K2900" i="1" s="1"/>
  <c r="M2900" i="1" s="1"/>
  <c r="J2903" i="1"/>
  <c r="L2900" i="1"/>
  <c r="J2899" i="1"/>
  <c r="K2899" i="1" s="1"/>
  <c r="K2896" i="1" s="1"/>
  <c r="M2896" i="1" s="1"/>
  <c r="L2896" i="1"/>
  <c r="K2895" i="1"/>
  <c r="J2895" i="1"/>
  <c r="M2892" i="1"/>
  <c r="L2892" i="1"/>
  <c r="K2892" i="1"/>
  <c r="J2891" i="1"/>
  <c r="K2891" i="1" s="1"/>
  <c r="K2888" i="1" s="1"/>
  <c r="M2888" i="1" s="1"/>
  <c r="L2888" i="1"/>
  <c r="K2887" i="1"/>
  <c r="J2887" i="1"/>
  <c r="L2884" i="1"/>
  <c r="K2884" i="1"/>
  <c r="M2884" i="1" s="1"/>
  <c r="J2883" i="1"/>
  <c r="K2883" i="1" s="1"/>
  <c r="K2880" i="1" s="1"/>
  <c r="L2880" i="1"/>
  <c r="K2879" i="1"/>
  <c r="J2879" i="1"/>
  <c r="M2876" i="1"/>
  <c r="L2876" i="1"/>
  <c r="K2876" i="1"/>
  <c r="J2875" i="1"/>
  <c r="K2875" i="1" s="1"/>
  <c r="K2872" i="1" s="1"/>
  <c r="M2872" i="1" s="1"/>
  <c r="L2872" i="1"/>
  <c r="K2871" i="1"/>
  <c r="K2868" i="1" s="1"/>
  <c r="M2868" i="1" s="1"/>
  <c r="J2871" i="1"/>
  <c r="L2868" i="1"/>
  <c r="J2865" i="1"/>
  <c r="K2865" i="1" s="1"/>
  <c r="K2862" i="1" s="1"/>
  <c r="L2862" i="1"/>
  <c r="K2861" i="1"/>
  <c r="J2861" i="1"/>
  <c r="M2858" i="1"/>
  <c r="L2858" i="1"/>
  <c r="K2858" i="1"/>
  <c r="J2857" i="1"/>
  <c r="K2857" i="1" s="1"/>
  <c r="K2854" i="1" s="1"/>
  <c r="M2854" i="1" s="1"/>
  <c r="L2854" i="1"/>
  <c r="K2850" i="1"/>
  <c r="J2850" i="1"/>
  <c r="M2847" i="1"/>
  <c r="L2851" i="1" s="1"/>
  <c r="M2851" i="1" s="1"/>
  <c r="L2847" i="1"/>
  <c r="K2847" i="1"/>
  <c r="J2844" i="1"/>
  <c r="J2843" i="1"/>
  <c r="L2840" i="1"/>
  <c r="J2837" i="1"/>
  <c r="K2837" i="1" s="1"/>
  <c r="K2834" i="1" s="1"/>
  <c r="L2834" i="1"/>
  <c r="K2833" i="1"/>
  <c r="J2833" i="1"/>
  <c r="M2830" i="1"/>
  <c r="L2830" i="1"/>
  <c r="K2830" i="1"/>
  <c r="J2829" i="1"/>
  <c r="K2829" i="1" s="1"/>
  <c r="K2826" i="1" s="1"/>
  <c r="M2826" i="1" s="1"/>
  <c r="L2826" i="1"/>
  <c r="K2825" i="1"/>
  <c r="K2822" i="1" s="1"/>
  <c r="M2822" i="1" s="1"/>
  <c r="J2825" i="1"/>
  <c r="L2822" i="1"/>
  <c r="J2821" i="1"/>
  <c r="K2821" i="1" s="1"/>
  <c r="K2818" i="1" s="1"/>
  <c r="M2818" i="1" s="1"/>
  <c r="L2818" i="1"/>
  <c r="K2817" i="1"/>
  <c r="J2817" i="1"/>
  <c r="M2814" i="1"/>
  <c r="L2814" i="1"/>
  <c r="K2814" i="1"/>
  <c r="J2813" i="1"/>
  <c r="J2812" i="1"/>
  <c r="K2813" i="1" s="1"/>
  <c r="K2809" i="1" s="1"/>
  <c r="M2809" i="1" s="1"/>
  <c r="L2809" i="1"/>
  <c r="J2808" i="1"/>
  <c r="J2807" i="1"/>
  <c r="K2808" i="1" s="1"/>
  <c r="K2804" i="1" s="1"/>
  <c r="M2804" i="1" s="1"/>
  <c r="L2804" i="1"/>
  <c r="J2803" i="1"/>
  <c r="J2802" i="1"/>
  <c r="K2803" i="1" s="1"/>
  <c r="K2799" i="1" s="1"/>
  <c r="M2799" i="1" s="1"/>
  <c r="L2799" i="1"/>
  <c r="J2798" i="1"/>
  <c r="K2798" i="1" s="1"/>
  <c r="K2795" i="1" s="1"/>
  <c r="L2795" i="1"/>
  <c r="K2794" i="1"/>
  <c r="J2794" i="1"/>
  <c r="M2791" i="1"/>
  <c r="L2791" i="1"/>
  <c r="K2791" i="1"/>
  <c r="J2790" i="1"/>
  <c r="J2789" i="1"/>
  <c r="L2786" i="1"/>
  <c r="J2785" i="1"/>
  <c r="J2784" i="1"/>
  <c r="K2785" i="1" s="1"/>
  <c r="K2781" i="1" s="1"/>
  <c r="M2781" i="1"/>
  <c r="L2781" i="1"/>
  <c r="J2780" i="1"/>
  <c r="K2780" i="1" s="1"/>
  <c r="K2777" i="1" s="1"/>
  <c r="M2777" i="1" s="1"/>
  <c r="L2777" i="1"/>
  <c r="K2776" i="1"/>
  <c r="K2773" i="1" s="1"/>
  <c r="M2773" i="1" s="1"/>
  <c r="J2776" i="1"/>
  <c r="L2773" i="1"/>
  <c r="J2772" i="1"/>
  <c r="J2771" i="1"/>
  <c r="K2772" i="1" s="1"/>
  <c r="K2768" i="1" s="1"/>
  <c r="M2768" i="1"/>
  <c r="L2768" i="1"/>
  <c r="J2765" i="1"/>
  <c r="K2765" i="1" s="1"/>
  <c r="K2762" i="1" s="1"/>
  <c r="M2762" i="1" s="1"/>
  <c r="L2762" i="1"/>
  <c r="K2761" i="1"/>
  <c r="K2757" i="1" s="1"/>
  <c r="J2761" i="1"/>
  <c r="J2760" i="1"/>
  <c r="L2757" i="1"/>
  <c r="J2756" i="1"/>
  <c r="J2755" i="1"/>
  <c r="K2756" i="1" s="1"/>
  <c r="K2752" i="1" s="1"/>
  <c r="M2752" i="1" s="1"/>
  <c r="L2752" i="1"/>
  <c r="K2751" i="1"/>
  <c r="K2747" i="1" s="1"/>
  <c r="M2747" i="1" s="1"/>
  <c r="J2751" i="1"/>
  <c r="J2750" i="1"/>
  <c r="L2747" i="1"/>
  <c r="J2746" i="1"/>
  <c r="J2745" i="1"/>
  <c r="K2746" i="1" s="1"/>
  <c r="J2744" i="1"/>
  <c r="L2740" i="1"/>
  <c r="K2740" i="1"/>
  <c r="M2740" i="1" s="1"/>
  <c r="J2739" i="1"/>
  <c r="J2738" i="1"/>
  <c r="J2737" i="1"/>
  <c r="J2736" i="1"/>
  <c r="J2735" i="1"/>
  <c r="J2734" i="1"/>
  <c r="J2733" i="1"/>
  <c r="K2739" i="1" s="1"/>
  <c r="K2729" i="1" s="1"/>
  <c r="M2729" i="1" s="1"/>
  <c r="L2729" i="1"/>
  <c r="K2728" i="1"/>
  <c r="J2728" i="1"/>
  <c r="L2725" i="1"/>
  <c r="K2725" i="1"/>
  <c r="M2725" i="1" s="1"/>
  <c r="J2724" i="1"/>
  <c r="J2723" i="1"/>
  <c r="K2724" i="1" s="1"/>
  <c r="K2720" i="1" s="1"/>
  <c r="M2720" i="1" s="1"/>
  <c r="L2720" i="1"/>
  <c r="J2719" i="1"/>
  <c r="J2718" i="1"/>
  <c r="K2719" i="1" s="1"/>
  <c r="K2715" i="1" s="1"/>
  <c r="M2715" i="1" s="1"/>
  <c r="L2715" i="1"/>
  <c r="J2714" i="1"/>
  <c r="J2713" i="1"/>
  <c r="K2714" i="1" s="1"/>
  <c r="K2710" i="1" s="1"/>
  <c r="M2710" i="1" s="1"/>
  <c r="L2710" i="1"/>
  <c r="J2709" i="1"/>
  <c r="J2708" i="1"/>
  <c r="J2707" i="1"/>
  <c r="L2703" i="1"/>
  <c r="J2702" i="1"/>
  <c r="J2701" i="1"/>
  <c r="J2700" i="1"/>
  <c r="J2699" i="1"/>
  <c r="J2698" i="1"/>
  <c r="J2697" i="1"/>
  <c r="K2702" i="1" s="1"/>
  <c r="K2692" i="1" s="1"/>
  <c r="M2692" i="1" s="1"/>
  <c r="J2696" i="1"/>
  <c r="L2692" i="1"/>
  <c r="J2691" i="1"/>
  <c r="J2690" i="1"/>
  <c r="K2691" i="1" s="1"/>
  <c r="K2687" i="1" s="1"/>
  <c r="M2687" i="1"/>
  <c r="L2687" i="1"/>
  <c r="J2686" i="1"/>
  <c r="J2685" i="1"/>
  <c r="J2684" i="1"/>
  <c r="J2683" i="1"/>
  <c r="L2680" i="1"/>
  <c r="J2679" i="1"/>
  <c r="J2678" i="1"/>
  <c r="J2677" i="1"/>
  <c r="J2676" i="1"/>
  <c r="L2673" i="1"/>
  <c r="J2672" i="1"/>
  <c r="J2671" i="1"/>
  <c r="J2670" i="1"/>
  <c r="J2669" i="1"/>
  <c r="L2666" i="1"/>
  <c r="J2665" i="1"/>
  <c r="J2664" i="1"/>
  <c r="J2663" i="1"/>
  <c r="J2662" i="1"/>
  <c r="J2661" i="1"/>
  <c r="J2660" i="1"/>
  <c r="L2656" i="1"/>
  <c r="J2655" i="1"/>
  <c r="J2654" i="1"/>
  <c r="J2653" i="1"/>
  <c r="J2652" i="1"/>
  <c r="J2651" i="1"/>
  <c r="J2650" i="1"/>
  <c r="J2649" i="1"/>
  <c r="J2648" i="1"/>
  <c r="J2647" i="1"/>
  <c r="J2646" i="1"/>
  <c r="J2645" i="1"/>
  <c r="J2644" i="1"/>
  <c r="J2643" i="1"/>
  <c r="J2642" i="1"/>
  <c r="L2638" i="1"/>
  <c r="J2637" i="1"/>
  <c r="K2637" i="1" s="1"/>
  <c r="K2634" i="1" s="1"/>
  <c r="M2634" i="1" s="1"/>
  <c r="L2634" i="1"/>
  <c r="K2633" i="1"/>
  <c r="K2630" i="1" s="1"/>
  <c r="M2630" i="1" s="1"/>
  <c r="J2633" i="1"/>
  <c r="L2630" i="1"/>
  <c r="J2629" i="1"/>
  <c r="K2629" i="1" s="1"/>
  <c r="K2626" i="1" s="1"/>
  <c r="M2626" i="1" s="1"/>
  <c r="L2626" i="1"/>
  <c r="K2625" i="1"/>
  <c r="J2625" i="1"/>
  <c r="M2622" i="1"/>
  <c r="L2622" i="1"/>
  <c r="K2622" i="1"/>
  <c r="J2621" i="1"/>
  <c r="J2620" i="1"/>
  <c r="J2619" i="1"/>
  <c r="L2616" i="1"/>
  <c r="J2615" i="1"/>
  <c r="J2614" i="1"/>
  <c r="K2615" i="1" s="1"/>
  <c r="K2610" i="1" s="1"/>
  <c r="M2610" i="1" s="1"/>
  <c r="J2613" i="1"/>
  <c r="L2610" i="1"/>
  <c r="J2609" i="1"/>
  <c r="J2608" i="1"/>
  <c r="J2607" i="1"/>
  <c r="J2606" i="1"/>
  <c r="J2605" i="1"/>
  <c r="J2604" i="1"/>
  <c r="L2601" i="1"/>
  <c r="J2600" i="1"/>
  <c r="J2599" i="1"/>
  <c r="L2596" i="1"/>
  <c r="J2595" i="1"/>
  <c r="J2594" i="1"/>
  <c r="J2593" i="1"/>
  <c r="J2592" i="1"/>
  <c r="J2591" i="1"/>
  <c r="J2590" i="1"/>
  <c r="J2589" i="1"/>
  <c r="J2588" i="1"/>
  <c r="L2585" i="1"/>
  <c r="J2584" i="1"/>
  <c r="K2584" i="1" s="1"/>
  <c r="K2581" i="1" s="1"/>
  <c r="M2581" i="1" s="1"/>
  <c r="L2581" i="1"/>
  <c r="K2580" i="1"/>
  <c r="J2580" i="1"/>
  <c r="M2577" i="1"/>
  <c r="L2577" i="1"/>
  <c r="K2577" i="1"/>
  <c r="J2576" i="1"/>
  <c r="J2575" i="1"/>
  <c r="J2574" i="1"/>
  <c r="J2573" i="1"/>
  <c r="J2572" i="1"/>
  <c r="J2571" i="1"/>
  <c r="J2570" i="1"/>
  <c r="J2569" i="1"/>
  <c r="K2576" i="1" s="1"/>
  <c r="K2566" i="1" s="1"/>
  <c r="M2566" i="1" s="1"/>
  <c r="L2566" i="1"/>
  <c r="J2565" i="1"/>
  <c r="K2565" i="1" s="1"/>
  <c r="K2562" i="1" s="1"/>
  <c r="M2562" i="1" s="1"/>
  <c r="L2562" i="1"/>
  <c r="K2561" i="1"/>
  <c r="J2561" i="1"/>
  <c r="L2558" i="1"/>
  <c r="K2558" i="1"/>
  <c r="M2558" i="1" s="1"/>
  <c r="J2555" i="1"/>
  <c r="K2555" i="1" s="1"/>
  <c r="K2552" i="1" s="1"/>
  <c r="M2552" i="1" s="1"/>
  <c r="L2552" i="1"/>
  <c r="K2551" i="1"/>
  <c r="J2551" i="1"/>
  <c r="M2548" i="1"/>
  <c r="L2548" i="1"/>
  <c r="K2548" i="1"/>
  <c r="J2547" i="1"/>
  <c r="K2547" i="1" s="1"/>
  <c r="J2546" i="1"/>
  <c r="L2543" i="1"/>
  <c r="K2543" i="1"/>
  <c r="M2543" i="1" s="1"/>
  <c r="J2542" i="1"/>
  <c r="J2541" i="1"/>
  <c r="J2540" i="1"/>
  <c r="K2542" i="1" s="1"/>
  <c r="K2537" i="1" s="1"/>
  <c r="M2537" i="1" s="1"/>
  <c r="L2537" i="1"/>
  <c r="J2536" i="1"/>
  <c r="J2535" i="1"/>
  <c r="J2534" i="1"/>
  <c r="J2533" i="1"/>
  <c r="J2532" i="1"/>
  <c r="J2531" i="1"/>
  <c r="J2530" i="1"/>
  <c r="J2529" i="1"/>
  <c r="K2536" i="1" s="1"/>
  <c r="K2526" i="1" s="1"/>
  <c r="M2526" i="1" s="1"/>
  <c r="L2526" i="1"/>
  <c r="J2525" i="1"/>
  <c r="J2524" i="1"/>
  <c r="J2523" i="1"/>
  <c r="J2522" i="1"/>
  <c r="J2521" i="1"/>
  <c r="J2520" i="1"/>
  <c r="J2519" i="1"/>
  <c r="J2518" i="1"/>
  <c r="J2517" i="1"/>
  <c r="J2516" i="1"/>
  <c r="J2515" i="1"/>
  <c r="J2514" i="1"/>
  <c r="J2513" i="1"/>
  <c r="J2512" i="1"/>
  <c r="J2511" i="1"/>
  <c r="J2510" i="1"/>
  <c r="J2509" i="1"/>
  <c r="J2508" i="1"/>
  <c r="J2507" i="1"/>
  <c r="J2506" i="1"/>
  <c r="J2505" i="1"/>
  <c r="J2504" i="1"/>
  <c r="J2503" i="1"/>
  <c r="J2502" i="1"/>
  <c r="J2501" i="1"/>
  <c r="J2500" i="1"/>
  <c r="J2499" i="1"/>
  <c r="J2498" i="1"/>
  <c r="J2497" i="1"/>
  <c r="J2496" i="1"/>
  <c r="J2495" i="1"/>
  <c r="J2494" i="1"/>
  <c r="J2493" i="1"/>
  <c r="J2492" i="1"/>
  <c r="J2491" i="1"/>
  <c r="J2490" i="1"/>
  <c r="J2489" i="1"/>
  <c r="J2488" i="1"/>
  <c r="J2487" i="1"/>
  <c r="J2486" i="1"/>
  <c r="K2525" i="1" s="1"/>
  <c r="K2482" i="1" s="1"/>
  <c r="M2482" i="1" s="1"/>
  <c r="L2482" i="1"/>
  <c r="K2481" i="1"/>
  <c r="J2481" i="1"/>
  <c r="L2478" i="1"/>
  <c r="K2478" i="1"/>
  <c r="M2478" i="1" s="1"/>
  <c r="J2477" i="1"/>
  <c r="K2477" i="1" s="1"/>
  <c r="K2474" i="1" s="1"/>
  <c r="L2474" i="1"/>
  <c r="J2473" i="1"/>
  <c r="J2472" i="1"/>
  <c r="K2473" i="1" s="1"/>
  <c r="K2469" i="1" s="1"/>
  <c r="M2469" i="1" s="1"/>
  <c r="L2469" i="1"/>
  <c r="K2468" i="1"/>
  <c r="K2463" i="1" s="1"/>
  <c r="J2468" i="1"/>
  <c r="J2467" i="1"/>
  <c r="J2466" i="1"/>
  <c r="M2463" i="1"/>
  <c r="L2463" i="1"/>
  <c r="J2462" i="1"/>
  <c r="J2461" i="1"/>
  <c r="J2460" i="1"/>
  <c r="J2459" i="1"/>
  <c r="J2458" i="1"/>
  <c r="J2457" i="1"/>
  <c r="J2456" i="1"/>
  <c r="J2455" i="1"/>
  <c r="L2452" i="1"/>
  <c r="J2451" i="1"/>
  <c r="J2450" i="1"/>
  <c r="J2449" i="1"/>
  <c r="J2448" i="1"/>
  <c r="J2447" i="1"/>
  <c r="J2446" i="1"/>
  <c r="J2445" i="1"/>
  <c r="J2444" i="1"/>
  <c r="J2443" i="1"/>
  <c r="J2442" i="1"/>
  <c r="J2441" i="1"/>
  <c r="J2440" i="1"/>
  <c r="J2439" i="1"/>
  <c r="J2438" i="1"/>
  <c r="J2437" i="1"/>
  <c r="J2436" i="1"/>
  <c r="J2435" i="1"/>
  <c r="J2434" i="1"/>
  <c r="J2433" i="1"/>
  <c r="J2432" i="1"/>
  <c r="J2431" i="1"/>
  <c r="J2430" i="1"/>
  <c r="J2429" i="1"/>
  <c r="J2428" i="1"/>
  <c r="J2427" i="1"/>
  <c r="J2426" i="1"/>
  <c r="J2425" i="1"/>
  <c r="J2424" i="1"/>
  <c r="J2423" i="1"/>
  <c r="J2422" i="1"/>
  <c r="J2421" i="1"/>
  <c r="J2420" i="1"/>
  <c r="J2419" i="1"/>
  <c r="J2418" i="1"/>
  <c r="J2417" i="1"/>
  <c r="J2416" i="1"/>
  <c r="J2415" i="1"/>
  <c r="J2414" i="1"/>
  <c r="J2413" i="1"/>
  <c r="J2412" i="1"/>
  <c r="L2408" i="1"/>
  <c r="J2407" i="1"/>
  <c r="K2407" i="1" s="1"/>
  <c r="K2403" i="1" s="1"/>
  <c r="M2403" i="1" s="1"/>
  <c r="J2406" i="1"/>
  <c r="L2403" i="1"/>
  <c r="J2402" i="1"/>
  <c r="J2401" i="1"/>
  <c r="J2400" i="1"/>
  <c r="J2399" i="1"/>
  <c r="J2398" i="1"/>
  <c r="J2397" i="1"/>
  <c r="J2396" i="1"/>
  <c r="J2395" i="1"/>
  <c r="J2394" i="1"/>
  <c r="J2393" i="1"/>
  <c r="J2392" i="1"/>
  <c r="K2402" i="1" s="1"/>
  <c r="K2389" i="1" s="1"/>
  <c r="M2389" i="1" s="1"/>
  <c r="L2389" i="1"/>
  <c r="K2388" i="1"/>
  <c r="K2384" i="1" s="1"/>
  <c r="M2384" i="1" s="1"/>
  <c r="J2388" i="1"/>
  <c r="J2387" i="1"/>
  <c r="L2384" i="1"/>
  <c r="J2383" i="1"/>
  <c r="J2382" i="1"/>
  <c r="J2381" i="1"/>
  <c r="J2380" i="1"/>
  <c r="J2379" i="1"/>
  <c r="J2378" i="1"/>
  <c r="J2377" i="1"/>
  <c r="J2376" i="1"/>
  <c r="J2375" i="1"/>
  <c r="J2374" i="1"/>
  <c r="J2373" i="1"/>
  <c r="J2372" i="1"/>
  <c r="J2371" i="1"/>
  <c r="J2370" i="1"/>
  <c r="J2369" i="1"/>
  <c r="J2368" i="1"/>
  <c r="J2367" i="1"/>
  <c r="J2366" i="1"/>
  <c r="J2365" i="1"/>
  <c r="J2364" i="1"/>
  <c r="J2363" i="1"/>
  <c r="J2362" i="1"/>
  <c r="J2361" i="1"/>
  <c r="J2360" i="1"/>
  <c r="J2359" i="1"/>
  <c r="J2358" i="1"/>
  <c r="J2357" i="1"/>
  <c r="J2356" i="1"/>
  <c r="J2355" i="1"/>
  <c r="J2354" i="1"/>
  <c r="J2353" i="1"/>
  <c r="J2352" i="1"/>
  <c r="K2383" i="1" s="1"/>
  <c r="J2351" i="1"/>
  <c r="L2347" i="1"/>
  <c r="K2347" i="1"/>
  <c r="M2347" i="1" s="1"/>
  <c r="J2346" i="1"/>
  <c r="K2346" i="1" s="1"/>
  <c r="K2343" i="1" s="1"/>
  <c r="M2343" i="1" s="1"/>
  <c r="L2343" i="1"/>
  <c r="K2342" i="1"/>
  <c r="J2342" i="1"/>
  <c r="M2339" i="1"/>
  <c r="L2339" i="1"/>
  <c r="K2339" i="1"/>
  <c r="J2336" i="1"/>
  <c r="K2336" i="1" s="1"/>
  <c r="K2333" i="1" s="1"/>
  <c r="L2333" i="1"/>
  <c r="K2332" i="1"/>
  <c r="K2328" i="1" s="1"/>
  <c r="J2332" i="1"/>
  <c r="J2331" i="1"/>
  <c r="L2328" i="1"/>
  <c r="K2327" i="1"/>
  <c r="K2323" i="1" s="1"/>
  <c r="J2327" i="1"/>
  <c r="J2326" i="1"/>
  <c r="L2323" i="1"/>
  <c r="J2322" i="1"/>
  <c r="J2321" i="1"/>
  <c r="J2320" i="1"/>
  <c r="J2319" i="1"/>
  <c r="J2318" i="1"/>
  <c r="J2317" i="1"/>
  <c r="J2316" i="1"/>
  <c r="J2315" i="1"/>
  <c r="K2322" i="1" s="1"/>
  <c r="K2311" i="1" s="1"/>
  <c r="M2311" i="1" s="1"/>
  <c r="J2314" i="1"/>
  <c r="L2311" i="1"/>
  <c r="J2310" i="1"/>
  <c r="J2309" i="1"/>
  <c r="J2308" i="1"/>
  <c r="J2307" i="1"/>
  <c r="J2306" i="1"/>
  <c r="J2305" i="1"/>
  <c r="J2304" i="1"/>
  <c r="J2303" i="1"/>
  <c r="J2302" i="1"/>
  <c r="J2301" i="1"/>
  <c r="J2300" i="1"/>
  <c r="J2299" i="1"/>
  <c r="J2298" i="1"/>
  <c r="J2297" i="1"/>
  <c r="J2296" i="1"/>
  <c r="J2295" i="1"/>
  <c r="J2294" i="1"/>
  <c r="J2293" i="1"/>
  <c r="J2292" i="1"/>
  <c r="J2291" i="1"/>
  <c r="J2290" i="1"/>
  <c r="J2289" i="1"/>
  <c r="J2288" i="1"/>
  <c r="J2287" i="1"/>
  <c r="J2286" i="1"/>
  <c r="J2285" i="1"/>
  <c r="J2284" i="1"/>
  <c r="J2283" i="1"/>
  <c r="J2282" i="1"/>
  <c r="J2281" i="1"/>
  <c r="J2280" i="1"/>
  <c r="J2279" i="1"/>
  <c r="J2278" i="1"/>
  <c r="J2277" i="1"/>
  <c r="J2276" i="1"/>
  <c r="J2275" i="1"/>
  <c r="J2274" i="1"/>
  <c r="J2273" i="1"/>
  <c r="J2272" i="1"/>
  <c r="L2268" i="1"/>
  <c r="K2267" i="1"/>
  <c r="J2267" i="1"/>
  <c r="L2264" i="1"/>
  <c r="K2264" i="1"/>
  <c r="M2264" i="1" s="1"/>
  <c r="J2263" i="1"/>
  <c r="J2262" i="1"/>
  <c r="K2263" i="1" s="1"/>
  <c r="K2259" i="1" s="1"/>
  <c r="M2259" i="1" s="1"/>
  <c r="L2259" i="1"/>
  <c r="J2258" i="1"/>
  <c r="J2257" i="1"/>
  <c r="L2254" i="1"/>
  <c r="J2253" i="1"/>
  <c r="J2252" i="1"/>
  <c r="J2251" i="1"/>
  <c r="J2250" i="1"/>
  <c r="J2249" i="1"/>
  <c r="J2248" i="1"/>
  <c r="J2247" i="1"/>
  <c r="J2246" i="1"/>
  <c r="J2245" i="1"/>
  <c r="K2253" i="1" s="1"/>
  <c r="K2242" i="1" s="1"/>
  <c r="L2242" i="1"/>
  <c r="J2241" i="1"/>
  <c r="J2240" i="1"/>
  <c r="J2239" i="1"/>
  <c r="J2238" i="1"/>
  <c r="J2237" i="1"/>
  <c r="J2236" i="1"/>
  <c r="J2235" i="1"/>
  <c r="J2234" i="1"/>
  <c r="J2233" i="1"/>
  <c r="J2232" i="1"/>
  <c r="J2231" i="1"/>
  <c r="J2230" i="1"/>
  <c r="J2229" i="1"/>
  <c r="J2228" i="1"/>
  <c r="J2227" i="1"/>
  <c r="J2226" i="1"/>
  <c r="J2225" i="1"/>
  <c r="J2224" i="1"/>
  <c r="J2223" i="1"/>
  <c r="J2222" i="1"/>
  <c r="J2221" i="1"/>
  <c r="J2220" i="1"/>
  <c r="J2219" i="1"/>
  <c r="J2218" i="1"/>
  <c r="J2217" i="1"/>
  <c r="J2216" i="1"/>
  <c r="J2215" i="1"/>
  <c r="J2214" i="1"/>
  <c r="J2213" i="1"/>
  <c r="J2212" i="1"/>
  <c r="J2211" i="1"/>
  <c r="J2210" i="1"/>
  <c r="J2209" i="1"/>
  <c r="J2208" i="1"/>
  <c r="J2207" i="1"/>
  <c r="J2206" i="1"/>
  <c r="J2205" i="1"/>
  <c r="J2204" i="1"/>
  <c r="K2241" i="1" s="1"/>
  <c r="K2199" i="1" s="1"/>
  <c r="M2199" i="1" s="1"/>
  <c r="J2203" i="1"/>
  <c r="L2199" i="1"/>
  <c r="J2198" i="1"/>
  <c r="K2198" i="1" s="1"/>
  <c r="K2195" i="1" s="1"/>
  <c r="M2195" i="1" s="1"/>
  <c r="L2195" i="1"/>
  <c r="J2194" i="1"/>
  <c r="J2193" i="1"/>
  <c r="J2192" i="1"/>
  <c r="J2191" i="1"/>
  <c r="K2194" i="1" s="1"/>
  <c r="K2188" i="1" s="1"/>
  <c r="M2188" i="1" s="1"/>
  <c r="L2188" i="1"/>
  <c r="K2187" i="1"/>
  <c r="K2182" i="1" s="1"/>
  <c r="M2182" i="1" s="1"/>
  <c r="J2187" i="1"/>
  <c r="J2186" i="1"/>
  <c r="J2185" i="1"/>
  <c r="L2182" i="1"/>
  <c r="J2181" i="1"/>
  <c r="J2180" i="1"/>
  <c r="J2179" i="1"/>
  <c r="J2178" i="1"/>
  <c r="J2177" i="1"/>
  <c r="J2176" i="1"/>
  <c r="J2175" i="1"/>
  <c r="J2174" i="1"/>
  <c r="J2173" i="1"/>
  <c r="J2172" i="1"/>
  <c r="J2171" i="1"/>
  <c r="J2170" i="1"/>
  <c r="J2169" i="1"/>
  <c r="J2168" i="1"/>
  <c r="J2167" i="1"/>
  <c r="J2166" i="1"/>
  <c r="J2165" i="1"/>
  <c r="J2164" i="1"/>
  <c r="J2163" i="1"/>
  <c r="J2162" i="1"/>
  <c r="J2161" i="1"/>
  <c r="J2160" i="1"/>
  <c r="J2159" i="1"/>
  <c r="J2158" i="1"/>
  <c r="J2157" i="1"/>
  <c r="K2181" i="1" s="1"/>
  <c r="K2154" i="1" s="1"/>
  <c r="L2154" i="1"/>
  <c r="K2153" i="1"/>
  <c r="J2153" i="1"/>
  <c r="M2150" i="1"/>
  <c r="L2150" i="1"/>
  <c r="K2150" i="1"/>
  <c r="J2149" i="1"/>
  <c r="K2149" i="1" s="1"/>
  <c r="K2146" i="1" s="1"/>
  <c r="M2146" i="1" s="1"/>
  <c r="L2146" i="1"/>
  <c r="K2145" i="1"/>
  <c r="J2145" i="1"/>
  <c r="L2142" i="1"/>
  <c r="K2142" i="1"/>
  <c r="M2142" i="1" s="1"/>
  <c r="J2141" i="1"/>
  <c r="K2141" i="1" s="1"/>
  <c r="K2138" i="1" s="1"/>
  <c r="L2138" i="1"/>
  <c r="J2137" i="1"/>
  <c r="J2136" i="1"/>
  <c r="J2135" i="1"/>
  <c r="J2134" i="1"/>
  <c r="J2133" i="1"/>
  <c r="J2132" i="1"/>
  <c r="J2131" i="1"/>
  <c r="J2130" i="1"/>
  <c r="J2129" i="1"/>
  <c r="J2128" i="1"/>
  <c r="J2127" i="1"/>
  <c r="J2126" i="1"/>
  <c r="J2125" i="1"/>
  <c r="J2124" i="1"/>
  <c r="J2123" i="1"/>
  <c r="J2122" i="1"/>
  <c r="J2121" i="1"/>
  <c r="J2120" i="1"/>
  <c r="J2119" i="1"/>
  <c r="J2118" i="1"/>
  <c r="J2117" i="1"/>
  <c r="J2116" i="1"/>
  <c r="J2115" i="1"/>
  <c r="J2114" i="1"/>
  <c r="J2113" i="1"/>
  <c r="J2112" i="1"/>
  <c r="J2111" i="1"/>
  <c r="J2110" i="1"/>
  <c r="J2109" i="1"/>
  <c r="J2108" i="1"/>
  <c r="J2107" i="1"/>
  <c r="J2106" i="1"/>
  <c r="K2137" i="1" s="1"/>
  <c r="K2102" i="1" s="1"/>
  <c r="M2102" i="1" s="1"/>
  <c r="J2105" i="1"/>
  <c r="L2102" i="1"/>
  <c r="J2101" i="1"/>
  <c r="J2100" i="1"/>
  <c r="L2097" i="1"/>
  <c r="J2096" i="1"/>
  <c r="J2095" i="1"/>
  <c r="J2094" i="1"/>
  <c r="J2093" i="1"/>
  <c r="J2092" i="1"/>
  <c r="J2091" i="1"/>
  <c r="J2090" i="1"/>
  <c r="J2089" i="1"/>
  <c r="J2088" i="1"/>
  <c r="J2087" i="1"/>
  <c r="J2086" i="1"/>
  <c r="K2096" i="1" s="1"/>
  <c r="K2083" i="1" s="1"/>
  <c r="L2083" i="1"/>
  <c r="J2082" i="1"/>
  <c r="J2081" i="1"/>
  <c r="J2080" i="1"/>
  <c r="J2079" i="1"/>
  <c r="K2082" i="1" s="1"/>
  <c r="K2075" i="1" s="1"/>
  <c r="M2075" i="1" s="1"/>
  <c r="J2078" i="1"/>
  <c r="L2075" i="1"/>
  <c r="J2072" i="1"/>
  <c r="K2072" i="1" s="1"/>
  <c r="K2069" i="1" s="1"/>
  <c r="M2069" i="1" s="1"/>
  <c r="L2069" i="1"/>
  <c r="K2068" i="1"/>
  <c r="J2068" i="1"/>
  <c r="M2065" i="1"/>
  <c r="L2065" i="1"/>
  <c r="K2065" i="1"/>
  <c r="J2064" i="1"/>
  <c r="K2064" i="1" s="1"/>
  <c r="K2061" i="1" s="1"/>
  <c r="L2061" i="1"/>
  <c r="K2060" i="1"/>
  <c r="J2060" i="1"/>
  <c r="M2057" i="1"/>
  <c r="L2057" i="1"/>
  <c r="K2057" i="1"/>
  <c r="J2056" i="1"/>
  <c r="K2056" i="1" s="1"/>
  <c r="K2053" i="1" s="1"/>
  <c r="L2053" i="1"/>
  <c r="K2052" i="1"/>
  <c r="J2052" i="1"/>
  <c r="L2049" i="1"/>
  <c r="K2049" i="1"/>
  <c r="M2049" i="1" s="1"/>
  <c r="J2048" i="1"/>
  <c r="K2048" i="1" s="1"/>
  <c r="K2045" i="1" s="1"/>
  <c r="L2045" i="1"/>
  <c r="K2044" i="1"/>
  <c r="J2044" i="1"/>
  <c r="L2041" i="1"/>
  <c r="K2041" i="1"/>
  <c r="M2041" i="1" s="1"/>
  <c r="J2040" i="1"/>
  <c r="K2040" i="1" s="1"/>
  <c r="K2037" i="1" s="1"/>
  <c r="M2037" i="1" s="1"/>
  <c r="L2037" i="1"/>
  <c r="K2036" i="1"/>
  <c r="J2036" i="1"/>
  <c r="M2033" i="1"/>
  <c r="L2033" i="1"/>
  <c r="K2033" i="1"/>
  <c r="J2032" i="1"/>
  <c r="K2032" i="1" s="1"/>
  <c r="K2029" i="1" s="1"/>
  <c r="L2029" i="1"/>
  <c r="K2028" i="1"/>
  <c r="J2028" i="1"/>
  <c r="M2025" i="1"/>
  <c r="L2025" i="1"/>
  <c r="K2025" i="1"/>
  <c r="J2024" i="1"/>
  <c r="K2024" i="1" s="1"/>
  <c r="K2021" i="1" s="1"/>
  <c r="L2021" i="1"/>
  <c r="K2020" i="1"/>
  <c r="J2020" i="1"/>
  <c r="L2017" i="1"/>
  <c r="K2017" i="1"/>
  <c r="M2017" i="1" s="1"/>
  <c r="J2016" i="1"/>
  <c r="K2016" i="1" s="1"/>
  <c r="K2013" i="1" s="1"/>
  <c r="L2013" i="1"/>
  <c r="K2012" i="1"/>
  <c r="J2012" i="1"/>
  <c r="L2009" i="1"/>
  <c r="K2009" i="1"/>
  <c r="M2009" i="1" s="1"/>
  <c r="J2008" i="1"/>
  <c r="K2008" i="1" s="1"/>
  <c r="K2005" i="1" s="1"/>
  <c r="M2005" i="1" s="1"/>
  <c r="L2005" i="1"/>
  <c r="K2004" i="1"/>
  <c r="J2004" i="1"/>
  <c r="M2001" i="1"/>
  <c r="L2001" i="1"/>
  <c r="K2001" i="1"/>
  <c r="J2000" i="1"/>
  <c r="K2000" i="1" s="1"/>
  <c r="K1997" i="1" s="1"/>
  <c r="L1997" i="1"/>
  <c r="K1996" i="1"/>
  <c r="J1996" i="1"/>
  <c r="M1993" i="1"/>
  <c r="L1993" i="1"/>
  <c r="K1993" i="1"/>
  <c r="J1992" i="1"/>
  <c r="K1992" i="1" s="1"/>
  <c r="K1989" i="1" s="1"/>
  <c r="L1989" i="1"/>
  <c r="K1988" i="1"/>
  <c r="J1988" i="1"/>
  <c r="L1985" i="1"/>
  <c r="K1985" i="1"/>
  <c r="M1985" i="1" s="1"/>
  <c r="J1984" i="1"/>
  <c r="K1984" i="1" s="1"/>
  <c r="K1981" i="1" s="1"/>
  <c r="L1981" i="1"/>
  <c r="K1980" i="1"/>
  <c r="J1980" i="1"/>
  <c r="L1977" i="1"/>
  <c r="K1977" i="1"/>
  <c r="M1977" i="1" s="1"/>
  <c r="J1976" i="1"/>
  <c r="K1976" i="1" s="1"/>
  <c r="K1973" i="1" s="1"/>
  <c r="M1973" i="1" s="1"/>
  <c r="L1973" i="1"/>
  <c r="K1972" i="1"/>
  <c r="J1972" i="1"/>
  <c r="M1969" i="1"/>
  <c r="L1969" i="1"/>
  <c r="K1969" i="1"/>
  <c r="J1968" i="1"/>
  <c r="K1968" i="1" s="1"/>
  <c r="K1965" i="1" s="1"/>
  <c r="L1965" i="1"/>
  <c r="J1964" i="1"/>
  <c r="J1963" i="1"/>
  <c r="K1964" i="1" s="1"/>
  <c r="K1959" i="1" s="1"/>
  <c r="M1959" i="1" s="1"/>
  <c r="J1962" i="1"/>
  <c r="L1959" i="1"/>
  <c r="J1958" i="1"/>
  <c r="K1958" i="1" s="1"/>
  <c r="K1955" i="1" s="1"/>
  <c r="M1955" i="1" s="1"/>
  <c r="L1955" i="1"/>
  <c r="K1954" i="1"/>
  <c r="J1954" i="1"/>
  <c r="M1951" i="1"/>
  <c r="L1951" i="1"/>
  <c r="K1951" i="1"/>
  <c r="J1950" i="1"/>
  <c r="K1950" i="1" s="1"/>
  <c r="K1947" i="1" s="1"/>
  <c r="L1947" i="1"/>
  <c r="K1946" i="1"/>
  <c r="J1946" i="1"/>
  <c r="M1943" i="1"/>
  <c r="L1943" i="1"/>
  <c r="K1943" i="1"/>
  <c r="J1942" i="1"/>
  <c r="K1942" i="1" s="1"/>
  <c r="K1939" i="1" s="1"/>
  <c r="L1939" i="1"/>
  <c r="K1938" i="1"/>
  <c r="J1938" i="1"/>
  <c r="L1935" i="1"/>
  <c r="K1935" i="1"/>
  <c r="M1935" i="1" s="1"/>
  <c r="J1934" i="1"/>
  <c r="K1934" i="1" s="1"/>
  <c r="K1931" i="1" s="1"/>
  <c r="L1931" i="1"/>
  <c r="K1930" i="1"/>
  <c r="J1930" i="1"/>
  <c r="L1927" i="1"/>
  <c r="K1927" i="1"/>
  <c r="M1927" i="1" s="1"/>
  <c r="J1926" i="1"/>
  <c r="K1926" i="1" s="1"/>
  <c r="K1923" i="1" s="1"/>
  <c r="M1923" i="1" s="1"/>
  <c r="L1923" i="1"/>
  <c r="J1922" i="1"/>
  <c r="J1921" i="1"/>
  <c r="K1922" i="1" s="1"/>
  <c r="K1917" i="1" s="1"/>
  <c r="M1917" i="1" s="1"/>
  <c r="J1920" i="1"/>
  <c r="L1917" i="1"/>
  <c r="J1916" i="1"/>
  <c r="K1916" i="1" s="1"/>
  <c r="K1913" i="1" s="1"/>
  <c r="L1913" i="1"/>
  <c r="K1912" i="1"/>
  <c r="J1912" i="1"/>
  <c r="L1909" i="1"/>
  <c r="K1909" i="1"/>
  <c r="M1909" i="1" s="1"/>
  <c r="J1908" i="1"/>
  <c r="K1908" i="1" s="1"/>
  <c r="K1905" i="1" s="1"/>
  <c r="M1905" i="1" s="1"/>
  <c r="L1905" i="1"/>
  <c r="K1904" i="1"/>
  <c r="J1904" i="1"/>
  <c r="M1901" i="1"/>
  <c r="L1901" i="1"/>
  <c r="K1901" i="1"/>
  <c r="J1900" i="1"/>
  <c r="K1900" i="1" s="1"/>
  <c r="K1897" i="1" s="1"/>
  <c r="L1897" i="1"/>
  <c r="J1896" i="1"/>
  <c r="J1895" i="1"/>
  <c r="K1896" i="1" s="1"/>
  <c r="K1892" i="1" s="1"/>
  <c r="M1892" i="1" s="1"/>
  <c r="L1892" i="1"/>
  <c r="K1891" i="1"/>
  <c r="J1891" i="1"/>
  <c r="M1888" i="1"/>
  <c r="L1888" i="1"/>
  <c r="K1888" i="1"/>
  <c r="J1887" i="1"/>
  <c r="K1887" i="1" s="1"/>
  <c r="K1884" i="1" s="1"/>
  <c r="L1884" i="1"/>
  <c r="K1883" i="1"/>
  <c r="K1878" i="1" s="1"/>
  <c r="M1878" i="1" s="1"/>
  <c r="J1883" i="1"/>
  <c r="J1882" i="1"/>
  <c r="J1881" i="1"/>
  <c r="L1878" i="1"/>
  <c r="J1877" i="1"/>
  <c r="J1876" i="1"/>
  <c r="J1875" i="1"/>
  <c r="J1874" i="1"/>
  <c r="L1871" i="1"/>
  <c r="J1870" i="1"/>
  <c r="K1870" i="1" s="1"/>
  <c r="K1867" i="1" s="1"/>
  <c r="M1867" i="1" s="1"/>
  <c r="L1867" i="1"/>
  <c r="K1866" i="1"/>
  <c r="J1866" i="1"/>
  <c r="L1863" i="1"/>
  <c r="K1863" i="1"/>
  <c r="M1863" i="1" s="1"/>
  <c r="J1862" i="1"/>
  <c r="J1861" i="1"/>
  <c r="J1860" i="1"/>
  <c r="K1862" i="1" s="1"/>
  <c r="K1857" i="1" s="1"/>
  <c r="L1857" i="1"/>
  <c r="K1856" i="1"/>
  <c r="J1856" i="1"/>
  <c r="M1853" i="1"/>
  <c r="L1853" i="1"/>
  <c r="K1853" i="1"/>
  <c r="J1852" i="1"/>
  <c r="K1852" i="1" s="1"/>
  <c r="K1849" i="1" s="1"/>
  <c r="L1849" i="1"/>
  <c r="K1848" i="1"/>
  <c r="K1844" i="1" s="1"/>
  <c r="M1844" i="1" s="1"/>
  <c r="J1848" i="1"/>
  <c r="J1847" i="1"/>
  <c r="L1844" i="1"/>
  <c r="K1843" i="1"/>
  <c r="K1839" i="1" s="1"/>
  <c r="M1839" i="1" s="1"/>
  <c r="J1843" i="1"/>
  <c r="J1842" i="1"/>
  <c r="L1839" i="1"/>
  <c r="K1838" i="1"/>
  <c r="K1834" i="1" s="1"/>
  <c r="M1834" i="1" s="1"/>
  <c r="J1838" i="1"/>
  <c r="J1837" i="1"/>
  <c r="L1834" i="1"/>
  <c r="K1833" i="1"/>
  <c r="K1829" i="1" s="1"/>
  <c r="M1829" i="1" s="1"/>
  <c r="J1833" i="1"/>
  <c r="J1832" i="1"/>
  <c r="L1829" i="1"/>
  <c r="K1828" i="1"/>
  <c r="K1824" i="1" s="1"/>
  <c r="M1824" i="1" s="1"/>
  <c r="J1828" i="1"/>
  <c r="J1827" i="1"/>
  <c r="L1824" i="1"/>
  <c r="K1823" i="1"/>
  <c r="K1819" i="1" s="1"/>
  <c r="M1819" i="1" s="1"/>
  <c r="J1823" i="1"/>
  <c r="J1822" i="1"/>
  <c r="L1819" i="1"/>
  <c r="K1818" i="1"/>
  <c r="K1814" i="1" s="1"/>
  <c r="M1814" i="1" s="1"/>
  <c r="J1818" i="1"/>
  <c r="J1817" i="1"/>
  <c r="L1814" i="1"/>
  <c r="J1813" i="1"/>
  <c r="J1812" i="1"/>
  <c r="J1811" i="1"/>
  <c r="J1810" i="1"/>
  <c r="K1813" i="1" s="1"/>
  <c r="K1807" i="1" s="1"/>
  <c r="M1807" i="1" s="1"/>
  <c r="L1807" i="1"/>
  <c r="J1806" i="1"/>
  <c r="J1805" i="1"/>
  <c r="J1804" i="1"/>
  <c r="J1803" i="1"/>
  <c r="J1802" i="1"/>
  <c r="J1801" i="1"/>
  <c r="J1800" i="1"/>
  <c r="J1799" i="1"/>
  <c r="K1806" i="1" s="1"/>
  <c r="K1796" i="1" s="1"/>
  <c r="M1796" i="1" s="1"/>
  <c r="L1796" i="1"/>
  <c r="K1795" i="1"/>
  <c r="J1795" i="1"/>
  <c r="L1792" i="1"/>
  <c r="K1792" i="1"/>
  <c r="M1792" i="1" s="1"/>
  <c r="J1789" i="1"/>
  <c r="K1789" i="1" s="1"/>
  <c r="K1786" i="1" s="1"/>
  <c r="L1786" i="1"/>
  <c r="K1785" i="1"/>
  <c r="J1785" i="1"/>
  <c r="M1782" i="1"/>
  <c r="L1782" i="1"/>
  <c r="K1782" i="1"/>
  <c r="J1781" i="1"/>
  <c r="K1781" i="1" s="1"/>
  <c r="K1778" i="1" s="1"/>
  <c r="M1778" i="1" s="1"/>
  <c r="L1778" i="1"/>
  <c r="K1777" i="1"/>
  <c r="J1777" i="1"/>
  <c r="L1774" i="1"/>
  <c r="K1774" i="1"/>
  <c r="M1774" i="1" s="1"/>
  <c r="J1773" i="1"/>
  <c r="K1773" i="1" s="1"/>
  <c r="K1770" i="1" s="1"/>
  <c r="L1770" i="1"/>
  <c r="K1769" i="1"/>
  <c r="J1769" i="1"/>
  <c r="L1766" i="1"/>
  <c r="K1766" i="1"/>
  <c r="M1766" i="1" s="1"/>
  <c r="J1765" i="1"/>
  <c r="K1765" i="1" s="1"/>
  <c r="K1762" i="1" s="1"/>
  <c r="M1762" i="1" s="1"/>
  <c r="L1762" i="1"/>
  <c r="K1761" i="1"/>
  <c r="J1761" i="1"/>
  <c r="M1758" i="1"/>
  <c r="L1758" i="1"/>
  <c r="K1758" i="1"/>
  <c r="J1757" i="1"/>
  <c r="K1757" i="1" s="1"/>
  <c r="K1754" i="1" s="1"/>
  <c r="L1754" i="1"/>
  <c r="K1753" i="1"/>
  <c r="J1753" i="1"/>
  <c r="M1750" i="1"/>
  <c r="L1750" i="1"/>
  <c r="K1750" i="1"/>
  <c r="J1749" i="1"/>
  <c r="K1749" i="1" s="1"/>
  <c r="K1746" i="1" s="1"/>
  <c r="M1746" i="1" s="1"/>
  <c r="L1746" i="1"/>
  <c r="K1745" i="1"/>
  <c r="K1741" i="1" s="1"/>
  <c r="M1741" i="1" s="1"/>
  <c r="J1745" i="1"/>
  <c r="J1744" i="1"/>
  <c r="L1741" i="1"/>
  <c r="K1740" i="1"/>
  <c r="K1736" i="1" s="1"/>
  <c r="M1736" i="1" s="1"/>
  <c r="J1740" i="1"/>
  <c r="J1739" i="1"/>
  <c r="L1736" i="1"/>
  <c r="K1735" i="1"/>
  <c r="K1731" i="1" s="1"/>
  <c r="M1731" i="1" s="1"/>
  <c r="J1735" i="1"/>
  <c r="J1734" i="1"/>
  <c r="L1731" i="1"/>
  <c r="K1730" i="1"/>
  <c r="J1730" i="1"/>
  <c r="L1727" i="1"/>
  <c r="K1727" i="1"/>
  <c r="M1727" i="1" s="1"/>
  <c r="J1726" i="1"/>
  <c r="K1726" i="1" s="1"/>
  <c r="K1723" i="1" s="1"/>
  <c r="L1723" i="1"/>
  <c r="K1722" i="1"/>
  <c r="J1722" i="1"/>
  <c r="L1719" i="1"/>
  <c r="K1719" i="1"/>
  <c r="M1719" i="1" s="1"/>
  <c r="J1718" i="1"/>
  <c r="K1718" i="1" s="1"/>
  <c r="K1715" i="1" s="1"/>
  <c r="M1715" i="1" s="1"/>
  <c r="L1715" i="1"/>
  <c r="J1714" i="1"/>
  <c r="J1713" i="1"/>
  <c r="K1714" i="1" s="1"/>
  <c r="K1710" i="1" s="1"/>
  <c r="M1710" i="1" s="1"/>
  <c r="L1710" i="1"/>
  <c r="K1709" i="1"/>
  <c r="J1709" i="1"/>
  <c r="M1706" i="1"/>
  <c r="L1706" i="1"/>
  <c r="K1706" i="1"/>
  <c r="J1705" i="1"/>
  <c r="J1704" i="1"/>
  <c r="K1705" i="1" s="1"/>
  <c r="K1701" i="1" s="1"/>
  <c r="M1701" i="1" s="1"/>
  <c r="L1701" i="1"/>
  <c r="J1700" i="1"/>
  <c r="J1699" i="1"/>
  <c r="K1700" i="1" s="1"/>
  <c r="K1696" i="1" s="1"/>
  <c r="M1696" i="1" s="1"/>
  <c r="L1696" i="1"/>
  <c r="J1695" i="1"/>
  <c r="K1695" i="1" s="1"/>
  <c r="K1692" i="1" s="1"/>
  <c r="M1692" i="1" s="1"/>
  <c r="L1692" i="1"/>
  <c r="K1691" i="1"/>
  <c r="J1691" i="1"/>
  <c r="M1688" i="1"/>
  <c r="L1688" i="1"/>
  <c r="K1688" i="1"/>
  <c r="J1685" i="1"/>
  <c r="K1685" i="1" s="1"/>
  <c r="K1682" i="1" s="1"/>
  <c r="M1682" i="1" s="1"/>
  <c r="L1682" i="1"/>
  <c r="K1681" i="1"/>
  <c r="J1681" i="1"/>
  <c r="L1678" i="1"/>
  <c r="K1678" i="1"/>
  <c r="M1678" i="1" s="1"/>
  <c r="J1677" i="1"/>
  <c r="K1677" i="1" s="1"/>
  <c r="K1674" i="1" s="1"/>
  <c r="M1674" i="1" s="1"/>
  <c r="L1674" i="1"/>
  <c r="K1673" i="1"/>
  <c r="J1673" i="1"/>
  <c r="M1670" i="1"/>
  <c r="L1670" i="1"/>
  <c r="K1670" i="1"/>
  <c r="J1669" i="1"/>
  <c r="K1669" i="1" s="1"/>
  <c r="K1666" i="1" s="1"/>
  <c r="L1666" i="1"/>
  <c r="K1665" i="1"/>
  <c r="J1665" i="1"/>
  <c r="M1662" i="1"/>
  <c r="L1662" i="1"/>
  <c r="K1662" i="1"/>
  <c r="J1661" i="1"/>
  <c r="K1661" i="1" s="1"/>
  <c r="K1658" i="1" s="1"/>
  <c r="L1658" i="1"/>
  <c r="K1657" i="1"/>
  <c r="J1657" i="1"/>
  <c r="L1654" i="1"/>
  <c r="K1654" i="1"/>
  <c r="M1654" i="1" s="1"/>
  <c r="J1653" i="1"/>
  <c r="K1653" i="1" s="1"/>
  <c r="K1650" i="1" s="1"/>
  <c r="M1650" i="1" s="1"/>
  <c r="L1650" i="1"/>
  <c r="K1649" i="1"/>
  <c r="J1649" i="1"/>
  <c r="L1646" i="1"/>
  <c r="K1646" i="1"/>
  <c r="M1646" i="1" s="1"/>
  <c r="J1645" i="1"/>
  <c r="K1645" i="1" s="1"/>
  <c r="K1642" i="1" s="1"/>
  <c r="M1642" i="1" s="1"/>
  <c r="L1642" i="1"/>
  <c r="K1641" i="1"/>
  <c r="J1641" i="1"/>
  <c r="M1638" i="1"/>
  <c r="L1638" i="1"/>
  <c r="K1638" i="1"/>
  <c r="J1637" i="1"/>
  <c r="K1637" i="1" s="1"/>
  <c r="K1634" i="1" s="1"/>
  <c r="L1634" i="1"/>
  <c r="K1633" i="1"/>
  <c r="J1633" i="1"/>
  <c r="M1630" i="1"/>
  <c r="L1630" i="1"/>
  <c r="K1630" i="1"/>
  <c r="J1629" i="1"/>
  <c r="K1629" i="1" s="1"/>
  <c r="K1626" i="1" s="1"/>
  <c r="L1626" i="1"/>
  <c r="K1625" i="1"/>
  <c r="J1625" i="1"/>
  <c r="L1622" i="1"/>
  <c r="K1622" i="1"/>
  <c r="M1622" i="1" s="1"/>
  <c r="J1621" i="1"/>
  <c r="K1621" i="1" s="1"/>
  <c r="K1618" i="1" s="1"/>
  <c r="M1618" i="1" s="1"/>
  <c r="L1618" i="1"/>
  <c r="K1617" i="1"/>
  <c r="J1617" i="1"/>
  <c r="L1614" i="1"/>
  <c r="K1614" i="1"/>
  <c r="M1614" i="1" s="1"/>
  <c r="J1613" i="1"/>
  <c r="K1613" i="1" s="1"/>
  <c r="K1610" i="1" s="1"/>
  <c r="M1610" i="1" s="1"/>
  <c r="L1610" i="1"/>
  <c r="K1609" i="1"/>
  <c r="J1609" i="1"/>
  <c r="M1606" i="1"/>
  <c r="L1606" i="1"/>
  <c r="K1606" i="1"/>
  <c r="J1603" i="1"/>
  <c r="K1603" i="1" s="1"/>
  <c r="K1600" i="1" s="1"/>
  <c r="M1600" i="1" s="1"/>
  <c r="L1600" i="1"/>
  <c r="K1599" i="1"/>
  <c r="J1599" i="1"/>
  <c r="L1596" i="1"/>
  <c r="K1596" i="1"/>
  <c r="M1596" i="1" s="1"/>
  <c r="J1595" i="1"/>
  <c r="K1595" i="1" s="1"/>
  <c r="K1592" i="1" s="1"/>
  <c r="M1592" i="1" s="1"/>
  <c r="L1592" i="1"/>
  <c r="K1591" i="1"/>
  <c r="J1591" i="1"/>
  <c r="M1588" i="1"/>
  <c r="L1588" i="1"/>
  <c r="K1588" i="1"/>
  <c r="J1587" i="1"/>
  <c r="K1587" i="1" s="1"/>
  <c r="J1586" i="1"/>
  <c r="L1583" i="1"/>
  <c r="K1583" i="1"/>
  <c r="M1583" i="1" s="1"/>
  <c r="J1582" i="1"/>
  <c r="K1582" i="1" s="1"/>
  <c r="K1579" i="1" s="1"/>
  <c r="M1579" i="1" s="1"/>
  <c r="L1579" i="1"/>
  <c r="K1578" i="1"/>
  <c r="J1578" i="1"/>
  <c r="M1575" i="1"/>
  <c r="L1575" i="1"/>
  <c r="K1575" i="1"/>
  <c r="J1574" i="1"/>
  <c r="K1574" i="1" s="1"/>
  <c r="K1571" i="1" s="1"/>
  <c r="L1571" i="1"/>
  <c r="K1570" i="1"/>
  <c r="J1570" i="1"/>
  <c r="M1567" i="1"/>
  <c r="L1567" i="1"/>
  <c r="K1567" i="1"/>
  <c r="J1566" i="1"/>
  <c r="K1566" i="1" s="1"/>
  <c r="K1563" i="1" s="1"/>
  <c r="L1563" i="1"/>
  <c r="K1560" i="1"/>
  <c r="J1560" i="1"/>
  <c r="M1557" i="1"/>
  <c r="L1557" i="1"/>
  <c r="K1557" i="1"/>
  <c r="J1556" i="1"/>
  <c r="K1556" i="1" s="1"/>
  <c r="K1553" i="1" s="1"/>
  <c r="L1553" i="1"/>
  <c r="K1552" i="1"/>
  <c r="J1552" i="1"/>
  <c r="M1549" i="1"/>
  <c r="L1549" i="1"/>
  <c r="K1549" i="1"/>
  <c r="J1548" i="1"/>
  <c r="K1548" i="1" s="1"/>
  <c r="K1545" i="1" s="1"/>
  <c r="L1545" i="1"/>
  <c r="K1544" i="1"/>
  <c r="J1544" i="1"/>
  <c r="L1541" i="1"/>
  <c r="K1541" i="1"/>
  <c r="M1541" i="1" s="1"/>
  <c r="J1540" i="1"/>
  <c r="J1539" i="1"/>
  <c r="K1540" i="1" s="1"/>
  <c r="K1536" i="1" s="1"/>
  <c r="M1536" i="1" s="1"/>
  <c r="L1536" i="1"/>
  <c r="J1535" i="1"/>
  <c r="K1535" i="1" s="1"/>
  <c r="K1532" i="1" s="1"/>
  <c r="L1532" i="1"/>
  <c r="K1531" i="1"/>
  <c r="J1531" i="1"/>
  <c r="L1528" i="1"/>
  <c r="K1528" i="1"/>
  <c r="M1528" i="1" s="1"/>
  <c r="J1527" i="1"/>
  <c r="K1527" i="1" s="1"/>
  <c r="K1524" i="1" s="1"/>
  <c r="L1524" i="1"/>
  <c r="K1523" i="1"/>
  <c r="J1523" i="1"/>
  <c r="L1520" i="1"/>
  <c r="K1520" i="1"/>
  <c r="M1520" i="1" s="1"/>
  <c r="J1519" i="1"/>
  <c r="K1519" i="1" s="1"/>
  <c r="K1516" i="1" s="1"/>
  <c r="M1516" i="1" s="1"/>
  <c r="L1516" i="1"/>
  <c r="K1515" i="1"/>
  <c r="J1515" i="1"/>
  <c r="M1512" i="1"/>
  <c r="L1512" i="1"/>
  <c r="K1512" i="1"/>
  <c r="J1511" i="1"/>
  <c r="K1511" i="1" s="1"/>
  <c r="K1508" i="1" s="1"/>
  <c r="L1508" i="1"/>
  <c r="K1507" i="1"/>
  <c r="J1507" i="1"/>
  <c r="M1504" i="1"/>
  <c r="L1504" i="1"/>
  <c r="K1504" i="1"/>
  <c r="J1498" i="1"/>
  <c r="J1497" i="1"/>
  <c r="J1496" i="1"/>
  <c r="J1495" i="1"/>
  <c r="J1494" i="1"/>
  <c r="J1493" i="1"/>
  <c r="K1498" i="1" s="1"/>
  <c r="K1490" i="1" s="1"/>
  <c r="M1490" i="1" s="1"/>
  <c r="L1499" i="1" s="1"/>
  <c r="L1490" i="1"/>
  <c r="J1487" i="1"/>
  <c r="K1487" i="1" s="1"/>
  <c r="K1484" i="1" s="1"/>
  <c r="L1484" i="1"/>
  <c r="K1481" i="1"/>
  <c r="J1481" i="1"/>
  <c r="M1478" i="1"/>
  <c r="L1478" i="1"/>
  <c r="K1478" i="1"/>
  <c r="J1477" i="1"/>
  <c r="K1477" i="1" s="1"/>
  <c r="K1474" i="1" s="1"/>
  <c r="L1474" i="1"/>
  <c r="K1473" i="1"/>
  <c r="J1473" i="1"/>
  <c r="M1470" i="1"/>
  <c r="L1470" i="1"/>
  <c r="K1470" i="1"/>
  <c r="J1469" i="1"/>
  <c r="K1469" i="1" s="1"/>
  <c r="K1466" i="1" s="1"/>
  <c r="L1466" i="1"/>
  <c r="K1465" i="1"/>
  <c r="J1465" i="1"/>
  <c r="L1462" i="1"/>
  <c r="K1462" i="1"/>
  <c r="M1462" i="1" s="1"/>
  <c r="J1461" i="1"/>
  <c r="K1461" i="1" s="1"/>
  <c r="K1458" i="1" s="1"/>
  <c r="L1458" i="1"/>
  <c r="K1457" i="1"/>
  <c r="J1457" i="1"/>
  <c r="L1454" i="1"/>
  <c r="K1454" i="1"/>
  <c r="M1454" i="1" s="1"/>
  <c r="J1453" i="1"/>
  <c r="K1453" i="1" s="1"/>
  <c r="K1450" i="1" s="1"/>
  <c r="M1450" i="1" s="1"/>
  <c r="L1450" i="1"/>
  <c r="K1449" i="1"/>
  <c r="J1449" i="1"/>
  <c r="M1446" i="1"/>
  <c r="L1446" i="1"/>
  <c r="K1446" i="1"/>
  <c r="J1445" i="1"/>
  <c r="K1445" i="1" s="1"/>
  <c r="K1442" i="1" s="1"/>
  <c r="L1442" i="1"/>
  <c r="K1437" i="1"/>
  <c r="J1437" i="1"/>
  <c r="M1434" i="1"/>
  <c r="L1434" i="1"/>
  <c r="K1434" i="1"/>
  <c r="J1433" i="1"/>
  <c r="J1432" i="1"/>
  <c r="J1431" i="1"/>
  <c r="J1430" i="1"/>
  <c r="J1429" i="1"/>
  <c r="J1428" i="1"/>
  <c r="J1427" i="1"/>
  <c r="J1426" i="1"/>
  <c r="J1425" i="1"/>
  <c r="J1424" i="1"/>
  <c r="J1423" i="1"/>
  <c r="J1422" i="1"/>
  <c r="J1421" i="1"/>
  <c r="J1420" i="1"/>
  <c r="J1419" i="1"/>
  <c r="J1418" i="1"/>
  <c r="J1417" i="1"/>
  <c r="J1416" i="1"/>
  <c r="J1415" i="1"/>
  <c r="J1414" i="1"/>
  <c r="J1413" i="1"/>
  <c r="J1412" i="1"/>
  <c r="J1411" i="1"/>
  <c r="J1410" i="1"/>
  <c r="J1409" i="1"/>
  <c r="J1408" i="1"/>
  <c r="J1407" i="1"/>
  <c r="J1406" i="1"/>
  <c r="J1405" i="1"/>
  <c r="J1404" i="1"/>
  <c r="J1403" i="1"/>
  <c r="J1402" i="1"/>
  <c r="J1401" i="1"/>
  <c r="J1400" i="1"/>
  <c r="J1399" i="1"/>
  <c r="J1398" i="1"/>
  <c r="L1395" i="1"/>
  <c r="J1392" i="1"/>
  <c r="J1391" i="1"/>
  <c r="J1390" i="1"/>
  <c r="J1389" i="1"/>
  <c r="J1388" i="1"/>
  <c r="J1387" i="1"/>
  <c r="J1386" i="1"/>
  <c r="J1385" i="1"/>
  <c r="J1384" i="1"/>
  <c r="J1383" i="1"/>
  <c r="J1382" i="1"/>
  <c r="J1381" i="1"/>
  <c r="J1380" i="1"/>
  <c r="J1379" i="1"/>
  <c r="K1392" i="1" s="1"/>
  <c r="K1375" i="1" s="1"/>
  <c r="M1375" i="1" s="1"/>
  <c r="L1375" i="1"/>
  <c r="J1374" i="1"/>
  <c r="J1373" i="1"/>
  <c r="J1372" i="1"/>
  <c r="L1369" i="1"/>
  <c r="K1368" i="1"/>
  <c r="J1368" i="1"/>
  <c r="L1365" i="1"/>
  <c r="K1365" i="1"/>
  <c r="M1365" i="1" s="1"/>
  <c r="J1364" i="1"/>
  <c r="J1363" i="1"/>
  <c r="J1362" i="1"/>
  <c r="J1361" i="1"/>
  <c r="J1360" i="1"/>
  <c r="J1359" i="1"/>
  <c r="J1358" i="1"/>
  <c r="J1357" i="1"/>
  <c r="J1356" i="1"/>
  <c r="J1355" i="1"/>
  <c r="J1354" i="1"/>
  <c r="J1353" i="1"/>
  <c r="J1352" i="1"/>
  <c r="J1351" i="1"/>
  <c r="J1350" i="1"/>
  <c r="K1364" i="1" s="1"/>
  <c r="K1347" i="1" s="1"/>
  <c r="L1347" i="1"/>
  <c r="K1344" i="1"/>
  <c r="J1344" i="1"/>
  <c r="L1341" i="1"/>
  <c r="K1341" i="1"/>
  <c r="M1341" i="1" s="1"/>
  <c r="L1345" i="1" s="1"/>
  <c r="J1338" i="1"/>
  <c r="K1338" i="1" s="1"/>
  <c r="K1335" i="1" s="1"/>
  <c r="L1335" i="1"/>
  <c r="K1334" i="1"/>
  <c r="J1334" i="1"/>
  <c r="L1331" i="1"/>
  <c r="K1331" i="1"/>
  <c r="M1331" i="1" s="1"/>
  <c r="J1328" i="1"/>
  <c r="K1328" i="1" s="1"/>
  <c r="K1325" i="1" s="1"/>
  <c r="L1325" i="1"/>
  <c r="K1324" i="1"/>
  <c r="J1324" i="1"/>
  <c r="M1321" i="1"/>
  <c r="L1321" i="1"/>
  <c r="K1321" i="1"/>
  <c r="J1320" i="1"/>
  <c r="K1320" i="1" s="1"/>
  <c r="K1317" i="1" s="1"/>
  <c r="L1317" i="1"/>
  <c r="K1316" i="1"/>
  <c r="J1316" i="1"/>
  <c r="L1313" i="1"/>
  <c r="K1313" i="1"/>
  <c r="M1313" i="1" s="1"/>
  <c r="J1312" i="1"/>
  <c r="K1312" i="1" s="1"/>
  <c r="K1309" i="1" s="1"/>
  <c r="L1309" i="1"/>
  <c r="K1308" i="1"/>
  <c r="J1308" i="1"/>
  <c r="L1305" i="1"/>
  <c r="K1305" i="1"/>
  <c r="M1305" i="1" s="1"/>
  <c r="J1304" i="1"/>
  <c r="K1304" i="1" s="1"/>
  <c r="K1301" i="1" s="1"/>
  <c r="M1301" i="1" s="1"/>
  <c r="L1301" i="1"/>
  <c r="K1300" i="1"/>
  <c r="J1300" i="1"/>
  <c r="M1297" i="1"/>
  <c r="L1297" i="1"/>
  <c r="K1297" i="1"/>
  <c r="J1296" i="1"/>
  <c r="K1296" i="1" s="1"/>
  <c r="J1295" i="1"/>
  <c r="L1292" i="1"/>
  <c r="K1292" i="1"/>
  <c r="M1292" i="1" s="1"/>
  <c r="J1291" i="1"/>
  <c r="K1291" i="1" s="1"/>
  <c r="K1288" i="1" s="1"/>
  <c r="M1288" i="1" s="1"/>
  <c r="L1288" i="1"/>
  <c r="J1287" i="1"/>
  <c r="J1286" i="1"/>
  <c r="K1287" i="1" s="1"/>
  <c r="K1283" i="1" s="1"/>
  <c r="M1283" i="1" s="1"/>
  <c r="L1283" i="1"/>
  <c r="J1282" i="1"/>
  <c r="J1281" i="1"/>
  <c r="K1282" i="1" s="1"/>
  <c r="K1278" i="1" s="1"/>
  <c r="M1278" i="1" s="1"/>
  <c r="L1278" i="1"/>
  <c r="K1277" i="1"/>
  <c r="J1277" i="1"/>
  <c r="M1274" i="1"/>
  <c r="L1274" i="1"/>
  <c r="K1274" i="1"/>
  <c r="J1273" i="1"/>
  <c r="K1273" i="1" s="1"/>
  <c r="K1270" i="1" s="1"/>
  <c r="L1270" i="1"/>
  <c r="K1269" i="1"/>
  <c r="J1269" i="1"/>
  <c r="M1266" i="1"/>
  <c r="L1266" i="1"/>
  <c r="K1266" i="1"/>
  <c r="J1265" i="1"/>
  <c r="K1265" i="1" s="1"/>
  <c r="K1262" i="1" s="1"/>
  <c r="L1262" i="1"/>
  <c r="K1259" i="1"/>
  <c r="J1259" i="1"/>
  <c r="M1256" i="1"/>
  <c r="L1256" i="1"/>
  <c r="K1256" i="1"/>
  <c r="J1255" i="1"/>
  <c r="J1254" i="1"/>
  <c r="J1253" i="1"/>
  <c r="J1252" i="1"/>
  <c r="L1249" i="1"/>
  <c r="J1248" i="1"/>
  <c r="J1247" i="1"/>
  <c r="J1246" i="1"/>
  <c r="J1245" i="1"/>
  <c r="L1242" i="1"/>
  <c r="J1239" i="1"/>
  <c r="K1239" i="1" s="1"/>
  <c r="K1236" i="1" s="1"/>
  <c r="L1236" i="1"/>
  <c r="K1233" i="1"/>
  <c r="J1233" i="1"/>
  <c r="L1230" i="1"/>
  <c r="K1230" i="1"/>
  <c r="M1230" i="1" s="1"/>
  <c r="J1229" i="1"/>
  <c r="K1229" i="1" s="1"/>
  <c r="K1226" i="1" s="1"/>
  <c r="M1226" i="1" s="1"/>
  <c r="L1226" i="1"/>
  <c r="K1225" i="1"/>
  <c r="J1225" i="1"/>
  <c r="M1222" i="1"/>
  <c r="L1222" i="1"/>
  <c r="K1222" i="1"/>
  <c r="J1219" i="1"/>
  <c r="K1219" i="1" s="1"/>
  <c r="K1216" i="1" s="1"/>
  <c r="L1216" i="1"/>
  <c r="K1215" i="1"/>
  <c r="J1215" i="1"/>
  <c r="L1212" i="1"/>
  <c r="K1212" i="1"/>
  <c r="M1212" i="1" s="1"/>
  <c r="J1211" i="1"/>
  <c r="J1210" i="1"/>
  <c r="J1209" i="1"/>
  <c r="J1208" i="1"/>
  <c r="J1207" i="1"/>
  <c r="J1206" i="1"/>
  <c r="J1205" i="1"/>
  <c r="J1204" i="1"/>
  <c r="J1203" i="1"/>
  <c r="J1202" i="1"/>
  <c r="J1201" i="1"/>
  <c r="J1200" i="1"/>
  <c r="J1199" i="1"/>
  <c r="J1198" i="1"/>
  <c r="L1195" i="1"/>
  <c r="J1194" i="1"/>
  <c r="J1193" i="1"/>
  <c r="K1194" i="1" s="1"/>
  <c r="K1190" i="1" s="1"/>
  <c r="M1190" i="1" s="1"/>
  <c r="L1190" i="1"/>
  <c r="J1189" i="1"/>
  <c r="K1189" i="1" s="1"/>
  <c r="K1186" i="1" s="1"/>
  <c r="M1186" i="1" s="1"/>
  <c r="L1186" i="1"/>
  <c r="K1185" i="1"/>
  <c r="K1181" i="1" s="1"/>
  <c r="M1181" i="1" s="1"/>
  <c r="J1185" i="1"/>
  <c r="J1184" i="1"/>
  <c r="L1181" i="1"/>
  <c r="J1180" i="1"/>
  <c r="K1180" i="1" s="1"/>
  <c r="K1177" i="1" s="1"/>
  <c r="M1177" i="1" s="1"/>
  <c r="L1177" i="1"/>
  <c r="J1176" i="1"/>
  <c r="K1176" i="1" s="1"/>
  <c r="K1173" i="1" s="1"/>
  <c r="M1173" i="1" s="1"/>
  <c r="L1173" i="1"/>
  <c r="K1172" i="1"/>
  <c r="J1172" i="1"/>
  <c r="L1169" i="1"/>
  <c r="K1169" i="1"/>
  <c r="M1169" i="1" s="1"/>
  <c r="J1168" i="1"/>
  <c r="J1167" i="1"/>
  <c r="K1168" i="1" s="1"/>
  <c r="K1164" i="1" s="1"/>
  <c r="M1164" i="1" s="1"/>
  <c r="L1164" i="1"/>
  <c r="J1163" i="1"/>
  <c r="K1163" i="1" s="1"/>
  <c r="K1160" i="1" s="1"/>
  <c r="M1160" i="1" s="1"/>
  <c r="L1160" i="1"/>
  <c r="K1159" i="1"/>
  <c r="J1159" i="1"/>
  <c r="L1156" i="1"/>
  <c r="K1156" i="1"/>
  <c r="M1156" i="1" s="1"/>
  <c r="J1153" i="1"/>
  <c r="K1153" i="1" s="1"/>
  <c r="K1150" i="1" s="1"/>
  <c r="M1150" i="1" s="1"/>
  <c r="L1150" i="1"/>
  <c r="J1149" i="1"/>
  <c r="J1148" i="1"/>
  <c r="K1149" i="1" s="1"/>
  <c r="K1144" i="1" s="1"/>
  <c r="M1144" i="1" s="1"/>
  <c r="J1147" i="1"/>
  <c r="L1144" i="1"/>
  <c r="J1143" i="1"/>
  <c r="K1143" i="1" s="1"/>
  <c r="K1140" i="1" s="1"/>
  <c r="M1140" i="1" s="1"/>
  <c r="L1140" i="1"/>
  <c r="J1139" i="1"/>
  <c r="K1139" i="1" s="1"/>
  <c r="K1136" i="1" s="1"/>
  <c r="M1136" i="1" s="1"/>
  <c r="L1136" i="1"/>
  <c r="J1135" i="1"/>
  <c r="K1135" i="1" s="1"/>
  <c r="K1132" i="1" s="1"/>
  <c r="M1132" i="1" s="1"/>
  <c r="L1132" i="1"/>
  <c r="J1131" i="1"/>
  <c r="J1130" i="1"/>
  <c r="J1129" i="1"/>
  <c r="J1128" i="1"/>
  <c r="J1127" i="1"/>
  <c r="J1126" i="1"/>
  <c r="J1125" i="1"/>
  <c r="J1124" i="1"/>
  <c r="K1131" i="1" s="1"/>
  <c r="J1123" i="1"/>
  <c r="L1120" i="1"/>
  <c r="K1120" i="1"/>
  <c r="M1120" i="1" s="1"/>
  <c r="J1119" i="1"/>
  <c r="J1118" i="1"/>
  <c r="J1117" i="1"/>
  <c r="J1116" i="1"/>
  <c r="J1115" i="1"/>
  <c r="J1114" i="1"/>
  <c r="J1113" i="1"/>
  <c r="J1112" i="1"/>
  <c r="J1111" i="1"/>
  <c r="J1110" i="1"/>
  <c r="J1109" i="1"/>
  <c r="J1108" i="1"/>
  <c r="J1107" i="1"/>
  <c r="J1106" i="1"/>
  <c r="J1105" i="1"/>
  <c r="J1104" i="1"/>
  <c r="J1103" i="1"/>
  <c r="J1102" i="1"/>
  <c r="J1101" i="1"/>
  <c r="J1100" i="1"/>
  <c r="J1099" i="1"/>
  <c r="J1098" i="1"/>
  <c r="J1097" i="1"/>
  <c r="K1119" i="1" s="1"/>
  <c r="K1094" i="1" s="1"/>
  <c r="M1094" i="1" s="1"/>
  <c r="L1094" i="1"/>
  <c r="K1089" i="1"/>
  <c r="J1089" i="1"/>
  <c r="L1086" i="1"/>
  <c r="K1086" i="1"/>
  <c r="M1086" i="1" s="1"/>
  <c r="J1085" i="1"/>
  <c r="K1085" i="1" s="1"/>
  <c r="K1082" i="1" s="1"/>
  <c r="L1082" i="1"/>
  <c r="J1079" i="1"/>
  <c r="J1078" i="1"/>
  <c r="J1077" i="1"/>
  <c r="J1076" i="1"/>
  <c r="J1075" i="1"/>
  <c r="K1079" i="1" s="1"/>
  <c r="K1072" i="1" s="1"/>
  <c r="M1072" i="1" s="1"/>
  <c r="L1080" i="1" s="1"/>
  <c r="L1072" i="1"/>
  <c r="J1069" i="1"/>
  <c r="J1068" i="1"/>
  <c r="J1067" i="1"/>
  <c r="J1066" i="1"/>
  <c r="J1065" i="1"/>
  <c r="K1069" i="1" s="1"/>
  <c r="K1061" i="1" s="1"/>
  <c r="M1061" i="1" s="1"/>
  <c r="J1064" i="1"/>
  <c r="L1061" i="1"/>
  <c r="J1060" i="1"/>
  <c r="J1059" i="1"/>
  <c r="J1058" i="1"/>
  <c r="J1057" i="1"/>
  <c r="J1056" i="1"/>
  <c r="L1053" i="1"/>
  <c r="J1050" i="1"/>
  <c r="J1049" i="1"/>
  <c r="J1048" i="1"/>
  <c r="J1047" i="1"/>
  <c r="J1046" i="1"/>
  <c r="J1045" i="1"/>
  <c r="J1044" i="1"/>
  <c r="J1043" i="1"/>
  <c r="J1042" i="1"/>
  <c r="L1038" i="1"/>
  <c r="J1035" i="1"/>
  <c r="J1034" i="1"/>
  <c r="J1033" i="1"/>
  <c r="J1032" i="1"/>
  <c r="J1031" i="1"/>
  <c r="J1029" i="1"/>
  <c r="J1028" i="1"/>
  <c r="J1027" i="1"/>
  <c r="J1026" i="1"/>
  <c r="J1025" i="1"/>
  <c r="J1024" i="1"/>
  <c r="J1023" i="1"/>
  <c r="J1021" i="1"/>
  <c r="J1020" i="1"/>
  <c r="J1019" i="1"/>
  <c r="J1018" i="1"/>
  <c r="J1017" i="1"/>
  <c r="J1016" i="1"/>
  <c r="J1015" i="1"/>
  <c r="J1014" i="1"/>
  <c r="J1013" i="1"/>
  <c r="K1035" i="1" s="1"/>
  <c r="K1007" i="1" s="1"/>
  <c r="J1012" i="1"/>
  <c r="J1011" i="1"/>
  <c r="L1007" i="1"/>
  <c r="J1006" i="1"/>
  <c r="J1005" i="1"/>
  <c r="J1003" i="1"/>
  <c r="J1001" i="1"/>
  <c r="J1000" i="1"/>
  <c r="J999" i="1"/>
  <c r="K1006" i="1" s="1"/>
  <c r="K995" i="1" s="1"/>
  <c r="M995" i="1" s="1"/>
  <c r="L995" i="1"/>
  <c r="J994" i="1"/>
  <c r="J993" i="1"/>
  <c r="J992" i="1"/>
  <c r="J991" i="1"/>
  <c r="J990" i="1"/>
  <c r="J989" i="1"/>
  <c r="J988" i="1"/>
  <c r="J987" i="1"/>
  <c r="J986" i="1"/>
  <c r="J985" i="1"/>
  <c r="J983" i="1"/>
  <c r="J982" i="1"/>
  <c r="J981" i="1"/>
  <c r="J980" i="1"/>
  <c r="J979" i="1"/>
  <c r="J978" i="1"/>
  <c r="J977" i="1"/>
  <c r="J976" i="1"/>
  <c r="J975" i="1"/>
  <c r="J974" i="1"/>
  <c r="J973" i="1"/>
  <c r="J972" i="1"/>
  <c r="J971" i="1"/>
  <c r="J970" i="1"/>
  <c r="J969" i="1"/>
  <c r="J968" i="1"/>
  <c r="J967" i="1"/>
  <c r="J966" i="1"/>
  <c r="J964" i="1"/>
  <c r="J963" i="1"/>
  <c r="J962" i="1"/>
  <c r="J961" i="1"/>
  <c r="J960" i="1"/>
  <c r="J959" i="1"/>
  <c r="J958" i="1"/>
  <c r="J957" i="1"/>
  <c r="J956" i="1"/>
  <c r="J955" i="1"/>
  <c r="J954" i="1"/>
  <c r="J953" i="1"/>
  <c r="J952" i="1"/>
  <c r="J951" i="1"/>
  <c r="J950" i="1"/>
  <c r="J949" i="1"/>
  <c r="J948" i="1"/>
  <c r="J947" i="1"/>
  <c r="J946" i="1"/>
  <c r="J945" i="1"/>
  <c r="K994" i="1" s="1"/>
  <c r="K941" i="1" s="1"/>
  <c r="M941" i="1" s="1"/>
  <c r="L941" i="1"/>
  <c r="J940" i="1"/>
  <c r="J939" i="1"/>
  <c r="J938" i="1"/>
  <c r="J937" i="1"/>
  <c r="J936" i="1"/>
  <c r="J935" i="1"/>
  <c r="J934" i="1"/>
  <c r="J933" i="1"/>
  <c r="J932" i="1"/>
  <c r="J931" i="1"/>
  <c r="J929" i="1"/>
  <c r="J928" i="1"/>
  <c r="J927" i="1"/>
  <c r="J926" i="1"/>
  <c r="J925" i="1"/>
  <c r="J924" i="1"/>
  <c r="J923" i="1"/>
  <c r="J922" i="1"/>
  <c r="J921" i="1"/>
  <c r="J920" i="1"/>
  <c r="J919" i="1"/>
  <c r="J918" i="1"/>
  <c r="J917" i="1"/>
  <c r="J916" i="1"/>
  <c r="J914" i="1"/>
  <c r="J913" i="1"/>
  <c r="J912" i="1"/>
  <c r="J911" i="1"/>
  <c r="K940" i="1" s="1"/>
  <c r="K906" i="1" s="1"/>
  <c r="M906" i="1" s="1"/>
  <c r="J910" i="1"/>
  <c r="L906" i="1"/>
  <c r="J905" i="1"/>
  <c r="J904" i="1"/>
  <c r="J903" i="1"/>
  <c r="J902" i="1"/>
  <c r="J901" i="1"/>
  <c r="J900" i="1"/>
  <c r="J899" i="1"/>
  <c r="J898" i="1"/>
  <c r="J897" i="1"/>
  <c r="J896" i="1"/>
  <c r="J895" i="1"/>
  <c r="J894" i="1"/>
  <c r="J893" i="1"/>
  <c r="J892" i="1"/>
  <c r="J891" i="1"/>
  <c r="J890" i="1"/>
  <c r="J889" i="1"/>
  <c r="J888" i="1"/>
  <c r="J887" i="1"/>
  <c r="J886" i="1"/>
  <c r="J885" i="1"/>
  <c r="J883" i="1"/>
  <c r="J882" i="1"/>
  <c r="J881" i="1"/>
  <c r="J880" i="1"/>
  <c r="J879" i="1"/>
  <c r="J878" i="1"/>
  <c r="J877" i="1"/>
  <c r="J876" i="1"/>
  <c r="J875" i="1"/>
  <c r="J874" i="1"/>
  <c r="J873" i="1"/>
  <c r="J872" i="1"/>
  <c r="J871" i="1"/>
  <c r="J870" i="1"/>
  <c r="J869" i="1"/>
  <c r="J868" i="1"/>
  <c r="J867" i="1"/>
  <c r="J866" i="1"/>
  <c r="J865" i="1"/>
  <c r="J864" i="1"/>
  <c r="J863" i="1"/>
  <c r="J862" i="1"/>
  <c r="J861" i="1"/>
  <c r="J860" i="1"/>
  <c r="J859" i="1"/>
  <c r="J858" i="1"/>
  <c r="J857" i="1"/>
  <c r="J855" i="1"/>
  <c r="J854" i="1"/>
  <c r="J853" i="1"/>
  <c r="J852" i="1"/>
  <c r="J851" i="1"/>
  <c r="J850" i="1"/>
  <c r="J849" i="1"/>
  <c r="J848" i="1"/>
  <c r="J847" i="1"/>
  <c r="J846" i="1"/>
  <c r="J845" i="1"/>
  <c r="J844" i="1"/>
  <c r="J843" i="1"/>
  <c r="J842" i="1"/>
  <c r="J841" i="1"/>
  <c r="J840" i="1"/>
  <c r="J839" i="1"/>
  <c r="J838" i="1"/>
  <c r="J837" i="1"/>
  <c r="J836" i="1"/>
  <c r="J835" i="1"/>
  <c r="J834" i="1"/>
  <c r="J833" i="1"/>
  <c r="J832" i="1"/>
  <c r="J831" i="1"/>
  <c r="L827" i="1"/>
  <c r="J826" i="1"/>
  <c r="J825" i="1"/>
  <c r="J824" i="1"/>
  <c r="J823" i="1"/>
  <c r="J821" i="1"/>
  <c r="J820" i="1"/>
  <c r="J819" i="1"/>
  <c r="J818" i="1"/>
  <c r="J817" i="1"/>
  <c r="J816" i="1"/>
  <c r="J814" i="1"/>
  <c r="J813" i="1"/>
  <c r="J812" i="1"/>
  <c r="J811" i="1"/>
  <c r="J810" i="1"/>
  <c r="J809" i="1"/>
  <c r="J808" i="1"/>
  <c r="J807" i="1"/>
  <c r="K826" i="1" s="1"/>
  <c r="K803" i="1" s="1"/>
  <c r="M803" i="1" s="1"/>
  <c r="L803" i="1"/>
  <c r="J802" i="1"/>
  <c r="J801" i="1"/>
  <c r="J800" i="1"/>
  <c r="J799" i="1"/>
  <c r="J796" i="1"/>
  <c r="J795" i="1"/>
  <c r="J794" i="1"/>
  <c r="J793" i="1"/>
  <c r="J792" i="1"/>
  <c r="J789" i="1"/>
  <c r="J788" i="1"/>
  <c r="J787" i="1"/>
  <c r="J786" i="1"/>
  <c r="J785" i="1"/>
  <c r="J784" i="1"/>
  <c r="J783" i="1"/>
  <c r="J782" i="1"/>
  <c r="J781" i="1"/>
  <c r="J780" i="1"/>
  <c r="J778" i="1"/>
  <c r="J777" i="1"/>
  <c r="J776" i="1"/>
  <c r="J775" i="1"/>
  <c r="J774" i="1"/>
  <c r="K802" i="1" s="1"/>
  <c r="K767" i="1" s="1"/>
  <c r="M767" i="1" s="1"/>
  <c r="J773" i="1"/>
  <c r="J772" i="1"/>
  <c r="J771" i="1"/>
  <c r="L767" i="1"/>
  <c r="J766" i="1"/>
  <c r="J765" i="1"/>
  <c r="J764" i="1"/>
  <c r="J763" i="1"/>
  <c r="J762" i="1"/>
  <c r="J760" i="1"/>
  <c r="J759" i="1"/>
  <c r="J757" i="1"/>
  <c r="J756" i="1"/>
  <c r="J755" i="1"/>
  <c r="J754" i="1"/>
  <c r="J753" i="1"/>
  <c r="J752" i="1"/>
  <c r="J751" i="1"/>
  <c r="J750" i="1"/>
  <c r="J749" i="1"/>
  <c r="J747" i="1"/>
  <c r="J746" i="1"/>
  <c r="J745" i="1"/>
  <c r="J744" i="1"/>
  <c r="J743" i="1"/>
  <c r="J741" i="1"/>
  <c r="J740" i="1"/>
  <c r="J738" i="1"/>
  <c r="J737" i="1"/>
  <c r="J736" i="1"/>
  <c r="J735" i="1"/>
  <c r="J734" i="1"/>
  <c r="J733" i="1"/>
  <c r="J732" i="1"/>
  <c r="J730" i="1"/>
  <c r="J729" i="1"/>
  <c r="J728" i="1"/>
  <c r="J727" i="1"/>
  <c r="J726" i="1"/>
  <c r="J725" i="1"/>
  <c r="J724" i="1"/>
  <c r="J723" i="1"/>
  <c r="J722" i="1"/>
  <c r="L718" i="1"/>
  <c r="K715" i="1"/>
  <c r="J715" i="1"/>
  <c r="M712" i="1"/>
  <c r="L712" i="1"/>
  <c r="K712" i="1"/>
  <c r="J711" i="1"/>
  <c r="J710" i="1"/>
  <c r="J709" i="1"/>
  <c r="J708" i="1"/>
  <c r="J707" i="1"/>
  <c r="J706" i="1"/>
  <c r="J705" i="1"/>
  <c r="J704" i="1"/>
  <c r="J703" i="1"/>
  <c r="J702" i="1"/>
  <c r="J701" i="1"/>
  <c r="J700" i="1"/>
  <c r="J699" i="1"/>
  <c r="J698" i="1"/>
  <c r="K711" i="1" s="1"/>
  <c r="K694" i="1" s="1"/>
  <c r="M694" i="1" s="1"/>
  <c r="L694" i="1"/>
  <c r="J693" i="1"/>
  <c r="J692" i="1"/>
  <c r="J691" i="1"/>
  <c r="J690" i="1"/>
  <c r="J689" i="1"/>
  <c r="J688" i="1"/>
  <c r="J687" i="1"/>
  <c r="J686" i="1"/>
  <c r="J685" i="1"/>
  <c r="J684" i="1"/>
  <c r="J683" i="1"/>
  <c r="J682" i="1"/>
  <c r="J681" i="1"/>
  <c r="J680" i="1"/>
  <c r="J679" i="1"/>
  <c r="J678" i="1"/>
  <c r="J677" i="1"/>
  <c r="J676" i="1"/>
  <c r="J675" i="1"/>
  <c r="J674" i="1"/>
  <c r="K693" i="1" s="1"/>
  <c r="L670" i="1"/>
  <c r="K670" i="1"/>
  <c r="M670" i="1" s="1"/>
  <c r="J669" i="1"/>
  <c r="J668" i="1"/>
  <c r="J667" i="1"/>
  <c r="J666" i="1"/>
  <c r="J665" i="1"/>
  <c r="J664" i="1"/>
  <c r="J663" i="1"/>
  <c r="J662" i="1"/>
  <c r="J661" i="1"/>
  <c r="J660" i="1"/>
  <c r="J659" i="1"/>
  <c r="J658" i="1"/>
  <c r="J656" i="1"/>
  <c r="J655" i="1"/>
  <c r="J654" i="1"/>
  <c r="J653" i="1"/>
  <c r="J652" i="1"/>
  <c r="J651" i="1"/>
  <c r="J650" i="1"/>
  <c r="K669" i="1" s="1"/>
  <c r="K646" i="1" s="1"/>
  <c r="M646" i="1" s="1"/>
  <c r="L646" i="1"/>
  <c r="K641" i="1"/>
  <c r="J641" i="1"/>
  <c r="L638" i="1"/>
  <c r="K638" i="1"/>
  <c r="M638" i="1" s="1"/>
  <c r="J637" i="1"/>
  <c r="K637" i="1" s="1"/>
  <c r="K634" i="1" s="1"/>
  <c r="L634" i="1"/>
  <c r="J633" i="1"/>
  <c r="J632" i="1"/>
  <c r="K633" i="1" s="1"/>
  <c r="K629" i="1" s="1"/>
  <c r="M629" i="1" s="1"/>
  <c r="L629" i="1"/>
  <c r="K628" i="1"/>
  <c r="K625" i="1" s="1"/>
  <c r="M625" i="1" s="1"/>
  <c r="J628" i="1"/>
  <c r="L625" i="1"/>
  <c r="J624" i="1"/>
  <c r="J623" i="1"/>
  <c r="J622" i="1"/>
  <c r="J621" i="1"/>
  <c r="L618" i="1"/>
  <c r="J617" i="1"/>
  <c r="J616" i="1"/>
  <c r="J615" i="1"/>
  <c r="J614" i="1"/>
  <c r="L611" i="1"/>
  <c r="J610" i="1"/>
  <c r="J609" i="1"/>
  <c r="J608" i="1"/>
  <c r="J607" i="1"/>
  <c r="L604" i="1"/>
  <c r="J603" i="1"/>
  <c r="J602" i="1"/>
  <c r="J601" i="1"/>
  <c r="J600" i="1"/>
  <c r="J599" i="1"/>
  <c r="J598" i="1"/>
  <c r="L594" i="1"/>
  <c r="J593" i="1"/>
  <c r="J592" i="1"/>
  <c r="J591" i="1"/>
  <c r="J590" i="1"/>
  <c r="J589" i="1"/>
  <c r="J587" i="1"/>
  <c r="J586" i="1"/>
  <c r="J585" i="1"/>
  <c r="L581" i="1"/>
  <c r="J580" i="1"/>
  <c r="J579" i="1"/>
  <c r="J578" i="1"/>
  <c r="J577" i="1"/>
  <c r="J576" i="1"/>
  <c r="J575" i="1"/>
  <c r="J574" i="1"/>
  <c r="J572" i="1"/>
  <c r="J571" i="1"/>
  <c r="J570" i="1"/>
  <c r="J568" i="1"/>
  <c r="J567" i="1"/>
  <c r="J566" i="1"/>
  <c r="J564" i="1"/>
  <c r="J563" i="1"/>
  <c r="J562" i="1"/>
  <c r="J560" i="1"/>
  <c r="J559" i="1"/>
  <c r="J558" i="1"/>
  <c r="L554" i="1"/>
  <c r="J553" i="1"/>
  <c r="J552" i="1"/>
  <c r="J551" i="1"/>
  <c r="J550" i="1"/>
  <c r="J549" i="1"/>
  <c r="J548" i="1"/>
  <c r="J546" i="1"/>
  <c r="J545" i="1"/>
  <c r="J544" i="1"/>
  <c r="J543" i="1"/>
  <c r="J542" i="1"/>
  <c r="J541" i="1"/>
  <c r="J540" i="1"/>
  <c r="J539" i="1"/>
  <c r="K553" i="1" s="1"/>
  <c r="J537" i="1"/>
  <c r="L533" i="1"/>
  <c r="K533" i="1"/>
  <c r="M533" i="1" s="1"/>
  <c r="J530" i="1"/>
  <c r="K530" i="1" s="1"/>
  <c r="K527" i="1" s="1"/>
  <c r="M527" i="1" s="1"/>
  <c r="L527" i="1"/>
  <c r="K526" i="1"/>
  <c r="J526" i="1"/>
  <c r="M523" i="1"/>
  <c r="L523" i="1"/>
  <c r="K523" i="1"/>
  <c r="J522" i="1"/>
  <c r="J521" i="1"/>
  <c r="J520" i="1"/>
  <c r="J519" i="1"/>
  <c r="J518" i="1"/>
  <c r="J517" i="1"/>
  <c r="K522" i="1" s="1"/>
  <c r="L514" i="1"/>
  <c r="K514" i="1"/>
  <c r="M514" i="1" s="1"/>
  <c r="J513" i="1"/>
  <c r="J512" i="1"/>
  <c r="J511" i="1"/>
  <c r="J510" i="1"/>
  <c r="K513" i="1" s="1"/>
  <c r="K507" i="1" s="1"/>
  <c r="M507" i="1" s="1"/>
  <c r="L507" i="1"/>
  <c r="J506" i="1"/>
  <c r="K506" i="1" s="1"/>
  <c r="K503" i="1" s="1"/>
  <c r="L503" i="1"/>
  <c r="K502" i="1"/>
  <c r="J502" i="1"/>
  <c r="K500" i="1"/>
  <c r="J500" i="1"/>
  <c r="J498" i="1"/>
  <c r="J497" i="1"/>
  <c r="J496" i="1"/>
  <c r="J495" i="1"/>
  <c r="J494" i="1"/>
  <c r="J493" i="1"/>
  <c r="J492" i="1"/>
  <c r="J491" i="1"/>
  <c r="J490" i="1"/>
  <c r="J489" i="1"/>
  <c r="K498" i="1" s="1"/>
  <c r="K486" i="1" s="1"/>
  <c r="M486" i="1" s="1"/>
  <c r="L486" i="1"/>
  <c r="K485" i="1"/>
  <c r="J485" i="1"/>
  <c r="J484" i="1"/>
  <c r="J482" i="1"/>
  <c r="K482" i="1" s="1"/>
  <c r="J481" i="1"/>
  <c r="J479" i="1"/>
  <c r="J478" i="1"/>
  <c r="J477" i="1"/>
  <c r="J476" i="1"/>
  <c r="J475" i="1"/>
  <c r="J474" i="1"/>
  <c r="J473" i="1"/>
  <c r="J472" i="1"/>
  <c r="J471" i="1"/>
  <c r="J470" i="1"/>
  <c r="J469" i="1"/>
  <c r="J468" i="1"/>
  <c r="J467" i="1"/>
  <c r="J466" i="1"/>
  <c r="J465" i="1"/>
  <c r="J464" i="1"/>
  <c r="J463" i="1"/>
  <c r="J462" i="1"/>
  <c r="J461" i="1"/>
  <c r="J460" i="1"/>
  <c r="J459" i="1"/>
  <c r="J458" i="1"/>
  <c r="J457" i="1"/>
  <c r="J456" i="1"/>
  <c r="J455" i="1"/>
  <c r="J454" i="1"/>
  <c r="J453" i="1"/>
  <c r="J452" i="1"/>
  <c r="J451" i="1"/>
  <c r="J450" i="1"/>
  <c r="J449" i="1"/>
  <c r="J448" i="1"/>
  <c r="J447" i="1"/>
  <c r="J446" i="1"/>
  <c r="J445" i="1"/>
  <c r="J444" i="1"/>
  <c r="J443" i="1"/>
  <c r="J442" i="1"/>
  <c r="J441" i="1"/>
  <c r="J440" i="1"/>
  <c r="K479" i="1" s="1"/>
  <c r="K437" i="1" s="1"/>
  <c r="M437" i="1" s="1"/>
  <c r="L437" i="1"/>
  <c r="J432" i="1"/>
  <c r="J431" i="1"/>
  <c r="J430" i="1"/>
  <c r="J429" i="1"/>
  <c r="J428" i="1"/>
  <c r="J427" i="1"/>
  <c r="K432" i="1" s="1"/>
  <c r="J426" i="1"/>
  <c r="L423" i="1"/>
  <c r="K423" i="1"/>
  <c r="M423" i="1" s="1"/>
  <c r="L433" i="1" s="1"/>
  <c r="L422" i="1" s="1"/>
  <c r="M422" i="1" s="1"/>
  <c r="J420" i="1"/>
  <c r="J419" i="1"/>
  <c r="J418" i="1"/>
  <c r="J417" i="1"/>
  <c r="J416" i="1"/>
  <c r="J415" i="1"/>
  <c r="L412" i="1"/>
  <c r="J411" i="1"/>
  <c r="J410" i="1"/>
  <c r="J409" i="1"/>
  <c r="J408" i="1"/>
  <c r="J407" i="1"/>
  <c r="J406" i="1"/>
  <c r="J405" i="1"/>
  <c r="J404" i="1"/>
  <c r="J403" i="1"/>
  <c r="J402" i="1"/>
  <c r="J401" i="1"/>
  <c r="J400" i="1"/>
  <c r="J399" i="1"/>
  <c r="J398" i="1"/>
  <c r="J397" i="1"/>
  <c r="J396" i="1"/>
  <c r="J395" i="1"/>
  <c r="K411" i="1" s="1"/>
  <c r="K391" i="1" s="1"/>
  <c r="M391" i="1" s="1"/>
  <c r="L391" i="1"/>
  <c r="J388" i="1"/>
  <c r="J387" i="1"/>
  <c r="J386" i="1"/>
  <c r="J385" i="1"/>
  <c r="K388" i="1" s="1"/>
  <c r="K379" i="1" s="1"/>
  <c r="M379" i="1" s="1"/>
  <c r="L389" i="1" s="1"/>
  <c r="J384" i="1"/>
  <c r="J383" i="1"/>
  <c r="J382" i="1"/>
  <c r="L379" i="1"/>
  <c r="J374" i="1"/>
  <c r="J373" i="1"/>
  <c r="J372" i="1"/>
  <c r="J371" i="1"/>
  <c r="J370" i="1"/>
  <c r="J369" i="1"/>
  <c r="J368" i="1"/>
  <c r="J367" i="1"/>
  <c r="L364" i="1"/>
  <c r="J361" i="1"/>
  <c r="K361" i="1" s="1"/>
  <c r="K358" i="1" s="1"/>
  <c r="L358" i="1"/>
  <c r="K355" i="1"/>
  <c r="K351" i="1" s="1"/>
  <c r="J355" i="1"/>
  <c r="J354" i="1"/>
  <c r="L351" i="1"/>
  <c r="K350" i="1"/>
  <c r="J350" i="1"/>
  <c r="L346" i="1"/>
  <c r="K346" i="1"/>
  <c r="M346" i="1" s="1"/>
  <c r="J345" i="1"/>
  <c r="J344" i="1"/>
  <c r="J343" i="1"/>
  <c r="K345" i="1" s="1"/>
  <c r="K340" i="1" s="1"/>
  <c r="M340" i="1" s="1"/>
  <c r="L340" i="1"/>
  <c r="J339" i="1"/>
  <c r="J338" i="1"/>
  <c r="K339" i="1" s="1"/>
  <c r="K335" i="1" s="1"/>
  <c r="M335" i="1" s="1"/>
  <c r="L335" i="1"/>
  <c r="J334" i="1"/>
  <c r="J333" i="1"/>
  <c r="J332" i="1"/>
  <c r="J331" i="1"/>
  <c r="K334" i="1" s="1"/>
  <c r="K328" i="1" s="1"/>
  <c r="M328" i="1" s="1"/>
  <c r="L328" i="1"/>
  <c r="K323" i="1"/>
  <c r="K320" i="1" s="1"/>
  <c r="M320" i="1" s="1"/>
  <c r="J323" i="1"/>
  <c r="L320" i="1"/>
  <c r="J319" i="1"/>
  <c r="J318" i="1"/>
  <c r="K319" i="1" s="1"/>
  <c r="K315" i="1" s="1"/>
  <c r="M315" i="1" s="1"/>
  <c r="L324" i="1" s="1"/>
  <c r="L315" i="1"/>
  <c r="J312" i="1"/>
  <c r="J311" i="1"/>
  <c r="J310" i="1"/>
  <c r="J308" i="1"/>
  <c r="J307" i="1"/>
  <c r="J306" i="1"/>
  <c r="L302" i="1"/>
  <c r="J299" i="1"/>
  <c r="J298" i="1"/>
  <c r="J297" i="1"/>
  <c r="K299" i="1" s="1"/>
  <c r="K293" i="1" s="1"/>
  <c r="L293" i="1"/>
  <c r="K290" i="1"/>
  <c r="J290" i="1"/>
  <c r="L287" i="1"/>
  <c r="K287" i="1"/>
  <c r="M287" i="1" s="1"/>
  <c r="J286" i="1"/>
  <c r="K286" i="1" s="1"/>
  <c r="K283" i="1" s="1"/>
  <c r="M283" i="1" s="1"/>
  <c r="L283" i="1"/>
  <c r="K282" i="1"/>
  <c r="J282" i="1"/>
  <c r="L279" i="1"/>
  <c r="K279" i="1"/>
  <c r="M279" i="1" s="1"/>
  <c r="J278" i="1"/>
  <c r="K278" i="1" s="1"/>
  <c r="K275" i="1" s="1"/>
  <c r="L275" i="1"/>
  <c r="K274" i="1"/>
  <c r="J274" i="1"/>
  <c r="M271" i="1"/>
  <c r="L271" i="1"/>
  <c r="K271" i="1"/>
  <c r="J270" i="1"/>
  <c r="K270" i="1" s="1"/>
  <c r="K267" i="1" s="1"/>
  <c r="M267" i="1" s="1"/>
  <c r="L267" i="1"/>
  <c r="K266" i="1"/>
  <c r="J266" i="1"/>
  <c r="M263" i="1"/>
  <c r="L263" i="1"/>
  <c r="K263" i="1"/>
  <c r="J262" i="1"/>
  <c r="K262" i="1" s="1"/>
  <c r="K259" i="1" s="1"/>
  <c r="L259" i="1"/>
  <c r="J256" i="1"/>
  <c r="J255" i="1"/>
  <c r="J254" i="1"/>
  <c r="J253" i="1"/>
  <c r="J252" i="1"/>
  <c r="J251" i="1"/>
  <c r="K256" i="1" s="1"/>
  <c r="K247" i="1" s="1"/>
  <c r="M247" i="1" s="1"/>
  <c r="L257" i="1" s="1"/>
  <c r="J250" i="1"/>
  <c r="L247" i="1"/>
  <c r="J244" i="1"/>
  <c r="K244" i="1" s="1"/>
  <c r="K241" i="1" s="1"/>
  <c r="M241" i="1" s="1"/>
  <c r="L241" i="1"/>
  <c r="J240" i="1"/>
  <c r="J239" i="1"/>
  <c r="K240" i="1" s="1"/>
  <c r="K236" i="1" s="1"/>
  <c r="M236" i="1" s="1"/>
  <c r="L236" i="1"/>
  <c r="J235" i="1"/>
  <c r="J233" i="1"/>
  <c r="J231" i="1"/>
  <c r="J229" i="1"/>
  <c r="J228" i="1"/>
  <c r="J226" i="1"/>
  <c r="K235" i="1" s="1"/>
  <c r="K222" i="1" s="1"/>
  <c r="M222" i="1" s="1"/>
  <c r="L222" i="1"/>
  <c r="J221" i="1"/>
  <c r="J220" i="1"/>
  <c r="J219" i="1"/>
  <c r="J218" i="1"/>
  <c r="J217" i="1"/>
  <c r="J216" i="1"/>
  <c r="J214" i="1"/>
  <c r="J213" i="1"/>
  <c r="J212" i="1"/>
  <c r="J211" i="1"/>
  <c r="J210" i="1"/>
  <c r="J208" i="1"/>
  <c r="J207" i="1"/>
  <c r="J206" i="1"/>
  <c r="J205" i="1"/>
  <c r="J204" i="1"/>
  <c r="J203" i="1"/>
  <c r="J202" i="1"/>
  <c r="K221" i="1" s="1"/>
  <c r="K198" i="1" s="1"/>
  <c r="M198" i="1" s="1"/>
  <c r="L198" i="1"/>
  <c r="J197" i="1"/>
  <c r="J196" i="1"/>
  <c r="J195" i="1"/>
  <c r="J194" i="1"/>
  <c r="J192" i="1"/>
  <c r="J191" i="1"/>
  <c r="J189" i="1"/>
  <c r="J188" i="1"/>
  <c r="J187" i="1"/>
  <c r="J186" i="1"/>
  <c r="J184" i="1"/>
  <c r="J183" i="1"/>
  <c r="J182" i="1"/>
  <c r="J181" i="1"/>
  <c r="J180" i="1"/>
  <c r="J179" i="1"/>
  <c r="J177" i="1"/>
  <c r="J176" i="1"/>
  <c r="J175" i="1"/>
  <c r="J174" i="1"/>
  <c r="J173" i="1"/>
  <c r="J172" i="1"/>
  <c r="J170" i="1"/>
  <c r="J169" i="1"/>
  <c r="K197" i="1" s="1"/>
  <c r="K164" i="1" s="1"/>
  <c r="M164" i="1" s="1"/>
  <c r="J168" i="1"/>
  <c r="L164" i="1"/>
  <c r="J161" i="1"/>
  <c r="J160" i="1"/>
  <c r="J159" i="1"/>
  <c r="J158" i="1"/>
  <c r="J157" i="1"/>
  <c r="J156" i="1"/>
  <c r="J155" i="1"/>
  <c r="L152" i="1"/>
  <c r="J151" i="1"/>
  <c r="J150" i="1"/>
  <c r="J149" i="1"/>
  <c r="J148" i="1"/>
  <c r="K151" i="1" s="1"/>
  <c r="K145" i="1" s="1"/>
  <c r="M145" i="1" s="1"/>
  <c r="L145" i="1"/>
  <c r="K140" i="1"/>
  <c r="J140" i="1"/>
  <c r="L137" i="1"/>
  <c r="K137" i="1"/>
  <c r="M137" i="1" s="1"/>
  <c r="J136" i="1"/>
  <c r="K136" i="1" s="1"/>
  <c r="K133" i="1" s="1"/>
  <c r="M133" i="1" s="1"/>
  <c r="L133" i="1"/>
  <c r="K132" i="1"/>
  <c r="J132" i="1"/>
  <c r="M129" i="1"/>
  <c r="L129" i="1"/>
  <c r="K129" i="1"/>
  <c r="J128" i="1"/>
  <c r="K128" i="1" s="1"/>
  <c r="K125" i="1" s="1"/>
  <c r="M125" i="1" s="1"/>
  <c r="L125" i="1"/>
  <c r="K124" i="1"/>
  <c r="K121" i="1" s="1"/>
  <c r="M121" i="1" s="1"/>
  <c r="J124" i="1"/>
  <c r="L121" i="1"/>
  <c r="J120" i="1"/>
  <c r="K120" i="1" s="1"/>
  <c r="K117" i="1" s="1"/>
  <c r="M117" i="1" s="1"/>
  <c r="L117" i="1"/>
  <c r="K116" i="1"/>
  <c r="J116" i="1"/>
  <c r="M113" i="1"/>
  <c r="L113" i="1"/>
  <c r="K113" i="1"/>
  <c r="J112" i="1"/>
  <c r="K112" i="1" s="1"/>
  <c r="K109" i="1" s="1"/>
  <c r="M109" i="1" s="1"/>
  <c r="L109" i="1"/>
  <c r="J106" i="1"/>
  <c r="J104" i="1"/>
  <c r="J102" i="1"/>
  <c r="J100" i="1"/>
  <c r="K106" i="1" s="1"/>
  <c r="K93" i="1" s="1"/>
  <c r="M93" i="1" s="1"/>
  <c r="J99" i="1"/>
  <c r="J97" i="1"/>
  <c r="L93" i="1"/>
  <c r="J92" i="1"/>
  <c r="J91" i="1"/>
  <c r="J90" i="1"/>
  <c r="J89" i="1"/>
  <c r="J87" i="1"/>
  <c r="J86" i="1"/>
  <c r="J84" i="1"/>
  <c r="J83" i="1"/>
  <c r="J82" i="1"/>
  <c r="J81" i="1"/>
  <c r="J79" i="1"/>
  <c r="J78" i="1"/>
  <c r="J77" i="1"/>
  <c r="J76" i="1"/>
  <c r="J75" i="1"/>
  <c r="J74" i="1"/>
  <c r="J72" i="1"/>
  <c r="J71" i="1"/>
  <c r="J70" i="1"/>
  <c r="J69" i="1"/>
  <c r="J68" i="1"/>
  <c r="J67" i="1"/>
  <c r="J65" i="1"/>
  <c r="J64" i="1"/>
  <c r="K92" i="1" s="1"/>
  <c r="K59" i="1" s="1"/>
  <c r="M59" i="1" s="1"/>
  <c r="L107" i="1" s="1"/>
  <c r="J63" i="1"/>
  <c r="L59" i="1"/>
  <c r="J56" i="1"/>
  <c r="K56" i="1" s="1"/>
  <c r="K53" i="1" s="1"/>
  <c r="M53" i="1" s="1"/>
  <c r="L53" i="1"/>
  <c r="J52" i="1"/>
  <c r="J50" i="1"/>
  <c r="J49" i="1"/>
  <c r="J47" i="1"/>
  <c r="J45" i="1"/>
  <c r="J44" i="1"/>
  <c r="J42" i="1"/>
  <c r="J40" i="1"/>
  <c r="J39" i="1"/>
  <c r="J38" i="1"/>
  <c r="J37" i="1"/>
  <c r="J36" i="1"/>
  <c r="K52" i="1" s="1"/>
  <c r="K31" i="1" s="1"/>
  <c r="M31" i="1" s="1"/>
  <c r="L57" i="1" s="1"/>
  <c r="J35" i="1"/>
  <c r="L31" i="1"/>
  <c r="J28" i="1"/>
  <c r="K28" i="1" s="1"/>
  <c r="K25" i="1" s="1"/>
  <c r="M25" i="1" s="1"/>
  <c r="L25" i="1"/>
  <c r="K24" i="1"/>
  <c r="J24" i="1"/>
  <c r="M21" i="1"/>
  <c r="L21" i="1"/>
  <c r="K21" i="1"/>
  <c r="J20" i="1"/>
  <c r="K20" i="1" s="1"/>
  <c r="K17" i="1" s="1"/>
  <c r="M17" i="1" s="1"/>
  <c r="L17" i="1"/>
  <c r="K16" i="1"/>
  <c r="K13" i="1" s="1"/>
  <c r="M13" i="1" s="1"/>
  <c r="J16" i="1"/>
  <c r="L13" i="1"/>
  <c r="J10" i="1"/>
  <c r="K10" i="1" s="1"/>
  <c r="K7" i="1" s="1"/>
  <c r="M7" i="1" s="1"/>
  <c r="L11" i="1" s="1"/>
  <c r="L7" i="1"/>
  <c r="M1080" i="1" l="1"/>
  <c r="L1071" i="1"/>
  <c r="M1071" i="1" s="1"/>
  <c r="L245" i="1"/>
  <c r="M57" i="1"/>
  <c r="L30" i="1"/>
  <c r="M30" i="1" s="1"/>
  <c r="L141" i="1"/>
  <c r="M257" i="1"/>
  <c r="L246" i="1"/>
  <c r="M246" i="1" s="1"/>
  <c r="M389" i="1"/>
  <c r="L378" i="1"/>
  <c r="M378" i="1" s="1"/>
  <c r="L29" i="1"/>
  <c r="L58" i="1"/>
  <c r="M58" i="1" s="1"/>
  <c r="M107" i="1"/>
  <c r="L314" i="1"/>
  <c r="M314" i="1" s="1"/>
  <c r="M324" i="1"/>
  <c r="M11" i="1"/>
  <c r="L6" i="1"/>
  <c r="M6" i="1" s="1"/>
  <c r="L162" i="1"/>
  <c r="K161" i="1"/>
  <c r="K152" i="1" s="1"/>
  <c r="M152" i="1" s="1"/>
  <c r="M259" i="1"/>
  <c r="K374" i="1"/>
  <c r="K364" i="1" s="1"/>
  <c r="M364" i="1" s="1"/>
  <c r="L375" i="1" s="1"/>
  <c r="K420" i="1"/>
  <c r="K412" i="1" s="1"/>
  <c r="M412" i="1" s="1"/>
  <c r="L421" i="1" s="1"/>
  <c r="M433" i="1"/>
  <c r="M503" i="1"/>
  <c r="L531" i="1" s="1"/>
  <c r="K603" i="1"/>
  <c r="K594" i="1" s="1"/>
  <c r="M594" i="1" s="1"/>
  <c r="K610" i="1"/>
  <c r="K604" i="1" s="1"/>
  <c r="M604" i="1" s="1"/>
  <c r="K624" i="1"/>
  <c r="K618" i="1" s="1"/>
  <c r="M618" i="1" s="1"/>
  <c r="M634" i="1"/>
  <c r="L716" i="1"/>
  <c r="K766" i="1"/>
  <c r="K718" i="1" s="1"/>
  <c r="M718" i="1" s="1"/>
  <c r="M1082" i="1"/>
  <c r="L1090" i="1" s="1"/>
  <c r="L1154" i="1"/>
  <c r="M1499" i="1"/>
  <c r="L1489" i="1"/>
  <c r="M1489" i="1" s="1"/>
  <c r="K580" i="1"/>
  <c r="K554" i="1" s="1"/>
  <c r="M554" i="1" s="1"/>
  <c r="L642" i="1" s="1"/>
  <c r="K905" i="1"/>
  <c r="K827" i="1" s="1"/>
  <c r="M827" i="1" s="1"/>
  <c r="K1060" i="1"/>
  <c r="K1053" i="1" s="1"/>
  <c r="M1053" i="1" s="1"/>
  <c r="L1070" i="1" s="1"/>
  <c r="M275" i="1"/>
  <c r="M293" i="1"/>
  <c r="L300" i="1" s="1"/>
  <c r="K312" i="1"/>
  <c r="K302" i="1" s="1"/>
  <c r="M302" i="1" s="1"/>
  <c r="L313" i="1" s="1"/>
  <c r="M351" i="1"/>
  <c r="L356" i="1" s="1"/>
  <c r="M358" i="1"/>
  <c r="L362" i="1" s="1"/>
  <c r="K593" i="1"/>
  <c r="K581" i="1" s="1"/>
  <c r="M581" i="1" s="1"/>
  <c r="K617" i="1"/>
  <c r="K611" i="1" s="1"/>
  <c r="M611" i="1" s="1"/>
  <c r="M1007" i="1"/>
  <c r="K1050" i="1"/>
  <c r="K1038" i="1" s="1"/>
  <c r="M1038" i="1" s="1"/>
  <c r="L1051" i="1" s="1"/>
  <c r="M1345" i="1"/>
  <c r="L1340" i="1"/>
  <c r="M1340" i="1" s="1"/>
  <c r="L1234" i="1"/>
  <c r="M1723" i="1"/>
  <c r="L1790" i="1" s="1"/>
  <c r="M1770" i="1"/>
  <c r="M1913" i="1"/>
  <c r="M1931" i="1"/>
  <c r="M1981" i="1"/>
  <c r="M2013" i="1"/>
  <c r="M2045" i="1"/>
  <c r="K2101" i="1"/>
  <c r="K2097" i="1" s="1"/>
  <c r="M2097" i="1" s="1"/>
  <c r="M2138" i="1"/>
  <c r="M2333" i="1"/>
  <c r="K2451" i="1"/>
  <c r="K2408" i="1" s="1"/>
  <c r="M2408" i="1" s="1"/>
  <c r="L2556" i="1" s="1"/>
  <c r="M2474" i="1"/>
  <c r="K2600" i="1"/>
  <c r="K2596" i="1" s="1"/>
  <c r="M2596" i="1" s="1"/>
  <c r="K2609" i="1"/>
  <c r="K2601" i="1" s="1"/>
  <c r="M2601" i="1" s="1"/>
  <c r="K2621" i="1"/>
  <c r="K2616" i="1" s="1"/>
  <c r="M2616" i="1" s="1"/>
  <c r="K2679" i="1"/>
  <c r="K2673" i="1" s="1"/>
  <c r="M2673" i="1" s="1"/>
  <c r="K2709" i="1"/>
  <c r="K2703" i="1" s="1"/>
  <c r="M2703" i="1" s="1"/>
  <c r="L2846" i="1"/>
  <c r="M2846" i="1" s="1"/>
  <c r="M2862" i="1"/>
  <c r="L2866" i="1" s="1"/>
  <c r="M2912" i="1"/>
  <c r="M2998" i="1"/>
  <c r="M3062" i="1"/>
  <c r="M3098" i="1"/>
  <c r="L3110" i="1" s="1"/>
  <c r="M1236" i="1"/>
  <c r="L1240" i="1" s="1"/>
  <c r="M1270" i="1"/>
  <c r="M1325" i="1"/>
  <c r="M1347" i="1"/>
  <c r="M1442" i="1"/>
  <c r="M1474" i="1"/>
  <c r="M1508" i="1"/>
  <c r="M1553" i="1"/>
  <c r="M1571" i="1"/>
  <c r="M1634" i="1"/>
  <c r="M1666" i="1"/>
  <c r="M2960" i="1"/>
  <c r="L2951" i="1"/>
  <c r="M2951" i="1" s="1"/>
  <c r="K1255" i="1"/>
  <c r="K1249" i="1" s="1"/>
  <c r="M1249" i="1" s="1"/>
  <c r="M1262" i="1"/>
  <c r="M1317" i="1"/>
  <c r="M1335" i="1"/>
  <c r="L1339" i="1" s="1"/>
  <c r="K1374" i="1"/>
  <c r="K1369" i="1" s="1"/>
  <c r="M1369" i="1" s="1"/>
  <c r="M1466" i="1"/>
  <c r="M1484" i="1"/>
  <c r="L1488" i="1" s="1"/>
  <c r="M1532" i="1"/>
  <c r="M1545" i="1"/>
  <c r="M1563" i="1"/>
  <c r="L1604" i="1" s="1"/>
  <c r="M1626" i="1"/>
  <c r="L1686" i="1" s="1"/>
  <c r="M1658" i="1"/>
  <c r="M1754" i="1"/>
  <c r="M1786" i="1"/>
  <c r="M1857" i="1"/>
  <c r="M1897" i="1"/>
  <c r="M1947" i="1"/>
  <c r="M1965" i="1"/>
  <c r="M1997" i="1"/>
  <c r="M2029" i="1"/>
  <c r="M2061" i="1"/>
  <c r="M2083" i="1"/>
  <c r="L2337" i="1" s="1"/>
  <c r="M2154" i="1"/>
  <c r="M2242" i="1"/>
  <c r="K2258" i="1"/>
  <c r="K2254" i="1" s="1"/>
  <c r="M2254" i="1" s="1"/>
  <c r="M2323" i="1"/>
  <c r="M2328" i="1"/>
  <c r="K2462" i="1"/>
  <c r="K2452" i="1" s="1"/>
  <c r="M2452" i="1" s="1"/>
  <c r="K2595" i="1"/>
  <c r="K2585" i="1" s="1"/>
  <c r="M2585" i="1" s="1"/>
  <c r="L2766" i="1" s="1"/>
  <c r="K2655" i="1"/>
  <c r="K2638" i="1" s="1"/>
  <c r="M2638" i="1" s="1"/>
  <c r="K2665" i="1"/>
  <c r="K2656" i="1" s="1"/>
  <c r="M2656" i="1" s="1"/>
  <c r="K2672" i="1"/>
  <c r="K2666" i="1" s="1"/>
  <c r="M2666" i="1" s="1"/>
  <c r="K2686" i="1"/>
  <c r="K2680" i="1" s="1"/>
  <c r="M2680" i="1" s="1"/>
  <c r="M2757" i="1"/>
  <c r="K2790" i="1"/>
  <c r="K2786" i="1" s="1"/>
  <c r="M2786" i="1" s="1"/>
  <c r="L2838" i="1" s="1"/>
  <c r="M2795" i="1"/>
  <c r="M2834" i="1"/>
  <c r="K2844" i="1"/>
  <c r="K2840" i="1" s="1"/>
  <c r="M2840" i="1" s="1"/>
  <c r="L2845" i="1" s="1"/>
  <c r="M2880" i="1"/>
  <c r="L2928" i="1" s="1"/>
  <c r="M2930" i="1"/>
  <c r="L2950" i="1" s="1"/>
  <c r="L3070" i="1"/>
  <c r="M2966" i="1"/>
  <c r="M3030" i="1"/>
  <c r="M3080" i="1"/>
  <c r="M3116" i="1"/>
  <c r="L3120" i="1" s="1"/>
  <c r="M3828" i="1"/>
  <c r="L3819" i="1"/>
  <c r="M3819" i="1" s="1"/>
  <c r="K1211" i="1"/>
  <c r="K1195" i="1" s="1"/>
  <c r="M1195" i="1" s="1"/>
  <c r="L1220" i="1" s="1"/>
  <c r="M1216" i="1"/>
  <c r="K1248" i="1"/>
  <c r="K1242" i="1" s="1"/>
  <c r="M1242" i="1" s="1"/>
  <c r="L1260" i="1" s="1"/>
  <c r="M1309" i="1"/>
  <c r="K1433" i="1"/>
  <c r="K1395" i="1" s="1"/>
  <c r="M1395" i="1" s="1"/>
  <c r="L1438" i="1" s="1"/>
  <c r="M1458" i="1"/>
  <c r="M1524" i="1"/>
  <c r="L1561" i="1" s="1"/>
  <c r="M1849" i="1"/>
  <c r="L2073" i="1" s="1"/>
  <c r="K1877" i="1"/>
  <c r="K1871" i="1" s="1"/>
  <c r="M1871" i="1" s="1"/>
  <c r="M1884" i="1"/>
  <c r="M1939" i="1"/>
  <c r="M1989" i="1"/>
  <c r="M2021" i="1"/>
  <c r="M2053" i="1"/>
  <c r="K2310" i="1"/>
  <c r="K2268" i="1" s="1"/>
  <c r="M2268" i="1" s="1"/>
  <c r="L3096" i="1"/>
  <c r="M3834" i="1"/>
  <c r="L3829" i="1"/>
  <c r="M3829" i="1" s="1"/>
  <c r="M3140" i="1"/>
  <c r="L3144" i="1" s="1"/>
  <c r="M3158" i="1"/>
  <c r="L3210" i="1" s="1"/>
  <c r="M3190" i="1"/>
  <c r="K3216" i="1"/>
  <c r="K3212" i="1" s="1"/>
  <c r="M3212" i="1" s="1"/>
  <c r="M3221" i="1"/>
  <c r="K3278" i="1"/>
  <c r="K3272" i="1" s="1"/>
  <c r="M3272" i="1" s="1"/>
  <c r="K3290" i="1"/>
  <c r="K3284" i="1" s="1"/>
  <c r="M3284" i="1" s="1"/>
  <c r="K3409" i="1"/>
  <c r="K3384" i="1" s="1"/>
  <c r="M3384" i="1" s="1"/>
  <c r="K3632" i="1"/>
  <c r="K3625" i="1" s="1"/>
  <c r="M3625" i="1" s="1"/>
  <c r="K3643" i="1"/>
  <c r="K3633" i="1" s="1"/>
  <c r="M3633" i="1" s="1"/>
  <c r="M3765" i="1"/>
  <c r="M3838" i="1"/>
  <c r="M3870" i="1"/>
  <c r="M3902" i="1"/>
  <c r="M3967" i="1"/>
  <c r="M3985" i="1"/>
  <c r="L4037" i="1" s="1"/>
  <c r="M4017" i="1"/>
  <c r="M4039" i="1"/>
  <c r="M4070" i="1"/>
  <c r="M4160" i="1"/>
  <c r="K3602" i="1"/>
  <c r="K3577" i="1" s="1"/>
  <c r="M3577" i="1" s="1"/>
  <c r="K3689" i="1"/>
  <c r="K3680" i="1" s="1"/>
  <c r="M3680" i="1" s="1"/>
  <c r="L3808" i="1" s="1"/>
  <c r="M4463" i="1"/>
  <c r="L4511" i="1" s="1"/>
  <c r="M4495" i="1"/>
  <c r="M4520" i="1"/>
  <c r="M3174" i="1"/>
  <c r="M3206" i="1"/>
  <c r="M3237" i="1"/>
  <c r="K3245" i="1"/>
  <c r="K3241" i="1" s="1"/>
  <c r="M3241" i="1" s="1"/>
  <c r="M3297" i="1"/>
  <c r="M3319" i="1"/>
  <c r="M3379" i="1"/>
  <c r="M3694" i="1"/>
  <c r="K3702" i="1"/>
  <c r="K3698" i="1" s="1"/>
  <c r="M3698" i="1" s="1"/>
  <c r="M3711" i="1"/>
  <c r="K3729" i="1"/>
  <c r="K3715" i="1" s="1"/>
  <c r="M3715" i="1" s="1"/>
  <c r="K3743" i="1"/>
  <c r="K3739" i="1" s="1"/>
  <c r="M3739" i="1" s="1"/>
  <c r="M3750" i="1"/>
  <c r="M3755" i="1"/>
  <c r="M3760" i="1"/>
  <c r="M3814" i="1"/>
  <c r="L3818" i="1" s="1"/>
  <c r="M3854" i="1"/>
  <c r="M3886" i="1"/>
  <c r="M4001" i="1"/>
  <c r="M4055" i="1"/>
  <c r="M4086" i="1"/>
  <c r="M4115" i="1"/>
  <c r="M5286" i="1"/>
  <c r="L5270" i="1"/>
  <c r="M5270" i="1" s="1"/>
  <c r="K4535" i="1"/>
  <c r="K4528" i="1" s="1"/>
  <c r="M4528" i="1" s="1"/>
  <c r="M4593" i="1"/>
  <c r="M4664" i="1"/>
  <c r="L4826" i="1" s="1"/>
  <c r="K4684" i="1"/>
  <c r="K4677" i="1" s="1"/>
  <c r="M4677" i="1" s="1"/>
  <c r="K4704" i="1"/>
  <c r="K4697" i="1" s="1"/>
  <c r="M4697" i="1" s="1"/>
  <c r="M4705" i="1"/>
  <c r="K4731" i="1"/>
  <c r="K4726" i="1" s="1"/>
  <c r="M4726" i="1" s="1"/>
  <c r="K4753" i="1"/>
  <c r="K4746" i="1" s="1"/>
  <c r="M4746" i="1" s="1"/>
  <c r="M4933" i="1"/>
  <c r="L4942" i="1" s="1"/>
  <c r="M4999" i="1"/>
  <c r="L5082" i="1" s="1"/>
  <c r="M5054" i="1"/>
  <c r="L5236" i="1"/>
  <c r="M5248" i="1"/>
  <c r="L5237" i="1"/>
  <c r="M5237" i="1" s="1"/>
  <c r="M5489" i="1"/>
  <c r="L5287" i="1"/>
  <c r="M5287" i="1" s="1"/>
  <c r="M5628" i="1"/>
  <c r="L5619" i="1"/>
  <c r="M5619" i="1" s="1"/>
  <c r="K4553" i="1"/>
  <c r="K4547" i="1" s="1"/>
  <c r="M4547" i="1" s="1"/>
  <c r="L5250" i="1"/>
  <c r="M5250" i="1" s="1"/>
  <c r="M5267" i="1"/>
  <c r="K4286" i="1"/>
  <c r="K4279" i="1" s="1"/>
  <c r="M4279" i="1" s="1"/>
  <c r="K4323" i="1"/>
  <c r="K4316" i="1" s="1"/>
  <c r="M4316" i="1" s="1"/>
  <c r="K4519" i="1"/>
  <c r="K4513" i="1" s="1"/>
  <c r="M4513" i="1" s="1"/>
  <c r="K4592" i="1"/>
  <c r="K4584" i="1" s="1"/>
  <c r="M4584" i="1" s="1"/>
  <c r="K4725" i="1"/>
  <c r="K4719" i="1" s="1"/>
  <c r="M4719" i="1" s="1"/>
  <c r="M4732" i="1"/>
  <c r="K5033" i="1"/>
  <c r="K5027" i="1" s="1"/>
  <c r="M5027" i="1" s="1"/>
  <c r="L5182" i="1"/>
  <c r="M5644" i="1"/>
  <c r="L5639" i="1"/>
  <c r="M5639" i="1" s="1"/>
  <c r="M6083" i="1"/>
  <c r="L5891" i="1"/>
  <c r="M5891" i="1" s="1"/>
  <c r="M7223" i="1"/>
  <c r="L6691" i="1"/>
  <c r="M6691" i="1" s="1"/>
  <c r="L7577" i="1"/>
  <c r="M7577" i="1" s="1"/>
  <c r="M7634" i="1"/>
  <c r="M7893" i="1"/>
  <c r="L7844" i="1"/>
  <c r="M7844" i="1" s="1"/>
  <c r="L5638" i="1"/>
  <c r="M6118" i="1"/>
  <c r="L6420" i="1" s="1"/>
  <c r="L6690" i="1"/>
  <c r="K5529" i="1"/>
  <c r="K5491" i="1" s="1"/>
  <c r="M5491" i="1" s="1"/>
  <c r="L6103" i="1"/>
  <c r="L6516" i="1"/>
  <c r="L6551" i="1"/>
  <c r="L7574" i="1"/>
  <c r="M7815" i="1"/>
  <c r="L7806" i="1"/>
  <c r="M7806" i="1" s="1"/>
  <c r="K5598" i="1"/>
  <c r="K5590" i="1" s="1"/>
  <c r="M5590" i="1" s="1"/>
  <c r="K5615" i="1"/>
  <c r="K5599" i="1" s="1"/>
  <c r="M5599" i="1" s="1"/>
  <c r="L5658" i="1"/>
  <c r="K5722" i="1"/>
  <c r="K5662" i="1" s="1"/>
  <c r="M5662" i="1" s="1"/>
  <c r="L5890" i="1" s="1"/>
  <c r="M6116" i="1"/>
  <c r="L6506" i="1"/>
  <c r="L7674" i="1"/>
  <c r="L7805" i="1"/>
  <c r="M8081" i="1"/>
  <c r="L8060" i="1"/>
  <c r="M8060" i="1" s="1"/>
  <c r="L7843" i="1"/>
  <c r="L8149" i="1"/>
  <c r="M8021" i="1"/>
  <c r="L8000" i="1"/>
  <c r="M8000" i="1" s="1"/>
  <c r="L8253" i="1"/>
  <c r="M8253" i="1" s="1"/>
  <c r="M8282" i="1"/>
  <c r="L8432" i="1"/>
  <c r="M8432" i="1" s="1"/>
  <c r="M8440" i="1"/>
  <c r="L8532" i="1"/>
  <c r="M8532" i="1" s="1"/>
  <c r="M8537" i="1"/>
  <c r="M7999" i="1"/>
  <c r="L7894" i="1"/>
  <c r="M7894" i="1" s="1"/>
  <c r="M8047" i="1"/>
  <c r="L8059" i="1" s="1"/>
  <c r="M8083" i="1"/>
  <c r="L8087" i="1" s="1"/>
  <c r="M8103" i="1"/>
  <c r="L8131" i="1" s="1"/>
  <c r="M8119" i="1"/>
  <c r="M8155" i="1"/>
  <c r="L8250" i="1"/>
  <c r="M8448" i="1"/>
  <c r="L8443" i="1"/>
  <c r="M8443" i="1" s="1"/>
  <c r="L8516" i="1"/>
  <c r="L8167" i="1"/>
  <c r="M8917" i="1"/>
  <c r="L8888" i="1"/>
  <c r="M8888" i="1" s="1"/>
  <c r="M8296" i="1"/>
  <c r="L8320" i="1" s="1"/>
  <c r="K8391" i="1"/>
  <c r="K8368" i="1" s="1"/>
  <c r="M8368" i="1" s="1"/>
  <c r="L8405" i="1" s="1"/>
  <c r="L8431" i="1"/>
  <c r="L8492" i="1"/>
  <c r="M8822" i="1"/>
  <c r="L8817" i="1"/>
  <c r="M8817" i="1" s="1"/>
  <c r="K8218" i="1"/>
  <c r="K8198" i="1" s="1"/>
  <c r="M8198" i="1" s="1"/>
  <c r="L8223" i="1" s="1"/>
  <c r="M8330" i="1"/>
  <c r="L8357" i="1" s="1"/>
  <c r="M8543" i="1"/>
  <c r="L8538" i="1"/>
  <c r="M8538" i="1" s="1"/>
  <c r="L8803" i="1"/>
  <c r="M8803" i="1" s="1"/>
  <c r="M8816" i="1"/>
  <c r="K8948" i="1"/>
  <c r="K8942" i="1" s="1"/>
  <c r="M8942" i="1" s="1"/>
  <c r="L8993" i="1" s="1"/>
  <c r="M8973" i="1"/>
  <c r="M8828" i="1"/>
  <c r="L8823" i="1"/>
  <c r="M8823" i="1" s="1"/>
  <c r="M8989" i="1"/>
  <c r="M8498" i="1"/>
  <c r="L8506" i="1" s="1"/>
  <c r="M8520" i="1"/>
  <c r="L8524" i="1" s="1"/>
  <c r="K8530" i="1"/>
  <c r="K8526" i="1" s="1"/>
  <c r="M8526" i="1" s="1"/>
  <c r="L8531" i="1" s="1"/>
  <c r="K8578" i="1"/>
  <c r="K8573" i="1" s="1"/>
  <c r="M8573" i="1" s="1"/>
  <c r="L8685" i="1" s="1"/>
  <c r="K8711" i="1"/>
  <c r="K8702" i="1" s="1"/>
  <c r="M8702" i="1" s="1"/>
  <c r="L8802" i="1" s="1"/>
  <c r="M8779" i="1"/>
  <c r="M8859" i="1"/>
  <c r="L8887" i="1" s="1"/>
  <c r="L8090" i="1" l="1"/>
  <c r="M8090" i="1" s="1"/>
  <c r="M8131" i="1"/>
  <c r="L4438" i="1"/>
  <c r="M4438" i="1" s="1"/>
  <c r="M4511" i="1"/>
  <c r="M1220" i="1"/>
  <c r="L1155" i="1"/>
  <c r="M1155" i="1" s="1"/>
  <c r="M1339" i="1"/>
  <c r="L1330" i="1"/>
  <c r="M1330" i="1" s="1"/>
  <c r="L327" i="1"/>
  <c r="M327" i="1" s="1"/>
  <c r="M356" i="1"/>
  <c r="M8802" i="1"/>
  <c r="L8689" i="1"/>
  <c r="M8689" i="1" s="1"/>
  <c r="M8506" i="1"/>
  <c r="L8493" i="1"/>
  <c r="M8493" i="1" s="1"/>
  <c r="L8358" i="1"/>
  <c r="M8358" i="1" s="1"/>
  <c r="M8405" i="1"/>
  <c r="M4942" i="1"/>
  <c r="L4827" i="1"/>
  <c r="M4827" i="1" s="1"/>
  <c r="M3808" i="1"/>
  <c r="L3662" i="1"/>
  <c r="M3662" i="1" s="1"/>
  <c r="M3210" i="1"/>
  <c r="L3145" i="1"/>
  <c r="M3145" i="1" s="1"/>
  <c r="M2073" i="1"/>
  <c r="L1791" i="1"/>
  <c r="M1791" i="1" s="1"/>
  <c r="L2867" i="1"/>
  <c r="M2867" i="1" s="1"/>
  <c r="M2928" i="1"/>
  <c r="M2838" i="1"/>
  <c r="L2767" i="1"/>
  <c r="M2767" i="1" s="1"/>
  <c r="M1686" i="1"/>
  <c r="L1605" i="1"/>
  <c r="M1605" i="1" s="1"/>
  <c r="L2853" i="1"/>
  <c r="M2853" i="1" s="1"/>
  <c r="M2866" i="1"/>
  <c r="M2556" i="1"/>
  <c r="L2338" i="1"/>
  <c r="M2338" i="1" s="1"/>
  <c r="M531" i="1"/>
  <c r="L436" i="1"/>
  <c r="M436" i="1" s="1"/>
  <c r="M8223" i="1"/>
  <c r="L8170" i="1"/>
  <c r="M8170" i="1" s="1"/>
  <c r="M5082" i="1"/>
  <c r="L4944" i="1"/>
  <c r="M4944" i="1" s="1"/>
  <c r="M8685" i="1"/>
  <c r="L8686" i="1" s="1"/>
  <c r="L8557" i="1"/>
  <c r="M8557" i="1" s="1"/>
  <c r="M8993" i="1"/>
  <c r="L8919" i="1"/>
  <c r="M8919" i="1" s="1"/>
  <c r="M8320" i="1"/>
  <c r="L8283" i="1"/>
  <c r="M8283" i="1" s="1"/>
  <c r="M8059" i="1"/>
  <c r="L8022" i="1"/>
  <c r="M8022" i="1" s="1"/>
  <c r="M3144" i="1"/>
  <c r="L3124" i="1"/>
  <c r="M3124" i="1" s="1"/>
  <c r="M1561" i="1"/>
  <c r="L1503" i="1"/>
  <c r="M1503" i="1" s="1"/>
  <c r="M2337" i="1"/>
  <c r="L2074" i="1"/>
  <c r="M2074" i="1" s="1"/>
  <c r="M642" i="1"/>
  <c r="L532" i="1"/>
  <c r="M532" i="1" s="1"/>
  <c r="M8887" i="1"/>
  <c r="L8829" i="1"/>
  <c r="M8829" i="1" s="1"/>
  <c r="L8321" i="1"/>
  <c r="M8321" i="1" s="1"/>
  <c r="M8357" i="1"/>
  <c r="L8441" i="1" s="1"/>
  <c r="L4638" i="1"/>
  <c r="M4638" i="1" s="1"/>
  <c r="M4826" i="1"/>
  <c r="L3972" i="1"/>
  <c r="M3972" i="1" s="1"/>
  <c r="M4037" i="1"/>
  <c r="M2766" i="1"/>
  <c r="L2557" i="1"/>
  <c r="M2557" i="1" s="1"/>
  <c r="M1790" i="1"/>
  <c r="L1687" i="1"/>
  <c r="M1687" i="1" s="1"/>
  <c r="L390" i="1"/>
  <c r="M390" i="1" s="1"/>
  <c r="M421" i="1"/>
  <c r="L8457" i="1"/>
  <c r="M8457" i="1" s="1"/>
  <c r="M8492" i="1"/>
  <c r="M8250" i="1"/>
  <c r="L8224" i="1"/>
  <c r="M8224" i="1" s="1"/>
  <c r="M8087" i="1"/>
  <c r="L8082" i="1"/>
  <c r="M8082" i="1" s="1"/>
  <c r="M7805" i="1"/>
  <c r="L7675" i="1"/>
  <c r="M7675" i="1" s="1"/>
  <c r="M5890" i="1"/>
  <c r="L5661" i="1"/>
  <c r="M5661" i="1" s="1"/>
  <c r="L6507" i="1"/>
  <c r="M6507" i="1" s="1"/>
  <c r="M6516" i="1"/>
  <c r="M6420" i="1"/>
  <c r="L6117" i="1"/>
  <c r="M6117" i="1" s="1"/>
  <c r="M5182" i="1"/>
  <c r="L5083" i="1"/>
  <c r="M5083" i="1" s="1"/>
  <c r="L4067" i="1"/>
  <c r="L3071" i="1"/>
  <c r="M3071" i="1" s="1"/>
  <c r="M3096" i="1"/>
  <c r="M2950" i="1"/>
  <c r="L2929" i="1"/>
  <c r="M2929" i="1" s="1"/>
  <c r="L1393" i="1"/>
  <c r="M3110" i="1"/>
  <c r="L3097" i="1"/>
  <c r="M3097" i="1" s="1"/>
  <c r="L645" i="1"/>
  <c r="M645" i="1" s="1"/>
  <c r="M716" i="1"/>
  <c r="M375" i="1"/>
  <c r="L363" i="1"/>
  <c r="M363" i="1" s="1"/>
  <c r="M162" i="1"/>
  <c r="L144" i="1"/>
  <c r="M144" i="1" s="1"/>
  <c r="L108" i="1"/>
  <c r="M108" i="1" s="1"/>
  <c r="M141" i="1"/>
  <c r="M245" i="1"/>
  <c r="L163" i="1"/>
  <c r="M163" i="1" s="1"/>
  <c r="M8431" i="1"/>
  <c r="L8406" i="1"/>
  <c r="M8406" i="1" s="1"/>
  <c r="L8507" i="1"/>
  <c r="M8507" i="1" s="1"/>
  <c r="M8516" i="1"/>
  <c r="M8149" i="1"/>
  <c r="L8132" i="1"/>
  <c r="M8132" i="1" s="1"/>
  <c r="M7674" i="1"/>
  <c r="L7635" i="1"/>
  <c r="M7635" i="1" s="1"/>
  <c r="L5645" i="1"/>
  <c r="M5645" i="1" s="1"/>
  <c r="M5658" i="1"/>
  <c r="M6103" i="1"/>
  <c r="L6084" i="1"/>
  <c r="M6084" i="1" s="1"/>
  <c r="L5629" i="1"/>
  <c r="M5629" i="1" s="1"/>
  <c r="M5638" i="1"/>
  <c r="L5659" i="1" s="1"/>
  <c r="M3818" i="1"/>
  <c r="L3809" i="1"/>
  <c r="M3809" i="1" s="1"/>
  <c r="M1260" i="1"/>
  <c r="L1241" i="1"/>
  <c r="M1241" i="1" s="1"/>
  <c r="M1488" i="1"/>
  <c r="L1483" i="1"/>
  <c r="M1483" i="1" s="1"/>
  <c r="M313" i="1"/>
  <c r="L301" i="1"/>
  <c r="M301" i="1" s="1"/>
  <c r="M1070" i="1"/>
  <c r="L1052" i="1"/>
  <c r="M1052" i="1" s="1"/>
  <c r="L1093" i="1"/>
  <c r="M1093" i="1" s="1"/>
  <c r="M1154" i="1"/>
  <c r="L291" i="1"/>
  <c r="L434" i="1"/>
  <c r="L8525" i="1"/>
  <c r="M8525" i="1" s="1"/>
  <c r="M8531" i="1"/>
  <c r="L7818" i="1"/>
  <c r="M7818" i="1" s="1"/>
  <c r="M7843" i="1"/>
  <c r="L8088" i="1" s="1"/>
  <c r="M6506" i="1"/>
  <c r="L6421" i="1"/>
  <c r="M6421" i="1" s="1"/>
  <c r="M7574" i="1"/>
  <c r="L7224" i="1"/>
  <c r="M7224" i="1" s="1"/>
  <c r="L5616" i="1"/>
  <c r="L4637" i="1"/>
  <c r="M5236" i="1"/>
  <c r="L5183" i="1"/>
  <c r="M5183" i="1" s="1"/>
  <c r="L3971" i="1"/>
  <c r="L3661" i="1"/>
  <c r="M2845" i="1"/>
  <c r="L2839" i="1"/>
  <c r="M2839" i="1" s="1"/>
  <c r="L1562" i="1"/>
  <c r="M1562" i="1" s="1"/>
  <c r="M1604" i="1"/>
  <c r="L1329" i="1"/>
  <c r="L292" i="1"/>
  <c r="M292" i="1" s="1"/>
  <c r="M300" i="1"/>
  <c r="M1090" i="1"/>
  <c r="L1081" i="1"/>
  <c r="M1081" i="1" s="1"/>
  <c r="M8524" i="1"/>
  <c r="L8519" i="1"/>
  <c r="M8519" i="1" s="1"/>
  <c r="M8167" i="1"/>
  <c r="L8150" i="1"/>
  <c r="M8150" i="1" s="1"/>
  <c r="L8517" i="1"/>
  <c r="L6517" i="1"/>
  <c r="M6517" i="1" s="1"/>
  <c r="M6551" i="1"/>
  <c r="M6690" i="1"/>
  <c r="L6552" i="1"/>
  <c r="M6552" i="1" s="1"/>
  <c r="L4437" i="1"/>
  <c r="L1394" i="1"/>
  <c r="M1394" i="1" s="1"/>
  <c r="M1438" i="1"/>
  <c r="M3120" i="1"/>
  <c r="L3111" i="1"/>
  <c r="M3111" i="1" s="1"/>
  <c r="M3070" i="1"/>
  <c r="L2961" i="1"/>
  <c r="M2961" i="1" s="1"/>
  <c r="L1482" i="1"/>
  <c r="M1240" i="1"/>
  <c r="L1235" i="1"/>
  <c r="M1235" i="1" s="1"/>
  <c r="M1234" i="1"/>
  <c r="L1221" i="1"/>
  <c r="M1221" i="1" s="1"/>
  <c r="M1051" i="1"/>
  <c r="L1037" i="1"/>
  <c r="M1037" i="1" s="1"/>
  <c r="M362" i="1"/>
  <c r="L357" i="1"/>
  <c r="M357" i="1" s="1"/>
  <c r="L1036" i="1"/>
  <c r="L12" i="1"/>
  <c r="M12" i="1" s="1"/>
  <c r="M29" i="1"/>
  <c r="L142" i="1" s="1"/>
  <c r="M142" i="1" l="1"/>
  <c r="L5" i="1"/>
  <c r="M5" i="1" s="1"/>
  <c r="L5618" i="1"/>
  <c r="M5618" i="1" s="1"/>
  <c r="M5659" i="1"/>
  <c r="L8252" i="1"/>
  <c r="M8252" i="1" s="1"/>
  <c r="M8441" i="1"/>
  <c r="L8687" i="1"/>
  <c r="L7575" i="1"/>
  <c r="L3121" i="1"/>
  <c r="M8088" i="1"/>
  <c r="L7817" i="1"/>
  <c r="M7817" i="1" s="1"/>
  <c r="M434" i="1"/>
  <c r="L377" i="1"/>
  <c r="M377" i="1" s="1"/>
  <c r="L5249" i="1"/>
  <c r="L643" i="1"/>
  <c r="L8918" i="1"/>
  <c r="M8517" i="1"/>
  <c r="L8442" i="1"/>
  <c r="M8442" i="1" s="1"/>
  <c r="M5616" i="1"/>
  <c r="L5617" i="1" s="1"/>
  <c r="L5490" i="1"/>
  <c r="M5490" i="1" s="1"/>
  <c r="M1036" i="1"/>
  <c r="L717" i="1"/>
  <c r="M717" i="1" s="1"/>
  <c r="M4437" i="1"/>
  <c r="L4069" i="1"/>
  <c r="M4069" i="1" s="1"/>
  <c r="M1329" i="1"/>
  <c r="L1261" i="1"/>
  <c r="M1261" i="1" s="1"/>
  <c r="L258" i="1"/>
  <c r="M258" i="1" s="1"/>
  <c r="M291" i="1"/>
  <c r="L325" i="1" s="1"/>
  <c r="L1091" i="1"/>
  <c r="M1393" i="1"/>
  <c r="L1346" i="1"/>
  <c r="M1346" i="1" s="1"/>
  <c r="L376" i="1"/>
  <c r="L8168" i="1"/>
  <c r="M3971" i="1"/>
  <c r="L4068" i="1" s="1"/>
  <c r="L3837" i="1"/>
  <c r="M3837" i="1" s="1"/>
  <c r="L1441" i="1"/>
  <c r="M1441" i="1" s="1"/>
  <c r="M1482" i="1"/>
  <c r="L1500" i="1" s="1"/>
  <c r="M3661" i="1"/>
  <c r="L3211" i="1"/>
  <c r="M3211" i="1" s="1"/>
  <c r="L4512" i="1"/>
  <c r="M4512" i="1" s="1"/>
  <c r="M4637" i="1"/>
  <c r="L1439" i="1"/>
  <c r="L4038" i="1"/>
  <c r="M4038" i="1" s="1"/>
  <c r="M4067" i="1"/>
  <c r="L3835" i="1"/>
  <c r="M8686" i="1"/>
  <c r="L8544" i="1"/>
  <c r="M8544" i="1" s="1"/>
  <c r="L143" i="1" l="1"/>
  <c r="M143" i="1" s="1"/>
  <c r="M325" i="1"/>
  <c r="M5249" i="1"/>
  <c r="L4943" i="1"/>
  <c r="M4943" i="1" s="1"/>
  <c r="M8687" i="1"/>
  <c r="L8518" i="1"/>
  <c r="M8518" i="1" s="1"/>
  <c r="L3836" i="1"/>
  <c r="M3836" i="1" s="1"/>
  <c r="M4068" i="1"/>
  <c r="L644" i="1"/>
  <c r="M644" i="1" s="1"/>
  <c r="M1091" i="1"/>
  <c r="L3123" i="1"/>
  <c r="M3123" i="1" s="1"/>
  <c r="M3835" i="1"/>
  <c r="L8688" i="1"/>
  <c r="M8688" i="1" s="1"/>
  <c r="M8918" i="1"/>
  <c r="M3121" i="1"/>
  <c r="L3122" i="1" s="1"/>
  <c r="L2852" i="1"/>
  <c r="M2852" i="1" s="1"/>
  <c r="M1439" i="1"/>
  <c r="L1092" i="1"/>
  <c r="M1092" i="1" s="1"/>
  <c r="M1500" i="1"/>
  <c r="L1440" i="1"/>
  <c r="M1440" i="1" s="1"/>
  <c r="M8168" i="1"/>
  <c r="L8169" i="1" s="1"/>
  <c r="L8089" i="1"/>
  <c r="M8089" i="1" s="1"/>
  <c r="M376" i="1"/>
  <c r="L326" i="1"/>
  <c r="M326" i="1" s="1"/>
  <c r="M5617" i="1"/>
  <c r="L5269" i="1"/>
  <c r="M5269" i="1" s="1"/>
  <c r="L435" i="1"/>
  <c r="M435" i="1" s="1"/>
  <c r="M643" i="1"/>
  <c r="M7575" i="1"/>
  <c r="L5660" i="1"/>
  <c r="M5660" i="1" s="1"/>
  <c r="L7816" i="1" l="1"/>
  <c r="M7816" i="1" s="1"/>
  <c r="M8169" i="1"/>
  <c r="L8251" i="1" s="1"/>
  <c r="L1502" i="1"/>
  <c r="M1502" i="1" s="1"/>
  <c r="M3122" i="1"/>
  <c r="L5268" i="1" s="1"/>
  <c r="M5268" i="1" l="1"/>
  <c r="L1501" i="1"/>
  <c r="M1501" i="1" s="1"/>
  <c r="M8251" i="1"/>
  <c r="L7576" i="1"/>
  <c r="M7576" i="1" s="1"/>
  <c r="L8994" i="1" l="1"/>
  <c r="M8994" i="1" l="1"/>
  <c r="L4" i="1"/>
  <c r="M4" i="1" s="1"/>
</calcChain>
</file>

<file path=xl/sharedStrings.xml><?xml version="1.0" encoding="utf-8"?>
<sst xmlns="http://schemas.openxmlformats.org/spreadsheetml/2006/main" count="16737" uniqueCount="16737">
  <si>
    <t>Obra:</t>
  </si>
  <si>
    <t>Reforma Parador de Santillana del Mar</t>
  </si>
  <si>
    <t>Presupuesto</t>
  </si>
  <si>
    <t>% C.I.</t>
  </si>
  <si>
    <t>Código</t>
  </si>
  <si>
    <t>Tipo</t>
  </si>
  <si>
    <t>Ud</t>
  </si>
  <si>
    <t>Resumen</t>
  </si>
  <si>
    <t>Cantidad</t>
  </si>
  <si>
    <t>Precio (€)</t>
  </si>
  <si>
    <t>Importe (€)</t>
  </si>
  <si>
    <t>PARADOR SANTILLANA+CGB PRESUPUES</t>
  </si>
  <si>
    <t>Capítulo</t>
  </si>
  <si>
    <t>Reforma Parador de Santillana del Mar</t>
  </si>
  <si>
    <t>0</t>
  </si>
  <si>
    <t>Capítulo</t>
  </si>
  <si>
    <t>Actuaciones previas</t>
  </si>
  <si>
    <t>0D</t>
  </si>
  <si>
    <t>Capítulo</t>
  </si>
  <si>
    <t>Desratización, desinfección y eliminación de plantas</t>
  </si>
  <si>
    <t>0DP010</t>
  </si>
  <si>
    <t>Partida</t>
  </si>
  <si>
    <t>Ud</t>
  </si>
  <si>
    <t>Arranque de árbol.</t>
  </si>
  <si>
    <t>Arranque de árbol de 700 cm de altura, 700 cm de diámetro de copa y 80 cm de tronco.  Incluye: Protección y señalización de los espacios afectados. Tala de las ramas hasta dejar limpio el tronco. Tala del tronco a ras de cepa. Arranque de la cepa. Recogida de la broza generada. Carga sobre camión o contenedor.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</si>
  <si>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</si>
  <si>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</si>
  <si>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</si>
  <si>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</si>
  <si>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</si>
  <si>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</si>
  <si>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Zona depositos</t>
  </si>
  <si>
    <t>0D</t>
  </si>
  <si>
    <t>0E</t>
  </si>
  <si>
    <t>Capítulo</t>
  </si>
  <si>
    <t>Toma de muestras y ensayos para estudio de patologías</t>
  </si>
  <si>
    <t>0EF010</t>
  </si>
  <si>
    <t>Partida</t>
  </si>
  <si>
    <t>Ud</t>
  </si>
  <si>
    <t>Control de fisuras mediante testigos.</t>
  </si>
  <si>
    <t>Control de la evolución de fisura mediante la colocación de testigos de vidrio.  Incluye: Marcado de su extremo. Medición de su ancho. Colocación de testigo. Inspección periódica.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</si>
  <si>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</si>
  <si>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</si>
  <si>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</si>
  <si>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</si>
  <si>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</si>
  <si>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</si>
  <si>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0EH040</t>
  </si>
  <si>
    <t>Partida</t>
  </si>
  <si>
    <t>Ud</t>
  </si>
  <si>
    <t>Ensayo no destructivo: humedad superficial.</t>
  </si>
  <si>
    <t>Determinación del contenido de humedad superficial en elemento estructural existente de hormigón, mediante higrómetro.  Incluye: Realización del ensayo.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</si>
  <si>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</si>
  <si>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</si>
  <si>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</si>
  <si>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</si>
  <si>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</si>
  <si>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</si>
  <si>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0EH030</t>
  </si>
  <si>
    <t>Partida</t>
  </si>
  <si>
    <t>Ud</t>
  </si>
  <si>
    <t>Ensayo no destructivo: ultrasonidos.</t>
  </si>
  <si>
    <t>Determinación de la velocidad de propagación de los impulsos ultrasónicos en pilar existente, mediante ultrasonidos, para obtener la calidad y la homogeneidad del hormigón endurecido.  Incluye: Realización del ensayo.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</si>
  <si>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</si>
  <si>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</si>
  <si>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</si>
  <si>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</si>
  <si>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</si>
  <si>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</si>
  <si>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0EH020</t>
  </si>
  <si>
    <t>Partida</t>
  </si>
  <si>
    <t>Ud</t>
  </si>
  <si>
    <t>Ensayo no destructivo: esclerómetro.</t>
  </si>
  <si>
    <t>Determinación del índice de rebote del hormigón en pilar, mediante esclerómetro.  Incluye: Realización del ensayo.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</si>
  <si>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</si>
  <si>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</si>
  <si>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</si>
  <si>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</si>
  <si>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</si>
  <si>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</si>
  <si>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0E</t>
  </si>
  <si>
    <t>0M</t>
  </si>
  <si>
    <t>Capítulo</t>
  </si>
  <si>
    <t>Equipamiento</t>
  </si>
  <si>
    <t>0MT012</t>
  </si>
  <si>
    <t>Partida</t>
  </si>
  <si>
    <t>Ud</t>
  </si>
  <si>
    <t>Traslado dentro del mismo edificio de mobiliario y equipamiento de cocina</t>
  </si>
  <si>
    <t>Desmontaje, traslado dentro del mismo edificio y acopio de mobiliario y equipamiento de cocina. Incluso embalaje, limpieza, retirada y carga de residuos con los medios adecuados.  Incluye: Trabajos de preparación. Desmontaje del equipamiento y posterior embalaje. Carga, transporte y descarga en su nueva ubicación. Limpieza y retirada de restos. Carga de restos sobre contenedor.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</si>
  <si>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</si>
  <si>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</si>
  <si>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</si>
  <si>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</si>
  <si>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</si>
  <si>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</si>
  <si>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Cocina SNT</t>
  </si>
  <si>
    <t>0</t>
  </si>
  <si>
    <t>Camara Disfor 3319</t>
  </si>
  <si>
    <t>Camara 1356</t>
  </si>
  <si>
    <t>Timbre Fagor 1267</t>
  </si>
  <si>
    <t>Timbre 4Pts Fagor 1302</t>
  </si>
  <si>
    <t>Camara Comersa 4pts Fagor 1311</t>
  </si>
  <si>
    <t>Horno Franke 1075</t>
  </si>
  <si>
    <t>Cocina SNT Fondo</t>
  </si>
  <si>
    <t>0</t>
  </si>
  <si>
    <t>Lavavajillas 3753</t>
  </si>
  <si>
    <t>Office Caf. SNT</t>
  </si>
  <si>
    <t>0</t>
  </si>
  <si>
    <t>Termo Cafe 958</t>
  </si>
  <si>
    <t>Lavavajillas 960</t>
  </si>
  <si>
    <t>Barra Caf. SNT</t>
  </si>
  <si>
    <t>0</t>
  </si>
  <si>
    <t>Frigorifico Mural 930</t>
  </si>
  <si>
    <t>Cafeteria</t>
  </si>
  <si>
    <t>0</t>
  </si>
  <si>
    <t>Mesa Fria 6321</t>
  </si>
  <si>
    <t>Mesa Caliente 6320</t>
  </si>
  <si>
    <t>Ante Sala Montacargas.</t>
  </si>
  <si>
    <t>0</t>
  </si>
  <si>
    <t>Camara 4ptas AFP 2602</t>
  </si>
  <si>
    <t>0MT021</t>
  </si>
  <si>
    <t>Partida</t>
  </si>
  <si>
    <t>m³</t>
  </si>
  <si>
    <t>Transporte de mobiliario.</t>
  </si>
  <si>
    <t>Transporte de mobiliario (aproximadamente 4 ud/m³) con un peso medio de hasta 500 kg/m³, mediante camión a una distancia máxima de 5 km.  Incluye: Carga sobre camión. Transporte del material. Descarga de cada uno de los elementos. Acopio en la zona designada.  Criterio de medición de proyecto: Volumen medido según documentación gráfica de Proyecto.  Criterio de medición de obra: Se medirá el volumen realmente ejecutado según especificaciones de Proyecto.</t>
  </si>
  <si>
    <t>Uds.</t>
  </si>
  <si>
    <t>Largo</t>
  </si>
  <si>
    <t>Ancho</t>
  </si>
  <si>
    <t>Alto</t>
  </si>
  <si>
    <t>Parcial</t>
  </si>
  <si>
    <t>Subtotal</t>
  </si>
  <si>
    <t>a justificar</t>
  </si>
  <si>
    <t>0M</t>
  </si>
  <si>
    <t>0P</t>
  </si>
  <si>
    <t>Capítulo</t>
  </si>
  <si>
    <t>Encofrados, apeos y cimbras</t>
  </si>
  <si>
    <t>0PC010</t>
  </si>
  <si>
    <t>Partida</t>
  </si>
  <si>
    <t>m²</t>
  </si>
  <si>
    <t>Apeo de forjado.</t>
  </si>
  <si>
    <t>Montaje y desmontaje de apeo de forjado horizontal y voladizo, con altura libre de planta de hasta 3 m, compuesto por 4 puntales metálicos telescópicos, amortizables en 150 usos y tablones de madera, amortizables en 10 usos.  Incluye: Preparación de la superficie de apoyo. Replanteo y corte de tablones. Colocación de los puntales. Instalación y puesta en carga del apeo. Desmontaje y retirada del apeo tras la finalización de las obras.  Criterio de medición de proyecto: Superficie medida según documentación gráfica de Proyecto.  Criterio de medición de obra: Se medirá la superficie realmente ejecutada según especificaciones de Proyecto.</t>
  </si>
  <si>
    <t>Uds.</t>
  </si>
  <si>
    <t>Largo</t>
  </si>
  <si>
    <t>Ancho</t>
  </si>
  <si>
    <t>Alto</t>
  </si>
  <si>
    <t>Parcial</t>
  </si>
  <si>
    <t>Subtotal</t>
  </si>
  <si>
    <t>Suelo -1</t>
  </si>
  <si>
    <t>0</t>
  </si>
  <si>
    <t>Ascensor cocina</t>
  </si>
  <si>
    <t>Ascensor servicio</t>
  </si>
  <si>
    <t>Ascensor huespedes</t>
  </si>
  <si>
    <t>Suelo Baja</t>
  </si>
  <si>
    <t>0</t>
  </si>
  <si>
    <t>Atarjea Salida</t>
  </si>
  <si>
    <t>Ascensor cocina</t>
  </si>
  <si>
    <t>Ascensor servicio</t>
  </si>
  <si>
    <t>Ascensor huespedes</t>
  </si>
  <si>
    <t>Paso instalaciones</t>
  </si>
  <si>
    <t>Suelo Primera</t>
  </si>
  <si>
    <t>0</t>
  </si>
  <si>
    <t>Escalera cocina</t>
  </si>
  <si>
    <t>Ascensor servicio</t>
  </si>
  <si>
    <t>Ascensor huespedes</t>
  </si>
  <si>
    <t>Paso instalaciones</t>
  </si>
  <si>
    <t>Suelo Segunda</t>
  </si>
  <si>
    <t>0</t>
  </si>
  <si>
    <t>Ascensor servicio</t>
  </si>
  <si>
    <t>Ascensor huespedes</t>
  </si>
  <si>
    <t>Paso instalaciones</t>
  </si>
  <si>
    <t>Suelo Bajo Cubierta</t>
  </si>
  <si>
    <t>0</t>
  </si>
  <si>
    <t>Paso instalaciones</t>
  </si>
  <si>
    <t>Cubierta</t>
  </si>
  <si>
    <t>0</t>
  </si>
  <si>
    <t>Ascensor servicio</t>
  </si>
  <si>
    <t>Ascensor huespedes</t>
  </si>
  <si>
    <t>Paso instalaciones</t>
  </si>
  <si>
    <t>0PC020</t>
  </si>
  <si>
    <t>Partida</t>
  </si>
  <si>
    <t>m</t>
  </si>
  <si>
    <t>Apeo de viga.</t>
  </si>
  <si>
    <t>Montaje y desmontaje de apeo de viga horizontal situada hasta 3 m de altura, compuesto por 2 puntales metálicos telescópicos, amortizables en 150 usos y tablones de madera, amortizables en 10 usos.  Incluye: Preparación de la superficie de apoyo. Replanteo y corte de tablones. Colocación de los puntales. Instalación y puesta en carga del apeo. Desmontaje y retirada del apeo tras la finalización de las obras.  Criterio de medición de proyecto: Longitud medida según documentación gráfica de Proyecto.  Criterio de medición de obra: Se medirá la longitud realmente ejecutada según especificaciones de Proyecto.</t>
  </si>
  <si>
    <t>Uds.</t>
  </si>
  <si>
    <t>Largo</t>
  </si>
  <si>
    <t>Ancho</t>
  </si>
  <si>
    <t>Alto</t>
  </si>
  <si>
    <t>Parcial</t>
  </si>
  <si>
    <t>Subtotal</t>
  </si>
  <si>
    <t>Suelo -1</t>
  </si>
  <si>
    <t>0</t>
  </si>
  <si>
    <t>Ascensor servicio</t>
  </si>
  <si>
    <t>Suelo Baja</t>
  </si>
  <si>
    <t>0</t>
  </si>
  <si>
    <t>Ascensor servicio</t>
  </si>
  <si>
    <t>Ascensor huespedes</t>
  </si>
  <si>
    <t>Suelo Primera</t>
  </si>
  <si>
    <t>0</t>
  </si>
  <si>
    <t>Ascensor servicio</t>
  </si>
  <si>
    <t>Suelo Segunda</t>
  </si>
  <si>
    <t>0</t>
  </si>
  <si>
    <t>Ascensor servicio</t>
  </si>
  <si>
    <t>Cubierta</t>
  </si>
  <si>
    <t>0</t>
  </si>
  <si>
    <t>Ascensor servicio</t>
  </si>
  <si>
    <t>0P</t>
  </si>
  <si>
    <t>0X</t>
  </si>
  <si>
    <t>Capítulo</t>
  </si>
  <si>
    <t>Andamios y maquinaria de elevación</t>
  </si>
  <si>
    <t>0XA110</t>
  </si>
  <si>
    <t>Partida</t>
  </si>
  <si>
    <t>Ud</t>
  </si>
  <si>
    <t>Alquiler de andamio tubular de fachada.</t>
  </si>
  <si>
    <t>Alquiler, durante 30 días naturales, de andamio tubular normalizado, tipo multidireccional, hasta 20 m de altura máxima de trabajo, formado por estructura tubular de acero galvanizado en caliente, de 48,3 mm de diámetro y 3,2 mm de espesor, sin duplicidad de elementos verticales, compuesto por plataformas de trabajo de 60 cm de ancho, dispuestas cada 2 m de altura, escalera interior con trampilla, barandilla trasera con dos barras y rodapié, y barandilla delantera con una barra; para la ejecución de fachada de 650 m², con voladizos dispuestos en un porcentaje menor del 50% de su perímetro y que sobresalen más de 30 cm del plano de fachada.  Incluye: Revisión periódica para garantizar su estabilidad y condiciones de seguridad.  Criterio de medición de proyecto: Número de unidades previstas, según documentación gráfica de Proyecto.  Criterio de medición de obra: Amortización en forma de alquiler diario, según condiciones definidas en el contrato suscrito con la empresa suministradora, considerando un mínimo de 250 m² de fachada y 15 días naturales.</t>
  </si>
  <si>
    <t>Uds.</t>
  </si>
  <si>
    <t>Largo</t>
  </si>
  <si>
    <t>Ancho</t>
  </si>
  <si>
    <t>Alto</t>
  </si>
  <si>
    <t>Parcial</t>
  </si>
  <si>
    <t>Subtotal</t>
  </si>
  <si>
    <t>0XA130</t>
  </si>
  <si>
    <t>Partida</t>
  </si>
  <si>
    <t>Ud</t>
  </si>
  <si>
    <t>Montaje y desmontaje de andamio tubular de fachada.</t>
  </si>
  <si>
    <t>Montaje y desmontaje de andamio tubular normalizado, tipo multidireccional, hasta 10 m de altura máxima de trabajo, formado por estructura tubular de acero galvanizado en caliente, sin duplicidad de elementos verticales y plataformas de trabajo de 60 cm de ancho; para ejecución de fachada de 650 m², considerando una distancia máxima de 20 m entre el punto de descarga de los materiales y el punto más alejado del montaje.  Incluye: Replanteo de los apoyos. Limpieza y preparación de la superficie de apoyo y protección de los espacios afectados. Montaje y colocación de los componentes. Colocación de la plataforma de trabajo. Colocación de los elementos de protección, acceso y señalización. Prueba de carga. Desmontaje y retirada del andamio.  Criterio de medición de proyecto: Número de unidades previstas, según Estudio o Estudio Básico de Seguridad y Salud.</t>
  </si>
  <si>
    <t>Uds.</t>
  </si>
  <si>
    <t>Largo</t>
  </si>
  <si>
    <t>Ancho</t>
  </si>
  <si>
    <t>Alto</t>
  </si>
  <si>
    <t>Parcial</t>
  </si>
  <si>
    <t>Subtotal</t>
  </si>
  <si>
    <t>0XA120</t>
  </si>
  <si>
    <t>Partida</t>
  </si>
  <si>
    <t>Ud</t>
  </si>
  <si>
    <t>Transporte y retirada de andamio tubular de fachada.</t>
  </si>
  <si>
    <t>Transporte y retirada de andamio tubular normalizado, tipo multidireccional, hasta 10 m de altura máxima de trabajo, formado por estructura tubular de acero galvanizado en caliente, sin duplicidad de elementos verticales y plataformas de trabajo de 60 cm de ancho; para ejecución de fachada de 650 m².  Incluye: Nada.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</si>
  <si>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</si>
  <si>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</si>
  <si>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</si>
  <si>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</si>
  <si>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</si>
  <si>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</si>
  <si>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0VB010</t>
  </si>
  <si>
    <t>Partida</t>
  </si>
  <si>
    <t>Ud</t>
  </si>
  <si>
    <t>Alquiler de bajante de escombros.</t>
  </si>
  <si>
    <t>Alquiler mensual de bajante de escombros de PVC de 10 m de longitud, formada por piezas troncocónicas de 38 a 51 cm de diámetro interior, unidas entre sí con cadenas.  Incluye: Revisión periódica para garantizar su estabilidad y condiciones de seguridad.  Criterio de medición de proyecto: Número de unidades previstas, según documentación gráfica de Proyecto.  Criterio de medición de obra: Amortización en forma de alquiler mensual, según condiciones definidas en el contrato suscrito con la empresa suministradora.</t>
  </si>
  <si>
    <t>Uds.</t>
  </si>
  <si>
    <t>Largo</t>
  </si>
  <si>
    <t>Ancho</t>
  </si>
  <si>
    <t>Alto</t>
  </si>
  <si>
    <t>Parcial</t>
  </si>
  <si>
    <t>Subtotal</t>
  </si>
  <si>
    <t>0VB020</t>
  </si>
  <si>
    <t>Partida</t>
  </si>
  <si>
    <t>Ud</t>
  </si>
  <si>
    <t>Montaje y desmontaje de bajante de escombros.</t>
  </si>
  <si>
    <t>Montaje y desmontaje en obra de bajante de escombros de PVC de 10 m de longitud, formada por piezas troncocónicas de 38 a 51 cm de diámetro interior, unidas entre sí con cadenas.  Incluye: Replanteo de los apoyos. Limpieza y preparación de la superficie de apoyo y protección de los espacios afectados. Montaje y colocación de los componentes. Montaje de los elementos. Colocación de los elementos de protección, acceso y señalización. Desmontaje y retirada de los elementos.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</si>
  <si>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</si>
  <si>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</si>
  <si>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</si>
  <si>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</si>
  <si>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</si>
  <si>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</si>
  <si>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0XM010</t>
  </si>
  <si>
    <t>Partida</t>
  </si>
  <si>
    <t>Ud</t>
  </si>
  <si>
    <t>Alquiler de montacargas.</t>
  </si>
  <si>
    <t>Alquiler mensual de montacargas de obra con cremallera y pistón de 4 paradas y 1500 kg de carga máxima.  Criterio de valoración económica: El precio incluye el mantenimiento y el seguro de responsabilidad civil.  Incluye: Revisión periódica para garantizar su estabilidad y condiciones de seguridad.  Criterio de medición de proyecto: Número de unidades previstas, según documentación gráfica de Proyecto.  Criterio de medición de obra: Amortización en forma de alquiler mensual, según condiciones definidas en el contrato suscrito con la empresa suministradora.</t>
  </si>
  <si>
    <t>Uds.</t>
  </si>
  <si>
    <t>Largo</t>
  </si>
  <si>
    <t>Ancho</t>
  </si>
  <si>
    <t>Alto</t>
  </si>
  <si>
    <t>Parcial</t>
  </si>
  <si>
    <t>Subtotal</t>
  </si>
  <si>
    <t>0XM020</t>
  </si>
  <si>
    <t>Partida</t>
  </si>
  <si>
    <t>Ud</t>
  </si>
  <si>
    <t>Transporte y retirada de montacargas de obra.</t>
  </si>
  <si>
    <t>Transporte y retirada de montacargas de obra con cremallera y pistón de 4 paradas y 1500 kg de carga máxima.  Incluye: Nada.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</si>
  <si>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</si>
  <si>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</si>
  <si>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</si>
  <si>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</si>
  <si>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</si>
  <si>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</si>
  <si>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0XM030</t>
  </si>
  <si>
    <t>Partida</t>
  </si>
  <si>
    <t>Ud</t>
  </si>
  <si>
    <t>Montaje y desmontaje de montacargas.</t>
  </si>
  <si>
    <t>Montaje y desmontaje de montacargas de obra con cremallera y pistón de 4 paradas y 1500 kg de carga máxima.  Incluye: Replanteo de los apoyos. Limpieza y preparación de la superficie de apoyo y protección de los espacios afectados. Montaje y colocación de los componentes. Desmontaje y retirada del montacargas.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</si>
  <si>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</si>
  <si>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</si>
  <si>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</si>
  <si>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</si>
  <si>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</si>
  <si>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</si>
  <si>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0X</t>
  </si>
  <si>
    <t>0</t>
  </si>
  <si>
    <t>D</t>
  </si>
  <si>
    <t>Capítulo</t>
  </si>
  <si>
    <t>Demoliciones</t>
  </si>
  <si>
    <t>DD</t>
  </si>
  <si>
    <t>Capítulo</t>
  </si>
  <si>
    <t>Cimentaciones</t>
  </si>
  <si>
    <t>DDS030</t>
  </si>
  <si>
    <t>Partida</t>
  </si>
  <si>
    <t>m³</t>
  </si>
  <si>
    <t>Demolición de cimentación de hormigón.</t>
  </si>
  <si>
    <t>Demolición de losa de cimentación de hormigón armado, de hasta 1,5 m de profundidad máxima, con martillo neumático y equipo de oxicorte, y carga manual sobre camión o contenedor.  Incluye: Demolición del elemento. Corte de las armaduras con equipo de oxicorte. Fragmentación de los escombros en piezas manejables. Retirada y acopio de escombros. Limpieza de los restos de obra. Carga manual de escombros sobre camión o contenedor.  Criterio de medición de proyecto: Volumen medido según documentación gráfica de Proyecto.  Criterio de medición de obra: Se medirá el volumen realmente demolido, medido como diferencia entre los perfiles levantados antes de empezar la demolición y los levantados al finalizarla, aprobados por el director de la ejecución de la obra, según especificaciones de Proyecto.</t>
  </si>
  <si>
    <t>Uds.</t>
  </si>
  <si>
    <t>Largo</t>
  </si>
  <si>
    <t>Ancho</t>
  </si>
  <si>
    <t>Alto</t>
  </si>
  <si>
    <t>Parcial</t>
  </si>
  <si>
    <t>Subtotal</t>
  </si>
  <si>
    <t>Foso Ascensor -2</t>
  </si>
  <si>
    <t>Atarjea a Instalaciones</t>
  </si>
  <si>
    <t>Foso Ascensor -1 cocina</t>
  </si>
  <si>
    <t>Escalera salida -1</t>
  </si>
  <si>
    <t>DDC020</t>
  </si>
  <si>
    <t>Partida</t>
  </si>
  <si>
    <t>m³</t>
  </si>
  <si>
    <t>Demolición de muro de hormigón armado.</t>
  </si>
  <si>
    <t>Demolición de muro de contención de hormigón armado con martillo neumático y equipo de oxicorte, y carga manual sobre camión o contenedor.  Incluye: Demolición del elemento. Corte de las armaduras. Fragmentación de los escombros en piezas manejables. Retirada y acopio de escombros. Limpieza de los restos de obra. Carga manual de escombros sobre camión o contenedor.  Criterio de medición de proyecto: Volumen medido según documentación gráfica de Proyecto.  Criterio de medición de obra: Se medirá el volumen realmente demolido según especificaciones de Proyecto.</t>
  </si>
  <si>
    <t>Uds.</t>
  </si>
  <si>
    <t>Largo</t>
  </si>
  <si>
    <t>Ancho</t>
  </si>
  <si>
    <t>Alto</t>
  </si>
  <si>
    <t>Parcial</t>
  </si>
  <si>
    <t>Subtotal</t>
  </si>
  <si>
    <t>Ascensor -2</t>
  </si>
  <si>
    <t>Acceso Atarjea a instalaciones</t>
  </si>
  <si>
    <t>Acceso Atarjea salida</t>
  </si>
  <si>
    <t>Aljibe</t>
  </si>
  <si>
    <t>Escalera salida -1</t>
  </si>
  <si>
    <t>DD</t>
  </si>
  <si>
    <t>DE</t>
  </si>
  <si>
    <t>Capítulo</t>
  </si>
  <si>
    <t>Estructuras</t>
  </si>
  <si>
    <t>DEH020</t>
  </si>
  <si>
    <t>Partida</t>
  </si>
  <si>
    <t>m²</t>
  </si>
  <si>
    <t>Demolición de forjado de hormigón armado, con medios manuales.</t>
  </si>
  <si>
    <t>Demolición de forjado unidireccional de hormigón armado con viguetas prefabricadas de hormigón, entrevigado de bovedillas cerámicas o de hormigón y capa de compresión de hormigón, con medios manuales, martillo neumático y equipo de oxicorte, previo levantado del pavimento y su base, y carga manual sobre camión o contenedor.  Criterio de valoración económica: El precio no incluye el levantado del pavimento.  Incluye: Replanteo de la superficie de forjado a demoler. Demolición del elemento. Corte de las armaduras. Fragmentación de los escombros en piezas manejables. Retirada y acopio de escombros. Limpieza de los restos de obra. Carga manual de escombros sobre camión o contenedor.  Criterio de medición de proyecto: Superficie medida según documentación gráfica de Proyecto.  Criterio de medición de obra: Se medirá la superficie realmente demolida según especificaciones de Proyecto.</t>
  </si>
  <si>
    <t>Uds.</t>
  </si>
  <si>
    <t>Largo</t>
  </si>
  <si>
    <t>Ancho</t>
  </si>
  <si>
    <t>Alto</t>
  </si>
  <si>
    <t>Parcial</t>
  </si>
  <si>
    <t>Subtotal</t>
  </si>
  <si>
    <t>Suelo -1</t>
  </si>
  <si>
    <t>0</t>
  </si>
  <si>
    <t>Ascensor cocina</t>
  </si>
  <si>
    <t>Ascensor servicio</t>
  </si>
  <si>
    <t>Ascensor huespedes</t>
  </si>
  <si>
    <t>Suelo Baja</t>
  </si>
  <si>
    <t>0</t>
  </si>
  <si>
    <t>Atarjea Salida</t>
  </si>
  <si>
    <t>Ascensor cocina</t>
  </si>
  <si>
    <t>Ascensor servicio</t>
  </si>
  <si>
    <t>Ascensor huespedes</t>
  </si>
  <si>
    <t>Paso instalaciones</t>
  </si>
  <si>
    <t>Suelo Primera</t>
  </si>
  <si>
    <t>0</t>
  </si>
  <si>
    <t>Escalera cocina</t>
  </si>
  <si>
    <t>Ascensor servicio</t>
  </si>
  <si>
    <t>Ascensor huespedes</t>
  </si>
  <si>
    <t>Paso instalaciones</t>
  </si>
  <si>
    <t>Suelo Segunda</t>
  </si>
  <si>
    <t>0</t>
  </si>
  <si>
    <t>Ascensor servicio</t>
  </si>
  <si>
    <t>Ascensor huespedes</t>
  </si>
  <si>
    <t>Paso instalaciones</t>
  </si>
  <si>
    <t>Suelo Bajo Cubierta</t>
  </si>
  <si>
    <t>0</t>
  </si>
  <si>
    <t>Paso instalaciones</t>
  </si>
  <si>
    <t>Cubierta</t>
  </si>
  <si>
    <t>0</t>
  </si>
  <si>
    <t>Ascensor servicio</t>
  </si>
  <si>
    <t>Ascensor huespedes</t>
  </si>
  <si>
    <t>Paso instalaciones</t>
  </si>
  <si>
    <t>DEH060</t>
  </si>
  <si>
    <t>Partida</t>
  </si>
  <si>
    <t>m²</t>
  </si>
  <si>
    <t>Demolición de losa de escalera de hormigón.</t>
  </si>
  <si>
    <t>Demolición de losa de escalera de hormigón armado, hasta 25 cm de espesor, y peldaños, con medios manuales, martillo neumático y equipo de oxicorte, y carga manual sobre camión o contenedor.  Incluye: Demolición del elemento. Corte de las armaduras. Fragmentación de los escombros en piezas manejables. Retirada y acopio de escombros. Limpieza de los restos de obra. Carga manual de escombros sobre camión o contenedor.  Criterio de medición de proyecto: Superficie medida por su intradós en verdadera magnitud, según documentación gráfica de Proyecto.  Criterio de medición de obra: Se medirá, por el intradós, la superficie realmente demolida según especificaciones de Proyecto.</t>
  </si>
  <si>
    <t>Uds.</t>
  </si>
  <si>
    <t>Largo</t>
  </si>
  <si>
    <t>Ancho</t>
  </si>
  <si>
    <t>Alto</t>
  </si>
  <si>
    <t>Parcial</t>
  </si>
  <si>
    <t>Subtotal</t>
  </si>
  <si>
    <t>Sotano -1 a Baja</t>
  </si>
  <si>
    <t>0</t>
  </si>
  <si>
    <t>Bahia de carga a cocina</t>
  </si>
  <si>
    <t>Servicio</t>
  </si>
  <si>
    <t>Garaje</t>
  </si>
  <si>
    <t>Baja a Primera</t>
  </si>
  <si>
    <t>0</t>
  </si>
  <si>
    <t>Servicio</t>
  </si>
  <si>
    <t>Huespedes</t>
  </si>
  <si>
    <t>Primera a segunda</t>
  </si>
  <si>
    <t>0</t>
  </si>
  <si>
    <t>Servicio</t>
  </si>
  <si>
    <t>Huespedes</t>
  </si>
  <si>
    <t>salida sotano -1</t>
  </si>
  <si>
    <t>DEH050</t>
  </si>
  <si>
    <t>Partida</t>
  </si>
  <si>
    <t>m³</t>
  </si>
  <si>
    <t>Demolición de zuncho, nervio "in situ" o viga de hormigón armado.</t>
  </si>
  <si>
    <t>Demolición de viga de hormigón armado, con medios manuales, martillo neumático y equipo de oxicorte, y carga manual sobre camión o contenedor.  Incluye: Demolición del elemento. Corte de las armaduras. Fragmentación de los escombros en piezas manejables. Retirada y acopio de escombros. Limpieza de los restos de obra. Carga manual de escombros sobre camión o contenedor.  Criterio de medición de proyecto: Volumen medido según documentación gráfica de Proyecto.  Criterio de medición de obra: Se medirá el volumen realmente demolido según especificaciones de Proyecto.</t>
  </si>
  <si>
    <t>Uds.</t>
  </si>
  <si>
    <t>Largo</t>
  </si>
  <si>
    <t>Ancho</t>
  </si>
  <si>
    <t>Alto</t>
  </si>
  <si>
    <t>Parcial</t>
  </si>
  <si>
    <t>Subtotal</t>
  </si>
  <si>
    <t>Suelo -1</t>
  </si>
  <si>
    <t>0</t>
  </si>
  <si>
    <t>Ascensor servicio</t>
  </si>
  <si>
    <t>Suelo Baja</t>
  </si>
  <si>
    <t>0</t>
  </si>
  <si>
    <t>Ascensor servicio</t>
  </si>
  <si>
    <t>Ascensor huespedes</t>
  </si>
  <si>
    <t>Suelo Primera</t>
  </si>
  <si>
    <t>0</t>
  </si>
  <si>
    <t>Ascensor servicio</t>
  </si>
  <si>
    <t>Suelo Segunda</t>
  </si>
  <si>
    <t>0</t>
  </si>
  <si>
    <t>Ascensor servicio</t>
  </si>
  <si>
    <t>Cubierta</t>
  </si>
  <si>
    <t>0</t>
  </si>
  <si>
    <t>Ascensor servicio</t>
  </si>
  <si>
    <t>DEC040</t>
  </si>
  <si>
    <t>Partida</t>
  </si>
  <si>
    <t>m³</t>
  </si>
  <si>
    <t>Demolición de muro de mampostería.</t>
  </si>
  <si>
    <t>Demolición de muro de mampostería de piedra caliza, con mortero, con martillo neumático, y carga manual sobre camión o contenedor.  Incluye: Demolición del elemento. Fragmentación de los escombros en piezas manejables. Retirada y acopio de escombros. Limpieza de los restos de obra. Carga manual de escombros sobre camión o contenedor.  Criterio de medición de proyecto: Volumen medido según documentación gráfica de Proyecto.  Criterio de medición de obra: Se medirá el volumen realmente demolido según especificaciones de Proyecto.</t>
  </si>
  <si>
    <t>Uds.</t>
  </si>
  <si>
    <t>Largo</t>
  </si>
  <si>
    <t>Ancho</t>
  </si>
  <si>
    <t>Alto</t>
  </si>
  <si>
    <t>Parcial</t>
  </si>
  <si>
    <t>Subtotal</t>
  </si>
  <si>
    <t>Nueva entrada</t>
  </si>
  <si>
    <t>Chimeneas</t>
  </si>
  <si>
    <t>DEH022</t>
  </si>
  <si>
    <t>Partida</t>
  </si>
  <si>
    <t>m²</t>
  </si>
  <si>
    <t>Corte de forjado de hormigón armado con útiles diamantados.</t>
  </si>
  <si>
    <t>Corte en húmedo de losa maciza de hormigón armado, con sierra con disco diamantado, previo levantado del pavimento y su base, y carga manual sobre camión o contenedor.  Criterio de valoración económica: El precio no incluye el levantado del pavimento.  Incluye: Replanteo de la superficie de forjado a demoler. Corte del elemento. Fragmentación de los escombros en piezas manejables. Retirada y acopio de escombros. Limpieza de los restos de obra. Carga manual de escombros sobre camión o contenedor.  Criterio de medición de proyecto: Superficie medida según documentación gráfica de Proyecto.  Criterio de medición de obra: Se medirá la superficie realmente ejecutada según especificaciones de Proyecto.</t>
  </si>
  <si>
    <t>Uds.</t>
  </si>
  <si>
    <t>Largo</t>
  </si>
  <si>
    <t>Ancho</t>
  </si>
  <si>
    <t>Alto</t>
  </si>
  <si>
    <t>Parcial</t>
  </si>
  <si>
    <t>Subtotal</t>
  </si>
  <si>
    <t>Trampilla</t>
  </si>
  <si>
    <t>DE</t>
  </si>
  <si>
    <t>DP</t>
  </si>
  <si>
    <t>Capítulo</t>
  </si>
  <si>
    <t>Interior General</t>
  </si>
  <si>
    <t>DCP010</t>
  </si>
  <si>
    <t>Partida</t>
  </si>
  <si>
    <t>m²</t>
  </si>
  <si>
    <t>Demolición parcial de edificio.</t>
  </si>
  <si>
    <t>Demolición parcial interior, elemento a elemento, con medios manuales y mecánicos, de edificio de más de 250 m³ de volumen, aislado, con una altura edificada de mas 12 m y una superficie media de más de 2500 m², y carga mecánica sobre camión o contenedor. Incluye demolición de trasdosados, tabiqueria interior, revestimientos, falsos techos, suelo interiores y exteriores, carpinterias interiores y exteriores, elementos de cerrajeria, aparatos sanitarios, griferia, instalaciones electricas, de fontaneria, de saneamiento, telecomunicaciones, contraincendios, iluminación, aparatos de elevación (Ascensores y montacargas) accesorios y elementos decorativos.  El edificio presenta una estructura de hormigón y su estado de conservación es normal, a la vista de los estudios previos realizados.  Criterio de valoración económica: El precio no incluye la demolición de la cimentación, la demolición de la solera ni el canon de vertido por entrega de residuos a gestor autorizado.  Incluye: Demolición elemento a elemento, con el apuntalamiento provisional que sea necesario. Fragmentación de los escombros en piezas manejables. Retirada y acopio de escombros. Limpieza de los restos de obra. Carga mecánica de escombros sobre camión o contenedor.  Criterio de medición de proyecto: Superficie construida según documentación gráfica de Proyecto.  Criterio de medición de obra: Superficie construida realmente demolida según especificaciones de Proyecto.</t>
  </si>
  <si>
    <t>Uds.</t>
  </si>
  <si>
    <t>Largo</t>
  </si>
  <si>
    <t>Ancho</t>
  </si>
  <si>
    <t>Alto</t>
  </si>
  <si>
    <t>Parcial</t>
  </si>
  <si>
    <t>Subtotal</t>
  </si>
  <si>
    <t>Sotano -2</t>
  </si>
  <si>
    <t>Sotano -1</t>
  </si>
  <si>
    <t>Planta Baja</t>
  </si>
  <si>
    <t>Planta Primera</t>
  </si>
  <si>
    <t>Planta Segunda</t>
  </si>
  <si>
    <t>Planta Bajo Cubierta</t>
  </si>
  <si>
    <t>DP</t>
  </si>
  <si>
    <t>DI</t>
  </si>
  <si>
    <t>Capítulo</t>
  </si>
  <si>
    <t>Instalaciones</t>
  </si>
  <si>
    <t>DIB020</t>
  </si>
  <si>
    <t>Partida</t>
  </si>
  <si>
    <t>Ud</t>
  </si>
  <si>
    <t>Desmontaje de depósito de combustible líquido o de gas.</t>
  </si>
  <si>
    <t>Desmontaje de depósito enterrado, de acero, para combustible líquido o de gas, de 25000 litros de capacidad máxima, desenterrado previamente, con medios manuales y mecánicos, y carga mecánica sobre camión o contenedor.  Criterio de valoración económica: El precio incluye el desmontaje de los accesorios y de los elementos de fijación. Y la inertización/descontaminación.  Incluye: Desmontaje del elemento. Retirada y acopio del material desmontado. Obturación de las conducciones conectadas al elemento. Limpieza de los restos de obra. Carga mecánica del material desmontado y restos de obra sobre camión o contenedor.  Criterio de medición de proyecto: Número de unidades previstas, según documentación gráfica de Proyecto.  Criterio de medición de obra: Se medirá el número de unidades realmente desmontadas según especificaciones de Proyecto.</t>
  </si>
  <si>
    <t>Uds.</t>
  </si>
  <si>
    <t>Largo</t>
  </si>
  <si>
    <t>Ancho</t>
  </si>
  <si>
    <t>Alto</t>
  </si>
  <si>
    <t>Parcial</t>
  </si>
  <si>
    <t>Subtotal</t>
  </si>
  <si>
    <t>DIO101</t>
  </si>
  <si>
    <t>Partida</t>
  </si>
  <si>
    <t>Ud</t>
  </si>
  <si>
    <t>Desmontaje de grupo de presión de agua contra incendios.</t>
  </si>
  <si>
    <t>Desmontaje de grupo de presión de agua contra incendios de 100 a 500 kg de peso, con medios manuales y mecánicos, sin deteriorar los elementos constructivos a los que pueda estar sujeto, y carga manual y mecánica sobre camión o contenedor.  Criterio de valoración económica: El precio incluye el desmontaje de los accesorios y de los elementos de fijación.  Incluye: Desmontaje del elemento. Obturación de las conducciones conectadas al elemento. Retirada y acopio del material desmontado. Limpieza de los restos de obra. Carga manual y mecánica del material desmontado y restos de obra sobre camión o contenedor.  Criterio de medición de proyecto: Número de unidades previstas, según documentación gráfica de Proyecto.  Criterio de medición de obra: Se medirá el número de unidades realmente desmontadas según especificaciones de Proyecto.</t>
  </si>
  <si>
    <t>Uds.</t>
  </si>
  <si>
    <t>Largo</t>
  </si>
  <si>
    <t>Ancho</t>
  </si>
  <si>
    <t>Alto</t>
  </si>
  <si>
    <t>Parcial</t>
  </si>
  <si>
    <t>Subtotal</t>
  </si>
  <si>
    <t>DIE125</t>
  </si>
  <si>
    <t>Partida</t>
  </si>
  <si>
    <t>Ud</t>
  </si>
  <si>
    <t>Desmontaje de grupo electrógeno.</t>
  </si>
  <si>
    <t>Desmontaje de grupo electrógeno, de 200 kVA de potencia máxima, con medios manuales, y carga manual sobre camión o contenedor.  Incluye: Desmontaje del elemento. Retirada y acopio del material desmontado. Limpieza de los restos de obra. Carga manual del material desmontado y restos de obra sobre camión o contenedor.  Criterio de medición de proyecto: Número de unidades previstas, según documentación gráfica de Proyecto.  Criterio de medición de obra: Se medirá el número de unidades realmente desmontadas según especificaciones de Proyecto.</t>
  </si>
  <si>
    <t>Uds.</t>
  </si>
  <si>
    <t>Largo</t>
  </si>
  <si>
    <t>Ancho</t>
  </si>
  <si>
    <t>Alto</t>
  </si>
  <si>
    <t>Parcial</t>
  </si>
  <si>
    <t>Subtotal</t>
  </si>
  <si>
    <t>DIF050</t>
  </si>
  <si>
    <t>Partida</t>
  </si>
  <si>
    <t>Ud</t>
  </si>
  <si>
    <t>Desmontaje de grupo de presión.</t>
  </si>
  <si>
    <t>Desmontaje de grupo de presión industrial con dos bombas, con medios manuales y mecánicos, sin afectar a la estabilidad de los elementos constructivos a los que pueda estar sujeto, y carga manual sobre camión o contenedor.  Incluye: Desmontaje del elemento. Obturación de las conducciones conectadas al elemento. Retirada y acopio del material desmontado. Limpieza de los restos de obra. Carga manual del material desmontado y restos de obra sobre camión o contenedor.  Criterio de medición de proyecto: Número de unidades previstas, según documentación gráfica de Proyecto.  Criterio de medición de obra: Se medirá el número de unidades realmente desmontadas según especificaciones de Proyecto.</t>
  </si>
  <si>
    <t>Uds.</t>
  </si>
  <si>
    <t>Largo</t>
  </si>
  <si>
    <t>Ancho</t>
  </si>
  <si>
    <t>Alto</t>
  </si>
  <si>
    <t>Parcial</t>
  </si>
  <si>
    <t>Subtotal</t>
  </si>
  <si>
    <t>DIC020</t>
  </si>
  <si>
    <t>Partida</t>
  </si>
  <si>
    <t>Ud</t>
  </si>
  <si>
    <t>Desmontaje de caldera.</t>
  </si>
  <si>
    <t>Desmontaje de caldera a gasóleo y sus componentes, de 600 kW de potencia calorífica máxima, con medios manuales y mecánicos, vaciado y traslado a punto limpio del contenido de la caldera, y carga mecánica sobre camión o contenedor.  Criterio de valoración económica: El precio incluye el desmontaje del material de sujeción, de los accesorios y de las piezas especiales, la obturación de las conducciones conectadas al elemento y el desmontaje de la bancada metálica de apoyo.  Incluye: Desmontaje del elemento. Obturación de las conducciones conectadas al elemento. Retirada y acopio del material desmontado. Limpieza de los restos de obra. Carga mecánica del material desmontado y restos de obra sobre camión o contenedor.  Criterio de medición de proyecto: Número de unidades previstas, según documentación gráfica de Proyecto.  Criterio de medición de obra: Se medirá el número de unidades realmente desmontadas según especificaciones de Proyecto.</t>
  </si>
  <si>
    <t>Uds.</t>
  </si>
  <si>
    <t>Largo</t>
  </si>
  <si>
    <t>Ancho</t>
  </si>
  <si>
    <t>Alto</t>
  </si>
  <si>
    <t>Parcial</t>
  </si>
  <si>
    <t>Subtotal</t>
  </si>
  <si>
    <t>DSC020</t>
  </si>
  <si>
    <t>Partida</t>
  </si>
  <si>
    <t>Ud</t>
  </si>
  <si>
    <t>Desmontaje de conjunto de cocina industrial.</t>
  </si>
  <si>
    <t>Desmontaje de conjunto de mobiliario y equipamiento, fregaderos, lavavajillas, fogones, hornos, campanas, frigorificos, camaras frigorificas, arcones, y cualquier otro elemento  de cocina industrial, con medios manuales, sin afectar a la estabilidad de los elementos resistentes a los que puedan estar unidos, y carga manual sobre camión o contenedor.  Criterio de valoración económica: El precio incluye el desmontaje de los muebles, equipamiento y accesorios.  Incluye: Desmontaje del elemento. Retirada y acopio del material desmontado. Limpieza de los restos de obra. Carga manual del material desmontado y restos de obra sobre camión o contenedor.  Criterio de medición de proyecto: Número de unidades previstas, según documentación gráfica de Proyecto.</t>
  </si>
  <si>
    <t>Uds.</t>
  </si>
  <si>
    <t>Largo</t>
  </si>
  <si>
    <t>Ancho</t>
  </si>
  <si>
    <t>Alto</t>
  </si>
  <si>
    <t>Parcial</t>
  </si>
  <si>
    <t>Subtotal</t>
  </si>
  <si>
    <t>DSC020b</t>
  </si>
  <si>
    <t>Partida</t>
  </si>
  <si>
    <t>Ud</t>
  </si>
  <si>
    <t>Desmontaje de conjunto de lavanderia industrial.</t>
  </si>
  <si>
    <t>Desmontaje de conjunto de mobiliario y equipamiento, lavadoras, secadoras, planchas, piletas, y cualquier otro elemento  de lavanderia industrial, con medios manuales, sin afectar a la estabilidad de los elementos resistentes a los que puedan estar unidos, y carga manual sobre camión o contenedor.  Criterio de valoración económica: El precio incluye el desmontaje de los muebles, equipamiento y accesorios.  Incluye: Desmontaje del elemento. Retirada y acopio del material desmontado. Limpieza de los restos de obra. Carga manual del material desmontado y restos de obra sobre camión o contenedor.  Criterio de medición de proyecto: Número de unidades previstas, según documentación gráfica de Proyecto.</t>
  </si>
  <si>
    <t>Uds.</t>
  </si>
  <si>
    <t>Largo</t>
  </si>
  <si>
    <t>Ancho</t>
  </si>
  <si>
    <t>Alto</t>
  </si>
  <si>
    <t>Parcial</t>
  </si>
  <si>
    <t>Subtotal</t>
  </si>
  <si>
    <t>DIE104</t>
  </si>
  <si>
    <t>Partida</t>
  </si>
  <si>
    <t>Ud</t>
  </si>
  <si>
    <t>Desmontaje de cuadro eléctrico General.</t>
  </si>
  <si>
    <t>Desmontaje de cuadro eléctrico general de superficie para dispositivos generales e individuales de mando y protección, con medios manuales, y carga manual sobre camión o contenedor.  Incluye: Desmontaje del elemento. Retirada y acopio del material desmontado. Limpieza de los restos de obra. Carga manual del material desmontado y restos de obra sobre camión o contenedor.  Criterio de medición de proyecto: Número de unidades previstas, según documentación gráfica de Proyecto.  Criterio de medición de obra: Se medirá el número de unidades realmente desmontadas según especificaciones de Proyecto.</t>
  </si>
  <si>
    <t>Uds.</t>
  </si>
  <si>
    <t>Largo</t>
  </si>
  <si>
    <t>Ancho</t>
  </si>
  <si>
    <t>Alto</t>
  </si>
  <si>
    <t>Parcial</t>
  </si>
  <si>
    <t>Subtotal</t>
  </si>
  <si>
    <t>DI</t>
  </si>
  <si>
    <t>DQ</t>
  </si>
  <si>
    <t>Capítulo</t>
  </si>
  <si>
    <t>Cubiertas</t>
  </si>
  <si>
    <t>DQC040</t>
  </si>
  <si>
    <t>Partida</t>
  </si>
  <si>
    <t>m²</t>
  </si>
  <si>
    <t>Desmontaje de cobertura de tejas en cubierta inclinada.</t>
  </si>
  <si>
    <t>Desmontaje de cobertura de teja cerámica curva, colocada con mortero a menos de 20 m de altura, en cubierta inclinada a dos aguas con una pendiente media del 30%; con medios manuales, y carga manual sobre camión o contenedor.  Criterio de valoración económica: El precio incluye el desmontaje de los elementos de fijación, de los remates, de los canalones y de las bajantes.  Incluye: Desmontaje del elemento. Retirada y acopio del material desmontado. Limpieza de los restos de obra. Carga manual del material desmontado y restos de obra sobre camión o contenedor.  Criterio de medición de proyecto: Superficie medida según documentación gráfica de Proyecto.  Criterio de medición de obra: Se medirá la superficie realmente desmontada según especificaciones de Proyecto.</t>
  </si>
  <si>
    <t>Uds.</t>
  </si>
  <si>
    <t>Largo</t>
  </si>
  <si>
    <t>Ancho</t>
  </si>
  <si>
    <t>Alto</t>
  </si>
  <si>
    <t>Parcial</t>
  </si>
  <si>
    <t>Subtotal</t>
  </si>
  <si>
    <t>Cubierta</t>
  </si>
  <si>
    <t>0</t>
  </si>
  <si>
    <t>Ascensor servicio</t>
  </si>
  <si>
    <t>Ascensor huespedes</t>
  </si>
  <si>
    <t>Instalaciones</t>
  </si>
  <si>
    <t>DQ</t>
  </si>
  <si>
    <t>DR</t>
  </si>
  <si>
    <t>Capítulo</t>
  </si>
  <si>
    <t>Revestimientos y trasdosados</t>
  </si>
  <si>
    <t>DRF010</t>
  </si>
  <si>
    <t>Partida</t>
  </si>
  <si>
    <t>m²</t>
  </si>
  <si>
    <t>Eliminación de enfoscado en paramento exterior.</t>
  </si>
  <si>
    <t>Eliminación de enfoscado de cemento, aplicado sobre paramento vertical exterior de más de 3 m de altura, con medios manuales, sin deteriorar la superficie soporte, que quedará al descubierto y preparada para su posterior revestimiento, y carga manual sobre camión o contenedor.  Incluye: Eliminación del revestimiento. Retirada y acopio de escombros. Limpieza de los restos de obra. Carga manual de escombros sobre camión o contenedor.  Criterio de medición de proyecto: Superficie medida según documentación gráfica de Proyecto.  Criterio de medición de obra: Se medirá la superficie realmente demolida según especificaciones de Proyecto.</t>
  </si>
  <si>
    <t>Uds.</t>
  </si>
  <si>
    <t>Largo</t>
  </si>
  <si>
    <t>Ancho</t>
  </si>
  <si>
    <t>Alto</t>
  </si>
  <si>
    <t>Parcial</t>
  </si>
  <si>
    <t>Subtotal</t>
  </si>
  <si>
    <t>Patio</t>
  </si>
  <si>
    <t>0</t>
  </si>
  <si>
    <t>Terrazas</t>
  </si>
  <si>
    <t>0</t>
  </si>
  <si>
    <t>Primera</t>
  </si>
  <si>
    <t>Fachada Trasera</t>
  </si>
  <si>
    <t>DR</t>
  </si>
  <si>
    <t>DM</t>
  </si>
  <si>
    <t>Capítulo</t>
  </si>
  <si>
    <t>Firmes y pavimentos</t>
  </si>
  <si>
    <t>DMX020</t>
  </si>
  <si>
    <t>Partida</t>
  </si>
  <si>
    <t>m²</t>
  </si>
  <si>
    <t>Demolición de pavimento exterior de hormigón.</t>
  </si>
  <si>
    <t>Demolición de pavimento exterior de hormigón armado, mediante retroexcavadora con martillo rompedor, y carga mecánica sobre camión o contenedor.  Criterio de valoración económica: El precio no incluye la demolición de la base soporte.  Incluye: Demolición del elemento. Fragmentación de los escombros en piezas manejables. Retirada y acopio de escombros. Limpieza de los restos de obra. Carga mecánica de escombros sobre camión o contenedor.  Criterio de medición de proyecto: Superficie medida según documentación gráfica de Proyecto.  Criterio de medición de obra: Se medirá la superficie realmente demolida según especificaciones de Proyecto.</t>
  </si>
  <si>
    <t>Uds.</t>
  </si>
  <si>
    <t>Largo</t>
  </si>
  <si>
    <t>Ancho</t>
  </si>
  <si>
    <t>Alto</t>
  </si>
  <si>
    <t>Parcial</t>
  </si>
  <si>
    <t>Subtotal</t>
  </si>
  <si>
    <t>Atarjea a Instalaciones</t>
  </si>
  <si>
    <t>Atarjea Salida</t>
  </si>
  <si>
    <t>DMX010</t>
  </si>
  <si>
    <t>Partida</t>
  </si>
  <si>
    <t>m²</t>
  </si>
  <si>
    <t>Demolición de pavimento exterior de adoquines.</t>
  </si>
  <si>
    <t>Demolición de pavimento exterior de adoquines y capa de arena, con martillo neumático, y carga manual sobre camión o contenedor.  Criterio de valoración económica: El precio no incluye la demolición de la base soporte.  Incluye: Demolición del elemento. Fragmentación de los escombros en piezas manejables. Retirada y acopio de escombros. Limpieza de los restos de obra. Carga manual de escombros sobre camión o contenedor.  Criterio de medición de proyecto: Superficie medida según documentación gráfica de Proyecto.  Criterio de medición de obra: Se medirá la superficie realmente demolida según especificaciones de Proyecto.</t>
  </si>
  <si>
    <t>Uds.</t>
  </si>
  <si>
    <t>Largo</t>
  </si>
  <si>
    <t>Ancho</t>
  </si>
  <si>
    <t>Alto</t>
  </si>
  <si>
    <t>Parcial</t>
  </si>
  <si>
    <t>Subtotal</t>
  </si>
  <si>
    <t>Pavimentos exteriores, zona afectada blandon</t>
  </si>
  <si>
    <t>DM</t>
  </si>
  <si>
    <t>D</t>
  </si>
  <si>
    <t>A</t>
  </si>
  <si>
    <t>Capítulo</t>
  </si>
  <si>
    <t>Acondicionamiento del terreno</t>
  </si>
  <si>
    <t>AD</t>
  </si>
  <si>
    <t>Capítulo</t>
  </si>
  <si>
    <t>Movimiento de tierras en edificación</t>
  </si>
  <si>
    <t>ADE006</t>
  </si>
  <si>
    <t>Partida</t>
  </si>
  <si>
    <t>m³</t>
  </si>
  <si>
    <t>Excavación en el interior del edificio.</t>
  </si>
  <si>
    <t>Excavación en el interior del edificio, en cualquier tipo de terreno, con medios manuales, y carga manual a camión o contenedor.  Criterio de valoración económica: El precio incluye el transporte de los materiales excavados.  Incluye: Replanteo general y fijación de los puntos y niveles de referencia. Excavación en sucesivas franjas horizontales y extracción de tierras. Refinado de fondos y laterales a mano, con extracción de las tierras. Carga manual a camión o contenedor de los materiales excavados.  Criterio de medición de proyecto: Volumen medido sobre las secciones teóricas de la excavación, según documentación gráfica de Proyecto.  Criterio de medición de obra: Se medirá el volumen teórico ejecutado según especificaciones de Proyecto, sin incluir los incrementos por excesos de excavación no autorizados, ni el relleno necesario para reconstruir la sección teórica por defectos imputables al Contratista. Se medirá la excavación una vez realizada y antes de que sobre ella se efectúe ningún tipo de relleno. Si el Contratista cerrase la excavación antes de conformada la medición, se entenderá que se aviene a lo que unilateralmente determine el director de la ejecución de la obra.</t>
  </si>
  <si>
    <t>Uds.</t>
  </si>
  <si>
    <t>Largo</t>
  </si>
  <si>
    <t>Ancho</t>
  </si>
  <si>
    <t>Alto</t>
  </si>
  <si>
    <t>Parcial</t>
  </si>
  <si>
    <t>Subtotal</t>
  </si>
  <si>
    <t>Ascensor y foso servicio</t>
  </si>
  <si>
    <t>Foso Ascensor cocina</t>
  </si>
  <si>
    <t>Foso Ascensor Huespedes</t>
  </si>
  <si>
    <t>Atarjea Salida</t>
  </si>
  <si>
    <t>ADE010</t>
  </si>
  <si>
    <t>Partida</t>
  </si>
  <si>
    <t>m³</t>
  </si>
  <si>
    <t>Excavación de zanjas y pozos.</t>
  </si>
  <si>
    <t>Excavación de zanjas para instalaciones hasta una profundidad de 2 m, en cualquier tipo de terreno, con medios mecánicos, y carga a camión. Incluso cabeceros horizontales y codales de madera para apuntalamiento y entibación ligera, para una protección del 20%.  Criterio de valoración económica: El precio no incluye el transporte de los materiales excavados.  Incluye: Replanteo general y fijación de los puntos y niveles de referencia. Colocación de las camillas en las esquinas y extremos de las alineaciones. Excavación en sucesivas franjas horizontales y extracción de tierras. Refinado de fondos con extracción de las tierras. Montaje de tablones, cabeceros y codales de madera, para la formación de la entibación. Clavado de todos los elementos. Desmontaje gradual del apuntalamiento y de la entibación. Carga a camión de los materiales excavados.  Criterio de medición de proyecto: Volumen medido sobre las secciones teóricas de la excavación, según documentación gráfica de Proyecto, sin duplicar esquinas ni encuentros.  Criterio de medición de obra: Se medirá el volumen teórico ejecutado según especificaciones de Proyecto, sin duplicar esquinas ni encuentros y sin incluir los incrementos por excesos de excavación no autorizados, ni el relleno necesario para reconstruir la sección teórica por defectos imputables al Contratista. Se medirá la excavación una vez realizada y antes de que sobre ella se efectúe ningún tipo de relleno. Si el Contratista cerrase la excavación antes de conformada la medición, se entenderá que se aviene a lo que unilateralmente determine el director de la ejecución de la obra.</t>
  </si>
  <si>
    <t>Uds.</t>
  </si>
  <si>
    <t>Largo</t>
  </si>
  <si>
    <t>Ancho</t>
  </si>
  <si>
    <t>Alto</t>
  </si>
  <si>
    <t>Parcial</t>
  </si>
  <si>
    <t>Subtotal</t>
  </si>
  <si>
    <t>Atarjea</t>
  </si>
  <si>
    <t>Atarjea salida</t>
  </si>
  <si>
    <t>ADE002</t>
  </si>
  <si>
    <t>Partida</t>
  </si>
  <si>
    <t>m³</t>
  </si>
  <si>
    <t>Excavación a cielo abierto, con medios mecánicos.</t>
  </si>
  <si>
    <t>Excavación a cielo abierto, en cualquier tipo de terreno, con medios mecánicos, y carga a camión.  Criterio de valoración económica: El precio no incluye el transporte de los materiales excavados.  Incluye: Replanteo general y fijación de los puntos y niveles de referencia. Colocación de las camillas en las esquinas y extremos de las alineaciones. Excavación en sucesivas franjas horizontales y extracción de tierras. Refinado de fondos y laterales a mano, con extracción de las tierras. Carga a camión de los materiales excavados.  Criterio de medición de proyecto: Volumen medido sobre las secciones teóricas de la excavación, según documentación gráfica de Proyecto.  Criterio de medición de obra: Se medirá el volumen teórico ejecutado según especificaciones de Proyecto, sin incluir los incrementos por excesos de excavación no autorizados, ni el relleno necesario para reconstruir la sección teórica por defectos imputables al Contratista. Se medirá la excavación una vez realizada y antes de que sobre ella se efectúe ningún tipo de relleno. Si el Contratista cerrase la excavación antes de conformada la medición, se entenderá que se aviene a lo que unilateralmente determine el director de la ejecución de la obra.</t>
  </si>
  <si>
    <t>Uds.</t>
  </si>
  <si>
    <t>Largo</t>
  </si>
  <si>
    <t>Ancho</t>
  </si>
  <si>
    <t>Alto</t>
  </si>
  <si>
    <t>Parcial</t>
  </si>
  <si>
    <t>Subtotal</t>
  </si>
  <si>
    <t>Instalaciones exteriores</t>
  </si>
  <si>
    <t>Pavimentos exteriores, zona afectada blandon</t>
  </si>
  <si>
    <t>Foso Generador</t>
  </si>
  <si>
    <t>ADR040</t>
  </si>
  <si>
    <t>Partida</t>
  </si>
  <si>
    <t>m³</t>
  </si>
  <si>
    <t>Relleno de zanjas y pozos, en interior de edificio.</t>
  </si>
  <si>
    <t>Relleno de zanjas y pozos bajo solera de hormigón, previamente demolida, con zahorra natural caliza, y compactación en tongadas sucesivas de 25 cm de espesor máximo con pisón vibrante de guiado manual, hasta alcanzar una densidad seca no inferior al 98% de la máxima obtenida en el ensayo Proctor Modificado, realizado según UNE 103501.  Criterio de valoración económica: El precio no incluye la realización del ensayo Proctor Modificado.  Incluye: Transporte y descarga del material de relleno a pie de tajo. Extendido del material de relleno en tongadas de espesor uniforme. Humectación o desecación de cada tongada. Compactación.  Criterio de medición de proyecto: Volumen medido sobre los planos de perfiles transversales del Proyecto, que definen el movimiento de tierras a realizar en obra.  Criterio de medición de obra: Se medirá, en perfil compactado, el volumen realmente ejecutado según especificaciones de Proyecto, sin incluir los incrementos por excesos de excavación no autorizados.</t>
  </si>
  <si>
    <t>Uds.</t>
  </si>
  <si>
    <t>Largo</t>
  </si>
  <si>
    <t>Ancho</t>
  </si>
  <si>
    <t>Alto</t>
  </si>
  <si>
    <t>Parcial</t>
  </si>
  <si>
    <t>Subtotal</t>
  </si>
  <si>
    <t>rellenos interiores</t>
  </si>
  <si>
    <t>0</t>
  </si>
  <si>
    <t>a justificar</t>
  </si>
  <si>
    <t>AMC010</t>
  </si>
  <si>
    <t>Partida</t>
  </si>
  <si>
    <t>m³</t>
  </si>
  <si>
    <t>Relleno y compactación del terreno.</t>
  </si>
  <si>
    <t>Relleno para la mejora de las propiedades resistentes del terreno de apoyo de la cimentación superficial proyectada, con zahorra natural caliza, y compactación en tongadas sucesivas de 30 cm de espesor máximo con compactador tándem autopropulsado, hasta alcanzar una densidad seca no inferior al 98% de la máxima obtenida en el ensayo Proctor Modificado, realizado según UNE 103501.  Criterio de valoración económica: El precio no incluye la realización del ensayo Proctor Modificado.  Incluye: Transporte y descarga del material de relleno a pie de tajo. Extendido del material de relleno en tongadas de espesor uniforme. Humectación o desecación de cada tongada. Compactación.  Criterio de medición de proyecto: Volumen medido sobre los planos de perfiles transversales del Proyecto, que definen el movimiento de tierras a realizar en obra.  Criterio de medición de obra: Se medirá, en perfil compactado, el volumen realmente ejecutado según especificaciones de Proyecto, sin incluir los incrementos por excesos de excavación no autorizados.</t>
  </si>
  <si>
    <t>Uds.</t>
  </si>
  <si>
    <t>Largo</t>
  </si>
  <si>
    <t>Ancho</t>
  </si>
  <si>
    <t>Alto</t>
  </si>
  <si>
    <t>Parcial</t>
  </si>
  <si>
    <t>Subtotal</t>
  </si>
  <si>
    <t>Pavimentos exteriores, zona afectada blandon</t>
  </si>
  <si>
    <t>trasdos muro foso generador</t>
  </si>
  <si>
    <t>AD</t>
  </si>
  <si>
    <t>AS</t>
  </si>
  <si>
    <t>Capítulo</t>
  </si>
  <si>
    <t>Red de saneamiento horizontal</t>
  </si>
  <si>
    <t>ASA030</t>
  </si>
  <si>
    <t>Partida</t>
  </si>
  <si>
    <t>Ud</t>
  </si>
  <si>
    <t>Arqueta de bombeo, prefabricada.</t>
  </si>
  <si>
    <t>Arqueta de polietileno de alta densidad, para saneamiento, modelo BEST BOX G "EBARA", o similar, o similar, de 51x37,5x47 cm, con rejilla de PVC de alta resistencia, cubeta de desarenar, banda de refuerzo interno, salida normalizada de 1 ¼", respiradero y una capacidad de 30 litros, con una bomba sumergible portátil, construida en acero inoxidable, para achique de aguas sucias o ligeramente fangosas, modelo BEST ONE VOX MA, con una potencia de 0,25 kW, para una altura máxima de inmersión de 5 m, temperatura máxima del líquido conducido 35°C según UNE-EN 60335-2-41 para uso doméstico y 40°C para otras aplicaciones y tamaño máximo de paso de sólidos 20 mm, cuerpo de impulsión, filtro, impulsor, carcasa y tapa motor de acero inoxidable AISI 304, eje motor de acero inoxidable AISI 304, cierre mecánico con doble retén en cámara de aceite, motor asíncrono de 2 polos, aislamiento clase F, protección IP68, para alimentación monofásica a 230 V y 50 Hz de frecuencia, condensador y protección termoamperimétrica de rearme automático incorporados, con regulador de nivel incorporado y cable eléctrico de conexión de 5 metros con enchufe tipo shuko, sobre solera de hormigón en masa HM-20/B/20/X0 de 15 cm de espesor, con una bomba sumergible portátil, construida en acero inoxidable, para achique de aguas sucias o ligeramente fangosas, modelo BEST ONE VOX MA, con una potencia de 0,25 kW, para una altura máxima de inmersión de 5 m, temperatura máxima del líquido conducido 35°C según UNE-EN 60335-2-41 para uso doméstico y 40°C para otras aplicaciones y tamaño máximo de paso de sólidos 20 mm, cuerpo de impulsión, filtro, impulsor, carcasa y tapa motor de acero inoxidable AISI 304, eje motor de acero inoxidable AISI 304, cierre mecánico con doble retén en cámara de aceite, motor asíncrono de 2 polos, aislamiento clase F, protección IP68, para alimentación monofásica a 230 V y 50 Hz de frecuencia, condensador y protección termoamperimétrica de rearme automático incorporados, con regulador de nivel incorporado y cable eléctrico de conexión de 5 metros con enchufe tipo shuko, y conducto de impulsión de aguas residuales realizado con tubo de PVC para 10 atm de presión con extremo abocardado para unión encolada; previa excavación con medios mecánicos y posterior relleno del trasdós con material granular. Incluso accesorios, uniones y piezas especiales para la instalación de la bomba y su conexión a las redes eléctrica y de saneamiento.  Incluye: Replanteo. Excavación con medios mecánicos. Eliminación de las tierras sueltas del fondo de la excavación. Vertido y compactación del hormigón en formación de solera. Colocación de la arqueta prefabricada. Ejecución de taladros o utilización de los agujeros ya existentes para el conexionado de los colectores a la arqueta. Conexionado de los colectores a la arqueta. Colocación de la tapa y los accesorios. Conexión a la red eléctrica. Conexión a la red de saneamiento. Relleno del trasdós.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</si>
  <si>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</si>
  <si>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</si>
  <si>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</si>
  <si>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</si>
  <si>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</si>
  <si>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</si>
  <si>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Foso Ascensor -1</t>
  </si>
  <si>
    <t>AS</t>
  </si>
  <si>
    <t>AP</t>
  </si>
  <si>
    <t>Capítulo</t>
  </si>
  <si>
    <t>Entibaciones</t>
  </si>
  <si>
    <t>APE010</t>
  </si>
  <si>
    <t>Partida</t>
  </si>
  <si>
    <t>m²</t>
  </si>
  <si>
    <t>Entibaciones en zanjas.</t>
  </si>
  <si>
    <t>Apuntalamiento y entibación semicuajada para una protección del 50%, mediante tablones verticales, amortizables en 10 usos; cabeceros horizontales, amortizables en 10 usos y codales de madera, amortizables en 30 usos, fijados con puntas de acero, en zanjas de hasta 3 m de profundidad y de hasta 1 m de anchura.  Incluye: Montaje de tablones, cabeceros y codales de madera, para la formación de la entibación. Clavado de todos los elementos. Desmontaje gradual del apuntalamiento y de la entibación.  Criterio de medición de proyecto: Superficie que corre peligro de desprendimiento, que puede ser una parte o el total de cada una de las paredes de la excavación, medida según documentación gráfica de Proyecto.  Criterio de medición de obra: Se medirá la superficie realmente entibada según especificaciones de Proyecto.</t>
  </si>
  <si>
    <t>Uds.</t>
  </si>
  <si>
    <t>Largo</t>
  </si>
  <si>
    <t>Ancho</t>
  </si>
  <si>
    <t>Alto</t>
  </si>
  <si>
    <t>Parcial</t>
  </si>
  <si>
    <t>Subtotal</t>
  </si>
  <si>
    <t>Ascensor y foso servicio</t>
  </si>
  <si>
    <t>Foso Ascensor cocina</t>
  </si>
  <si>
    <t>Foso Ascensor Huespedes</t>
  </si>
  <si>
    <t>Atarjea Salida</t>
  </si>
  <si>
    <t>AP</t>
  </si>
  <si>
    <t>A</t>
  </si>
  <si>
    <t>C</t>
  </si>
  <si>
    <t>Capítulo</t>
  </si>
  <si>
    <t>Cimentaciones</t>
  </si>
  <si>
    <t>CR</t>
  </si>
  <si>
    <t>Capítulo</t>
  </si>
  <si>
    <t>Regularización</t>
  </si>
  <si>
    <t>CRL010</t>
  </si>
  <si>
    <t>Partida</t>
  </si>
  <si>
    <t>m²</t>
  </si>
  <si>
    <t>Capa de hormigón de limpieza.</t>
  </si>
  <si>
    <t>Capa de hormigón de limpieza y nivelado de fondos de cimentación, de 10 cm de espesor, de hormigón HL-150/B/20, fabricado en central y vertido con cubilote, en el fondo de la excavación previamente realizada.  Incluye: Replanteo. Colocación de toques y/o formación de maestras. Vertido y compactación del hormigón. Coronación y enrase del hormigón.  Criterio de medición de proyecto: Superficie medida sobre la superficie teórica de la excavación, según documentación gráfica de Proyecto.  Criterio de medición de obra: Se medirá la superficie teórica ejecutada según especificaciones de Proyecto, sin incluir los incrementos por excesos de excavación no autorizados.</t>
  </si>
  <si>
    <t>Uds.</t>
  </si>
  <si>
    <t>Largo</t>
  </si>
  <si>
    <t>Ancho</t>
  </si>
  <si>
    <t>Alto</t>
  </si>
  <si>
    <t>Parcial</t>
  </si>
  <si>
    <t>Subtotal</t>
  </si>
  <si>
    <t>Ascensor y foso servicio</t>
  </si>
  <si>
    <t>Foso Ascensor cocina</t>
  </si>
  <si>
    <t>Foso Ascensor Huespedes</t>
  </si>
  <si>
    <t>Atarjea Salida</t>
  </si>
  <si>
    <t>Atarjea</t>
  </si>
  <si>
    <t>Losa Instalaciones</t>
  </si>
  <si>
    <t>Foso Generador</t>
  </si>
  <si>
    <t>CR</t>
  </si>
  <si>
    <t>CC</t>
  </si>
  <si>
    <t>Capítulo</t>
  </si>
  <si>
    <t>Contenciones</t>
  </si>
  <si>
    <t>CCS010</t>
  </si>
  <si>
    <t>Partida</t>
  </si>
  <si>
    <t>m³</t>
  </si>
  <si>
    <t>Muro de sótano.</t>
  </si>
  <si>
    <t>Muro de sótano de hormigón armado, realizado con hormigón HA-25/F/20/XC2 fabricado en central, y vertido con cubilote, y acero UNE-EN 10080 B 500 S, con una cuantía aproximada de 50 kg/m³, ejecutado por bataches, con un grado de complejidad bajo. Incluso alambre de atar y separadores; cordón de polietileno expandido, para fondo de junta; masilla elastómera tixotrópica, monocomponente, aplicada con pistola desde el fondo de junta hacia fuera; y posterior revestimiento con mortero tixotrópico monocomponente, para sellado impermeabilizante de los huecos pasamuros para paso de los tensores del encofrado.  Criterio de valoración económica: El precio incluye la elaboración de la ferralla (corte, doblado y conformado de elementos) en taller industrial y el montaje en el lugar definitivo de su colocación en obra, pero no incluye el encofrado.  Incluye: Colocación de la armadura con separadores homologados. Resolución de juntas de construcción. Limpieza de la base de apoyo del muro en la cimentación. Vertido y compactación del hormigón. Curado del hormigón. Extracción de los pasamuros. Sellado de los huecos pasamuros. Reparación de defectos superficiales, si procede.  Criterio de medición de proyecto: Volumen medido sobre la sección teórica de cálculo, según documentación gráfica de Proyecto, deduciendo los huecos de superficie mayor de 2 m².  Criterio de medición de obra: Se medirá el volumen teórico ejecutado según especificaciones de Proyecto, deduciendo los huecos de superficie mayor de 2 m².</t>
  </si>
  <si>
    <t>Uds.</t>
  </si>
  <si>
    <t>Largo</t>
  </si>
  <si>
    <t>Ancho</t>
  </si>
  <si>
    <t>Alto</t>
  </si>
  <si>
    <t>Parcial</t>
  </si>
  <si>
    <t>Subtotal</t>
  </si>
  <si>
    <t>Fosos de ascensor</t>
  </si>
  <si>
    <t>0</t>
  </si>
  <si>
    <t>ascensorSotano -2 a -1</t>
  </si>
  <si>
    <t>Ascensor cocina</t>
  </si>
  <si>
    <t>Ascensor Huespedes</t>
  </si>
  <si>
    <t>Atarjea</t>
  </si>
  <si>
    <t>Atarjea Salida</t>
  </si>
  <si>
    <t>Foso Generador</t>
  </si>
  <si>
    <t>CCS010b</t>
  </si>
  <si>
    <t>Partida</t>
  </si>
  <si>
    <t>m³</t>
  </si>
  <si>
    <t>Muro de sótano. Bataches.</t>
  </si>
  <si>
    <t>Muro de sótano de hormigón armado, realizado con hormigón HA-25/F/20/XC2 fabricado en central, y vertido con cubilote, y acero UNE-EN 10080 B 500 S, con una cuantía aproximada de 50 kg/m³, ejecutado por bataches, con un grado de complejidad medio. Incluso alambre de atar y separadores; dispositivo de sellado a base de caucho EPDM, de expansión controlada; y posterior revestimiento con mortero tixotrópico monocomponente, para sellado impermeabilizante de los huecos pasamuros para paso de los tensores del encofrado.  Criterio de valoración económica: El precio incluye la elaboración y el montaje de la ferralla en el lugar definitivo de su colocación en obra, pero no incluye el encofrado.  Incluye: Colocación de la armadura con separadores homologados. Resolución de juntas de construcción. Limpieza de la base de apoyo del muro en la cimentación. Vertido y compactación del hormigón. Curado del hormigón. Extracción de los pasamuros. Sellado de los huecos pasamuros. Reparación de defectos superficiales, si procede.  Criterio de medición de proyecto: Volumen medido sobre la sección teórica de cálculo, según documentación gráfica de Proyecto, deduciendo los huecos de superficie mayor de 2 m².  Criterio de medición de obra: Se medirá el volumen teórico ejecutado según especificaciones de Proyecto, deduciendo los huecos de superficie mayor de 2 m².</t>
  </si>
  <si>
    <t>Uds.</t>
  </si>
  <si>
    <t>Largo</t>
  </si>
  <si>
    <t>Ancho</t>
  </si>
  <si>
    <t>Alto</t>
  </si>
  <si>
    <t>Parcial</t>
  </si>
  <si>
    <t>Subtotal</t>
  </si>
  <si>
    <t>Instalaciones</t>
  </si>
  <si>
    <t>CC</t>
  </si>
  <si>
    <t>CS</t>
  </si>
  <si>
    <t>Capítulo</t>
  </si>
  <si>
    <t>Superficiales</t>
  </si>
  <si>
    <t>CSL010</t>
  </si>
  <si>
    <t>Partida</t>
  </si>
  <si>
    <t>m³</t>
  </si>
  <si>
    <t>Losa de cimentación.</t>
  </si>
  <si>
    <t>Losa de cimentación de hormigón armado, realizada con hormigón HA-25/F/20/XC2 fabricado en central, y vertido con bomba, y acero UNE-EN 10080 B 500 S, con una cuantía aproximada de 85 kg/m³; acabado superficial liso mediante regla vibrante. Incluso armaduras para formación de foso de ascensor, refuerzos, pliegues, encuentros, arranques y esperas en muros, escaleras y rampas, cambios de nivel, alambre de atar, separadores y tubos para paso de instalaciones.  Criterio de valoración económica: El precio incluye la elaboración de la ferralla (corte, doblado y conformado de elementos) en taller industrial y el montaje en el lugar definitivo de su colocación en obra, pero no incluye el encofrado.  Incluye: Replanteo y trazado de la losa y de los pilares u otros elementos estructurales que apoyen en la misma. Colocación de separadores y fijación de las armaduras. Colocación de tubos para paso de instalaciones. Conexionado, anclaje y emboquillado de las redes de instalaciones proyectadas. Vertido y compactación del hormigón. Coronación y enrase de cimientos. Curado del hormigón.  Criterio de medición de proyecto: Volumen medido sobre las secciones teóricas de la excavación, según documentación gráfica de Proyecto.  Criterio de medición de obra: Se medirá el volumen teórico ejecutado según especificaciones de Proyecto, sin incluir los incrementos por excesos de excavación no autorizados.</t>
  </si>
  <si>
    <t>Uds.</t>
  </si>
  <si>
    <t>Largo</t>
  </si>
  <si>
    <t>Ancho</t>
  </si>
  <si>
    <t>Alto</t>
  </si>
  <si>
    <t>Parcial</t>
  </si>
  <si>
    <t>Subtotal</t>
  </si>
  <si>
    <t>Ascensor y foso servicio</t>
  </si>
  <si>
    <t>Foso Ascensor cocina</t>
  </si>
  <si>
    <t>Foso Ascensor Huespedes</t>
  </si>
  <si>
    <t>Atarjea Salida</t>
  </si>
  <si>
    <t>Atarjea</t>
  </si>
  <si>
    <t>Losa Instalaciones</t>
  </si>
  <si>
    <t>Foso Generador</t>
  </si>
  <si>
    <t>CS</t>
  </si>
  <si>
    <t>C</t>
  </si>
  <si>
    <t>E</t>
  </si>
  <si>
    <t>Capítulo</t>
  </si>
  <si>
    <t>Estructuras</t>
  </si>
  <si>
    <t>EA</t>
  </si>
  <si>
    <t>Capítulo</t>
  </si>
  <si>
    <t>Acero</t>
  </si>
  <si>
    <t>EAV010</t>
  </si>
  <si>
    <t>Partida</t>
  </si>
  <si>
    <t>kg</t>
  </si>
  <si>
    <t>Acero en vigas.</t>
  </si>
  <si>
    <t>Acero UNE-EN 10025 S275JR, en vigas formadas por piezas simples de perfiles laminados en caliente de las series IPN, IPE, HEB, HEA, HEM o UPN, acabado con imprimación antioxidante, con uniones soldadas en obra, a una altura de hasta 3 m.  Criterio de valoración económica: El precio incluye las soldaduras, los cortes, los despuntes, las piezas especiales, los casquillos y los elementos auxiliares de montaje.  Incluye: Limpieza y preparación del plano de apoyo. Replanteo y marcado de los ejes. Colocación y fijación provisional de la viga. Aplomado y nivelación. Ejecución de las uniones soldadas.  Criterio de medición de proyecto: Peso nominal medido según documentación gráfica de Proyecto.  Criterio de medición de obra: Se determinará, a partir del peso obtenido en báscula oficial de las unidades llegadas a obra, el peso de las unidades realmente ejecutadas según especificaciones de Proyecto.</t>
  </si>
  <si>
    <t>Uds.</t>
  </si>
  <si>
    <t>Largo</t>
  </si>
  <si>
    <t>Ancho</t>
  </si>
  <si>
    <t>Alto</t>
  </si>
  <si>
    <t>Parcial</t>
  </si>
  <si>
    <t>Subtotal</t>
  </si>
  <si>
    <t>A*B*_UPN(C)</t>
  </si>
  <si>
    <t>Suelo -1</t>
  </si>
  <si>
    <t>A*B*_UPN(C)</t>
  </si>
  <si>
    <t>A*B*_UPN(C)</t>
  </si>
  <si>
    <t>A*B*_UPN(C)</t>
  </si>
  <si>
    <t>A*B*_UPN(C)</t>
  </si>
  <si>
    <t>A*B*_UPN(C)</t>
  </si>
  <si>
    <t>Suelo Baja</t>
  </si>
  <si>
    <t>A*B*_UPN(C)</t>
  </si>
  <si>
    <t>A*B*_UPN(C)</t>
  </si>
  <si>
    <t>A*B*_UPN(C)</t>
  </si>
  <si>
    <t>A*B*_UPN(C)</t>
  </si>
  <si>
    <t>A*B*_UPN(C)</t>
  </si>
  <si>
    <t>A*B*_UPN(C)</t>
  </si>
  <si>
    <t>A*B*_UPN(C)</t>
  </si>
  <si>
    <t>A*B*_UPN(C)</t>
  </si>
  <si>
    <t>Suelo Primera</t>
  </si>
  <si>
    <t>A*B*_UPN(C)</t>
  </si>
  <si>
    <t>A*B*_UPN(C)</t>
  </si>
  <si>
    <t>A*B*_UPN(C)</t>
  </si>
  <si>
    <t>A*B*_UPN(C)</t>
  </si>
  <si>
    <t>A*B*_UPN(C)</t>
  </si>
  <si>
    <t>A*B*_UPN(C)</t>
  </si>
  <si>
    <t>A*B*_UPN(C)</t>
  </si>
  <si>
    <t>A*B*_UPN(C)</t>
  </si>
  <si>
    <t>A*B*_UPN(C)</t>
  </si>
  <si>
    <t>Suelo Segunda</t>
  </si>
  <si>
    <t>A*B*_UPN(C)</t>
  </si>
  <si>
    <t>A*B*_UPN(C)</t>
  </si>
  <si>
    <t>A*B*_UPN(C)</t>
  </si>
  <si>
    <t>A*B*_UPN(C)</t>
  </si>
  <si>
    <t>A*B*_UPN(C)</t>
  </si>
  <si>
    <t>A*B*_UPN(C)</t>
  </si>
  <si>
    <t>A*B*_UPN(C)</t>
  </si>
  <si>
    <t>A*B*_UPN(C)</t>
  </si>
  <si>
    <t>Bajo Cubierta Segunda</t>
  </si>
  <si>
    <t>A*B*_UPN(C)</t>
  </si>
  <si>
    <t>A*B*_UPN(C)</t>
  </si>
  <si>
    <t>Cubierta</t>
  </si>
  <si>
    <t>A*B*_UPN(C)</t>
  </si>
  <si>
    <t>A*B*_UPN(C)</t>
  </si>
  <si>
    <t>A*B*_UPN(C)</t>
  </si>
  <si>
    <t>A*B*_UPN(C)</t>
  </si>
  <si>
    <t>A*B*_UPN(C)</t>
  </si>
  <si>
    <t>A*B*_UPN(C)</t>
  </si>
  <si>
    <t>Refuerzo sotano</t>
  </si>
  <si>
    <t>A*B*_UPN(C)</t>
  </si>
  <si>
    <t>Uds.</t>
  </si>
  <si>
    <t>Largo</t>
  </si>
  <si>
    <t>Ancho</t>
  </si>
  <si>
    <t>Alto</t>
  </si>
  <si>
    <t>Parcial</t>
  </si>
  <si>
    <t>Subtotal</t>
  </si>
  <si>
    <t>A*B*_IPE(C)</t>
  </si>
  <si>
    <t>A*B*_IPE(C)</t>
  </si>
  <si>
    <t>Uds.</t>
  </si>
  <si>
    <t>Largo</t>
  </si>
  <si>
    <t>Ancho</t>
  </si>
  <si>
    <t>Alto</t>
  </si>
  <si>
    <t>Parcial</t>
  </si>
  <si>
    <t>Subtotal</t>
  </si>
  <si>
    <t>A*B*_HEB(C)</t>
  </si>
  <si>
    <t>Trampilla sotano -2 -1</t>
  </si>
  <si>
    <t>A*B*_HEB(C)</t>
  </si>
  <si>
    <t>Tramex foso generador</t>
  </si>
  <si>
    <t>EAV010b</t>
  </si>
  <si>
    <t>Partida</t>
  </si>
  <si>
    <t>kg</t>
  </si>
  <si>
    <t>Acero en vigas.</t>
  </si>
  <si>
    <t>Acero UNE-EN 10025 S275JR, en vigas formadas por piezas simples de perfiles laminados en caliente de las series L, LD, T, redondo, cuadrado, rectangular o pletina, acabado con imprimación antioxidante, con uniones soldadas en obra, a una altura de hasta 3 m.  Criterio de valoración económica: El precio incluye las soldaduras, los cortes, los despuntes, las piezas especiales, los casquillos y los elementos auxiliares de montaje.  Incluye: Limpieza y preparación del plano de apoyo. Replanteo y marcado de los ejes. Colocación y fijación provisional de la viga. Aplomado y nivelación. Ejecución de las uniones soldadas.  Criterio de medición de proyecto: Peso nominal medido según documentación gráfica de Proyecto.  Criterio de medición de obra: Se determinará, a partir del peso obtenido en báscula oficial de las unidades llegadas a obra, el peso de las unidades realmente ejecutadas según especificaciones de Proyecto.</t>
  </si>
  <si>
    <t>Uds.</t>
  </si>
  <si>
    <t>Largo</t>
  </si>
  <si>
    <t>Ancho</t>
  </si>
  <si>
    <t>Alto</t>
  </si>
  <si>
    <t>Parcial</t>
  </si>
  <si>
    <t>Subtotal</t>
  </si>
  <si>
    <t>A*B*_L(C,D)</t>
  </si>
  <si>
    <t>A*B*_L(C,D)</t>
  </si>
  <si>
    <t>A*B*_L(C,D)</t>
  </si>
  <si>
    <t>A*B*_L(C,D)</t>
  </si>
  <si>
    <t>A*B*_L(C,D)</t>
  </si>
  <si>
    <t>A*B*_L(C,D)</t>
  </si>
  <si>
    <t>A*B*_L(C,D)</t>
  </si>
  <si>
    <t>A*B*_L(C,D)</t>
  </si>
  <si>
    <t>A*B*_L(C,D)</t>
  </si>
  <si>
    <t>A*B*_L(C,D)</t>
  </si>
  <si>
    <t>Uds.</t>
  </si>
  <si>
    <t>Largo</t>
  </si>
  <si>
    <t>Ancho</t>
  </si>
  <si>
    <t>Alto</t>
  </si>
  <si>
    <t>Parcial</t>
  </si>
  <si>
    <t>Subtotal</t>
  </si>
  <si>
    <t>Trampilla sotano -1 a -2 - Chapa 15 mm 140kg/m2</t>
  </si>
  <si>
    <t>Uds.</t>
  </si>
  <si>
    <t>Largo</t>
  </si>
  <si>
    <t>Ancho</t>
  </si>
  <si>
    <t>Alto</t>
  </si>
  <si>
    <t>Parcial</t>
  </si>
  <si>
    <t>Subtotal</t>
  </si>
  <si>
    <t>Formación Muebles recepción y guardarropa</t>
  </si>
  <si>
    <t>EHW013</t>
  </si>
  <si>
    <t>Partida</t>
  </si>
  <si>
    <t>Ud</t>
  </si>
  <si>
    <t>Anclaje químico estructural sobre hormigón, mediante cápsula química.</t>
  </si>
  <si>
    <t>Anclaje químico estructural realizado en elemento de hormigón de 160 mm de espesor mínimo, formado por una perforación de 18 mm de diámetro y 125 mm de profundidad, realizada mediante taladro con martillo percutor y broca, inserción en la perforación de cápsula de resinas de metacrilato de uretano, modelo HVU2 M16x125 "HILTI", o similar, de 16 mm de diámetro y 125 mm de longitud y posterior introducción, mediante atornillador, de elemento de fijación compuesto por varilla roscada con extremo inferior biselado a 45°, de acero galvanizado calidad 8.8, según UNE-EN ISO 898-1, modelo HAS-U 8.8 M16x150 "HILTI", o similar, de 16 mm de diámetro y 150 mm de longitud, tuerca y arandela.  Incluye: Replanteo de la posición del anclaje. Ejecución de la perforación. Limpieza del polvo resultante. Inserción de la cápsula química. Introducción del elemento de fijación. Aplicación del par de apriete con llave dinamométrica. Limpieza de los restos sobrantes.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</si>
  <si>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</si>
  <si>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</si>
  <si>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</si>
  <si>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</si>
  <si>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</si>
  <si>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</si>
  <si>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Anclajes L</t>
  </si>
  <si>
    <t>EHW010</t>
  </si>
  <si>
    <t>Partida</t>
  </si>
  <si>
    <t>Ud</t>
  </si>
  <si>
    <t>Anclaje químico estructural sobre hormigón, mediante cartucho de inyección de resina.</t>
  </si>
  <si>
    <t>Anclaje químico estructural realizado sobre hormigón de 20 N/mm² de resistencia característica mínima, mediante perforación de 16 mm de diámetro y 278 mm de profundidad, relleno del orificio con inyección de resinas epoxi, modelo HIT-RE 500 V4/500 "HILTI", o similar, y posterior inserción de barra corrugada de acero UNE-EN 10080 B 500 S, de 12 mm de diámetro y 600 mm de longitud.  Incluye: Replanteo de la posición del anclaje. Ejecución de la perforación. Limpieza del polvo resultante. Preparación del cartucho. Inyección de la resina. Inserción del elemento de fijación. Limpieza de los restos sobrantes.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</si>
  <si>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</si>
  <si>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</si>
  <si>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</si>
  <si>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</si>
  <si>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</si>
  <si>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</si>
  <si>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Placas IPE</t>
  </si>
  <si>
    <t>Placas UPN</t>
  </si>
  <si>
    <t>Reparacion Muro</t>
  </si>
  <si>
    <t>Trampilla</t>
  </si>
  <si>
    <t>EAS005</t>
  </si>
  <si>
    <t>Partida</t>
  </si>
  <si>
    <t>Ud</t>
  </si>
  <si>
    <t>Placa de anclaje de acero, con pernos soldados.</t>
  </si>
  <si>
    <t>Placa de anclaje de acero UNE-EN 10025 S275JR en perfil plano, con taladro central biselado, de 200x300 mm y espesor 10 mm, con 4 pernos soldados, de acero corrugado UNE-EN 10080 B 500 S de 12 mm de diámetro y 25 cm de longitud total.  Criterio de valoración económica: El precio incluye los cortes, los despuntes, la preparación de bordes, las pletinas, las piezas especiales y los elementos auxiliares de montaje.  Incluye: Limpieza y preparación del plano de apoyo. Replanteo y marcado de los ejes. Colocación y fijación provisional de la placa. Aplomado y nivelación.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</si>
  <si>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</si>
  <si>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</si>
  <si>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</si>
  <si>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</si>
  <si>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</si>
  <si>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</si>
  <si>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Suelo Sotano -1</t>
  </si>
  <si>
    <t>Suelo Baja</t>
  </si>
  <si>
    <t>Suelo Primera</t>
  </si>
  <si>
    <t>Suelo Segunda</t>
  </si>
  <si>
    <t>Suelo Bajo Cubierta</t>
  </si>
  <si>
    <t>Cubierta</t>
  </si>
  <si>
    <t>EAS005b</t>
  </si>
  <si>
    <t>Partida</t>
  </si>
  <si>
    <t>Ud</t>
  </si>
  <si>
    <t>Placa de anclaje de acero, con pernos soldados.</t>
  </si>
  <si>
    <t>Placa de anclaje de acero UNE-EN 10025 S275JR en perfil plano, con taladro central biselado, de 200x300 mm y espesor 10 mm, con 6 pernos soldados, de acero corrugado UNE-EN 10080 B 500 S de 12 mm de diámetro y 25 cm de longitud total.  Criterio de valoración económica: El precio incluye los cortes, los despuntes, la preparación de bordes, las pletinas, las piezas especiales y los elementos auxiliares de montaje.  Incluye: Limpieza y preparación del plano de apoyo. Replanteo y marcado de los ejes. Colocación y fijación provisional de la placa. Aplomado y nivelación.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</si>
  <si>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</si>
  <si>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</si>
  <si>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</si>
  <si>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</si>
  <si>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</si>
  <si>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</si>
  <si>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EAE100</t>
  </si>
  <si>
    <t>Partida</t>
  </si>
  <si>
    <t>m²</t>
  </si>
  <si>
    <t>Pavimento de rejilla electrosoldada.</t>
  </si>
  <si>
    <t>Pavimento de rejilla electrosoldada antideslizante, de 34x38 mm de paso de malla, acabado galvanizado en caliente, realizada con pletinas portantes de acero laminado UNE-EN 10025 S235JR, en perfil plano laminado en caliente, de 40x3 mm, separadas 34 mm entre sí, separadores de varilla cuadrada retorcida, de acero con bajo contenido en carbono UNE-EN ISO 16120-2 C4D, de 4 mm de lado, separados 38 mm entre sí y marco de acero laminado UNE-EN 10025 S235JR, en perfil omega laminado en caliente, de 40x3 mm, fijado con piezas de sujeción, para meseta de escalera.  Criterio de valoración económica: El precio incluye los cortes, las piezas especiales y las piezas de sujeción.  Incluye: Replanteo. Preparación de la superficie de apoyo. Colocación y fijación provisional de la rejilla electrosoldada. Aplomado y nivelación. Ejecución de las uniones. Limpieza final.  Criterio de medición de proyecto: Superficie medida según documentación gráfica de Proyecto.  Criterio de medición de obra: Se medirá la superficie realmente ejecutada según especificaciones de Proyecto.</t>
  </si>
  <si>
    <t>Uds.</t>
  </si>
  <si>
    <t>Largo</t>
  </si>
  <si>
    <t>Ancho</t>
  </si>
  <si>
    <t>Alto</t>
  </si>
  <si>
    <t>Parcial</t>
  </si>
  <si>
    <t>Subtotal</t>
  </si>
  <si>
    <t>Foso Generador</t>
  </si>
  <si>
    <t>EA</t>
  </si>
  <si>
    <t>EH</t>
  </si>
  <si>
    <t>Capítulo</t>
  </si>
  <si>
    <t>Hormigón armado</t>
  </si>
  <si>
    <t>EHX005</t>
  </si>
  <si>
    <t>Partida</t>
  </si>
  <si>
    <t>m²</t>
  </si>
  <si>
    <t>Losa mixta con chapa colaborante.</t>
  </si>
  <si>
    <t>Losa mixta de 10 cm de canto, con chapa colaborante de acero galvanizado con forma grecada, de 1,00 mm de espesor, 60 mm de altura de perfil y 220 mm de intereje, y hormigón armado realizado con hormigón HA-25/F/20/XC2 fabricado en central, y vertido con cubilote, volumen total de hormigón 0,062 m³/m²; acero UNE-EN 10080 B 500 S, con una cuantía total de 1 kg/m²; y malla electrosoldada ME 15x30 Ø 6-6 B 500 T 6x2,20 UNE-EN 10080; apoyado todo ello sobre estructura metálica; apuntalamiento y desapuntalamiento de la losa. Incluso piezas angulares para remates perimetrales y de voladizos, tornillos para fijación de las chapas, alambre de atar, separadores y agente filmógeno, para el curado de hormigones y morteros.  Criterio de valoración económica: El precio incluye la elaboración de la ferralla (corte, doblado y conformado de elementos) en taller de obra y el montaje en el lugar definitivo de su colocación en obra, pero no incluye la estructura metálica.  Incluye: Replanteo. Montaje de las chapas. Apuntalamiento. Fijación de las chapas y resolución de los apoyos. Colocación de armaduras con separadores homologados. Vertido y compactación del hormigón. Regleado y nivelación de la superficie de acabado. Curado del hormigón. Desapuntalamiento.  Criterio de medición de proyecto: Superficie medida en verdadera magnitud, según documentación gráfica de Proyecto, deduciendo los huecos de superficie mayor de 6 m².  Criterio de medición de obra: Se medirá, en verdadera magnitud, la superficie realmente ejecutada según especificaciones de Proyecto, deduciendo los huecos de superficie mayor de 6 m².</t>
  </si>
  <si>
    <t>Uds.</t>
  </si>
  <si>
    <t>Largo</t>
  </si>
  <si>
    <t>Ancho</t>
  </si>
  <si>
    <t>Alto</t>
  </si>
  <si>
    <t>Parcial</t>
  </si>
  <si>
    <t>Subtotal</t>
  </si>
  <si>
    <t>Suelo -1</t>
  </si>
  <si>
    <t>0</t>
  </si>
  <si>
    <t>Hueco Ascensor</t>
  </si>
  <si>
    <t>Suelo Baja</t>
  </si>
  <si>
    <t>0</t>
  </si>
  <si>
    <t>Hueco escalera -2</t>
  </si>
  <si>
    <t>Hueco Ascensor</t>
  </si>
  <si>
    <t>Huecos</t>
  </si>
  <si>
    <t>Suelo Recepción</t>
  </si>
  <si>
    <t>Suelo Primera</t>
  </si>
  <si>
    <t>0</t>
  </si>
  <si>
    <t>Meseta</t>
  </si>
  <si>
    <t>Huecos</t>
  </si>
  <si>
    <t>Suelo Segunda</t>
  </si>
  <si>
    <t>EHE010</t>
  </si>
  <si>
    <t>Partida</t>
  </si>
  <si>
    <t>m²</t>
  </si>
  <si>
    <t>Losa de escalera.</t>
  </si>
  <si>
    <t>Losa de escalera de hormigón armado de 20 cm de espesor, con peldañeado de hormigón, realizada con hormigón HA-25/F/20/XC2 fabricado en central, y vertido con cubilote, y acero UNE-EN 10080 B 500 S, con una cuantía aproximada de 18 kg/m²; montaje y desmontaje de sistema de encofrado, con acabado tipo industrial para revestir en su cara inferior y laterales, en planta de hasta 3 m de altura libre, formado por: superficie encofrante de tablones de madera de pino, amortizables en 10 usos, estructura soporte horizontal de tablones de madera de pino, amortizables en 10 usos y estructura soporte vertical de puntales metálicos, amortizables en 150 usos. Incluso alambre de atar, separadores y líquido desencofrante, para evitar la adherencia del hormigón al encofrado.  Criterio de valoración económica: El precio incluye la elaboración de la ferralla (corte, doblado y conformado de elementos) en taller industrial y el montaje en el lugar definitivo de su colocación en obra.  Incluye: Replanteo y marcado de niveles de plantas y rellanos. Montaje del sistema de encofrado. Colocación de las armaduras con separadores homologados. Vertido y compactación del hormigón. Curado del hormigón. Desmontaje del sistema de encofrado.  Criterio de medición de proyecto: Superficie medida por su intradós en verdadera magnitud, según documentación gráfica de Proyecto.  Criterio de medición de obra: Se medirá, por el intradós, la superficie realmente ejecutada según especificaciones de Proyecto.</t>
  </si>
  <si>
    <t>Uds.</t>
  </si>
  <si>
    <t>Largo</t>
  </si>
  <si>
    <t>Ancho</t>
  </si>
  <si>
    <t>Alto</t>
  </si>
  <si>
    <t>Parcial</t>
  </si>
  <si>
    <t>Subtotal</t>
  </si>
  <si>
    <t>Sotano -1 a Baja</t>
  </si>
  <si>
    <t>0</t>
  </si>
  <si>
    <t>Escalera Garaje/servicio</t>
  </si>
  <si>
    <t>Baja a Primera</t>
  </si>
  <si>
    <t>0</t>
  </si>
  <si>
    <t>Escalera Servicio</t>
  </si>
  <si>
    <t>Escalera</t>
  </si>
  <si>
    <t>0</t>
  </si>
  <si>
    <t>Primera a Segunda</t>
  </si>
  <si>
    <t>0</t>
  </si>
  <si>
    <t>Escalera Servicio</t>
  </si>
  <si>
    <t>Escalera</t>
  </si>
  <si>
    <t>0</t>
  </si>
  <si>
    <t>Escalera Foso Ascensor</t>
  </si>
  <si>
    <t>EHM010</t>
  </si>
  <si>
    <t>Partida</t>
  </si>
  <si>
    <t>m³</t>
  </si>
  <si>
    <t>Muro de hormigón.</t>
  </si>
  <si>
    <t>Muro de hormigón armado 2C, de hasta 3 m de altura, espesor 30 cm, superficie plana, realizado con hormigón HA-25/F/20/XC2 fabricado en central, y vertido con bomba, y acero UNE-EN 10080 B 500 S, con una cuantía aproximada de 50 kg/m³, ejecutado en condiciones complejas; montaje y desmontaje de sistema de encofrado con acabado tipo industrial para revestir, realizado con paneles metálicos modulares, amortizables en 150 usos. Incluso alambre de atar, separadores, pasamuros para paso de los tensores y líquido desencofrante, para evitar la adherencia del hormigón al encofrado; espuma de poliuretano monocomponente, para sellado de los huecos pasamuros para paso de los tensores del encofrado.  Criterio de valoración económica: El precio incluye la elaboración de la ferralla (corte, doblado y conformado de elementos) en taller industrial y el montaje en el lugar definitivo de su colocación en obra.  Incluye: Limpieza y preparación de la superficie de apoyo. Replanteo. Colocación de las armaduras con separadores homologados. Formación de juntas. Colocación de pasamuros para paso de los tensores. Limpieza y almacenamiento del encofrado. Vertido y compactación del hormigón. Desmontaje del sistema de encofrado. Curado del hormigón. Sellado de los huecos pasamuros. Limpieza de la superficie de coronación del muro. Reparación de defectos superficiales, si procede.  Criterio de medición de proyecto: Volumen medido sobre la sección teórica de cálculo, según documentación gráfica de Proyecto, deduciendo los huecos de superficie mayor de 2 m².  Criterio de medición de obra: Se medirá el volumen teórico ejecutado según especificaciones de Proyecto, deduciendo los huecos de superficie mayor de 2 m².</t>
  </si>
  <si>
    <t>Uds.</t>
  </si>
  <si>
    <t>Largo</t>
  </si>
  <si>
    <t>Ancho</t>
  </si>
  <si>
    <t>Alto</t>
  </si>
  <si>
    <t>Parcial</t>
  </si>
  <si>
    <t>Subtotal</t>
  </si>
  <si>
    <t>Ascensor de servicio/Garaje</t>
  </si>
  <si>
    <t>0</t>
  </si>
  <si>
    <t>-1 a Castillete</t>
  </si>
  <si>
    <t>Ascensor Huespedes</t>
  </si>
  <si>
    <t>0</t>
  </si>
  <si>
    <t>-1 a Castillete</t>
  </si>
  <si>
    <t>Depositos</t>
  </si>
  <si>
    <t>EMF010</t>
  </si>
  <si>
    <t>Partida</t>
  </si>
  <si>
    <t>m²</t>
  </si>
  <si>
    <t>Capa de compresión y encofrado.</t>
  </si>
  <si>
    <t>Capa de compresión de hormigón sobre encofrado nervometal; encofrado de chapa de acero laminado en frío "NERVOMETAL", o similar, o similar de 0,5 mm de espesor; acero UNE-EN 10080 B 500 S, cuantía 1,1 kg/m², y malla electrosoldada ME 15x15 Ø 5-5 B 500 T 6x2,20 UNE-EN 10080, en capa de compresión de 5 cm de espesor de hormigón ligero HL-25/B/10/XC2, densidad entre 1200 y 1500 kg/m³, (cantidad mínima de cemento 275 kg/m³), fabricado en central, y vertido con cubilote; apuntalamiento y desapuntalamiento de las viguetas.  Incluye: Preparación del perímetro picando 30 cm de capa de compresión de hormigón del forjado existente alrededor del hueco a tapar. Apuntalamiento. Resolución del apoyo sobre el elemento estructural. Montaje del encofrado. Colocación de armaduras con separadores homologados. Vertido y compactación del hormigón. Regleado y nivelación de la capa de compresión. Curado del hormigón. Desapuntalamiento.  Criterio de medición de proyecto: Superficie medida en verdadera magnitud del hueco a tapar, según documentación gráfica de Proyecto.  Criterio de medición de obra: Superficie medida en verdadera magnitud del hueco a tapar, según documentación gráfica de Proyecto.</t>
  </si>
  <si>
    <t>Uds.</t>
  </si>
  <si>
    <t>Largo</t>
  </si>
  <si>
    <t>Ancho</t>
  </si>
  <si>
    <t>Alto</t>
  </si>
  <si>
    <t>Parcial</t>
  </si>
  <si>
    <t>Subtotal</t>
  </si>
  <si>
    <t>Tapado Huecos Antiguas Instalaciones</t>
  </si>
  <si>
    <t>0</t>
  </si>
  <si>
    <t>Suelo Baja</t>
  </si>
  <si>
    <t>Suelo Primera</t>
  </si>
  <si>
    <t>Suelo Segunda</t>
  </si>
  <si>
    <t>EHY010</t>
  </si>
  <si>
    <t>Partida</t>
  </si>
  <si>
    <t>m²</t>
  </si>
  <si>
    <t>Reparación estructural de hormigón, con mortero a base de cemento, modificado con polímeros.</t>
  </si>
  <si>
    <t>Aplicación manual de mortero ligero tixotrópico, monocomponente, modificado con polímeros, reforzado con fibras y resistente a los sulfatos, de elevada resistencia mecánica y retracción compensada MasterEmaco S 5300 "Master Builders Solutions", o similar, o similar, con una resistencia a compresión a 28 días mayor o igual a 35 N/mm² y un módulo de elasticidad mayor o igual a 15000 N/mm², clase R3, tipo PCC, según UNE-EN 1504-3, Euroclase F de reacción al fuego, según UNE-EN 13501-1, compuesto de cemento Portland, áridos de granulometría seleccionada, polímeros y fibras sintéticas de poliacrilonitrilo, con bajo contenido en cromato y exento de cloruros, en capa de 15 mm de espesor medio, con acabado superficial fratasado con esponja o fratás, para reparación y refuerzo estructural de muro de hormigón.  Incluye: Humectación de la superficie soporte. Preparación de la mezcla. Aplicación del producto. Perfilado de aristas. Curado.  Criterio de medición de proyecto: Superficie medida según documentación gráfica de Proyecto.  Criterio de medición de obra: Se medirá la superficie realmente ejecutada según especificaciones de Proyecto.</t>
  </si>
  <si>
    <t>Uds.</t>
  </si>
  <si>
    <t>Largo</t>
  </si>
  <si>
    <t>Ancho</t>
  </si>
  <si>
    <t>Alto</t>
  </si>
  <si>
    <t>Parcial</t>
  </si>
  <si>
    <t>Subtotal</t>
  </si>
  <si>
    <t>Sotano -2</t>
  </si>
  <si>
    <t>Sotano -1</t>
  </si>
  <si>
    <t>EHK040</t>
  </si>
  <si>
    <t>Partida</t>
  </si>
  <si>
    <t>m²</t>
  </si>
  <si>
    <t>Preparación de la superficie de las armaduras en elementos de hormigón armado.</t>
  </si>
  <si>
    <t>Preparación de la superficie de las armaduras, para la posterior aplicación de productos reparadores y protectores, eliminando la suciedad superficial, la herrumbre y toda sustancia que pueda disminuir la adherencia entre las armaduras y el material de reparación a aplicar, hasta alcanzar un grado de preparación Sa 2 ½ según UNE-EN ISO 8501-1, mediante proyección en seco de chorro de partículas de material abrasivo formado por partículas de silicato de aluminio, y carga manual de los restos generados sobre camión o contenedor.  Criterio de valoración económica: El precio incluye el desplazamiento, montaje y desmontaje en obra del equipo de proyección.  Incluye: Aplicación del disolvente de grasas. Montaje y preparación del equipo. Aplicación mecánica del chorro de abrasivo. Desmontaje del equipo. Limpieza de la superficie soporte. Retirada y acopio del material proyectado y los restos generados. Carga del material proyectado y los restos generados sobre camión o contenedor.  Criterio de medición de proyecto: Superficie medida según documentación gráfica de Proyecto.  Criterio de medición de obra: Se medirá la superficie realmente ejecutada según especificaciones de Proyecto.</t>
  </si>
  <si>
    <t>Uds.</t>
  </si>
  <si>
    <t>Largo</t>
  </si>
  <si>
    <t>Ancho</t>
  </si>
  <si>
    <t>Alto</t>
  </si>
  <si>
    <t>Parcial</t>
  </si>
  <si>
    <t>Subtotal</t>
  </si>
  <si>
    <t>Sotano -2</t>
  </si>
  <si>
    <t>Sotano -1</t>
  </si>
  <si>
    <t>EHL010</t>
  </si>
  <si>
    <t>Partida</t>
  </si>
  <si>
    <t>m²</t>
  </si>
  <si>
    <t>Losa maciza.</t>
  </si>
  <si>
    <t>Losa maciza de hormigón armado, horizontal, con altura libre de planta de hasta 3 m, canto 20 cm, realizada con hormigón HA-25/F/20/XC2 fabricado en central, y vertido con cubilote, y acero UNE-EN 10080 B 500 S, con una cuantía aproximada de 21 kg/m²; montaje y desmontaje de sistema de encofrado continuo, con acabado tipo industrial para revestir, formado por: superficie encofrante de tableros de madera tratada, reforzados con varillas y perfiles, amortizables en 25 usos; estructura soporte horizontal de sopandas metálicas y accesorios de montaje, amortizables en 150 usos y estructura soporte vertical de puntales metálicos, amortizables en 150 usos. Incluso nervios y zunchos perimetrales de planta y huecos, alambre de atar, separadores, aplicación de líquido desencofrante y agente filmógeno, para el curado de hormigones y morteros.  Criterio de valoración económica: El precio incluye la elaboración de la ferralla (corte, doblado y conformado de elementos) en taller industrial y el montaje en el lugar definitivo de su colocación en obra, pero no incluye los pilares.  Incluye: Replanteo del sistema de encofrado. Montaje del sistema de encofrado. Replanteo de la geometría de la planta sobre el encofrado. Colocación de armaduras con separadores homologados. Vertido y compactación del hormigón. Regleado y nivelación de la capa de compresión. Curado del hormigón. Desmontaje del sistema de encofrado.  Criterio de medición de proyecto: Superficie medida en verdadera magnitud desde las caras exteriores de los zunchos del perímetro, según documentación gráfica de Proyecto, deduciendo los huecos de superficie mayor de 6 m².  Criterio de medición de obra: Se medirá, en verdadera magnitud, desde las caras exteriores de los zunchos del perímetro, la superficie realmente ejecutada según especificaciones de Proyecto, deduciendo los huecos de superficie mayor de 6 m².</t>
  </si>
  <si>
    <t>Uds.</t>
  </si>
  <si>
    <t>Largo</t>
  </si>
  <si>
    <t>Ancho</t>
  </si>
  <si>
    <t>Alto</t>
  </si>
  <si>
    <t>Parcial</t>
  </si>
  <si>
    <t>Subtotal</t>
  </si>
  <si>
    <t>Tapa Atarjea</t>
  </si>
  <si>
    <t>Techo Castillete ascensor</t>
  </si>
  <si>
    <t>UAA011</t>
  </si>
  <si>
    <t>Partida</t>
  </si>
  <si>
    <t>Ud</t>
  </si>
  <si>
    <t>Arqueta de hormigón en masa "in situ".</t>
  </si>
  <si>
    <t>Arqueta de paso, de hormigón en masa "in situ", de dimensiones interiores 60x60x60 cm, con marco y tapa de fundición.  Criterio de valoración económica: El precio no incluye la excavación ni el relleno del trasdós.  Incluye: Replanteo. Vertido y compactación del hormigón en formación de solera. Colocación del molde reutilizable. Vertido y compactación del hormigón en formación de la arqueta. Retirada del molde. Conexionado de los colectores a la arqueta. Relleno de hormigón para formación de pendientes. Colocación del colector de conexión de PVC en el fondo de la arqueta. Colocación de la tapa y los accesorios. Comprobación de su correcto funcionamiento.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</si>
  <si>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</si>
  <si>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</si>
  <si>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</si>
  <si>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</si>
  <si>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</si>
  <si>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</si>
  <si>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Registro atarjea</t>
  </si>
  <si>
    <t>EHL010b</t>
  </si>
  <si>
    <t>Partida</t>
  </si>
  <si>
    <t>m²</t>
  </si>
  <si>
    <t>Losa maciza.</t>
  </si>
  <si>
    <t>Losa maciza de hormigón armado, horizontal, con altura libre de planta de hasta 3 m, canto 10 cm, realizada con hormigón HA-25/F/20/XC2 fabricado en central, y vertido con cubilote, y acero UNE-EN 10080 B 500 S, con una cuantía aproximada de 21 kg/m²; montaje y desmontaje de sistema de encofrado continuo, formado por: superficie encofrante de tableros de madera tratada, reforzados con varillas y perfiles, forrados con placas de EPS, amortizables en 25 usos; estructura soporte horizontal de sopandas metálicas y accesorios de montaje, amortizables en 150 usos y estructura soporte vertical de puntales metálicos, amortizables en 150 usos. Incluso nervios y zunchos perimetrales de planta y huecos, alambre de atar, separadores, y agente filmógeno, para el curado de hormigones y morteros.  Criterio de valoración económica: El precio incluye la elaboración de la ferralla (corte, doblado y conformado de elementos) en taller industrial y el montaje en el lugar definitivo de su colocación en obra, pero no incluye los pilares.  Incluye: Replanteo del sistema de encofrado. Montaje del sistema de encofrado. Replanteo de la geometría de la planta sobre el encofrado. Colocación de armaduras con separadores homologados. Vertido y compactación del hormigón. Regleado y nivelación de la capa de compresión. Curado del hormigón. Desmontaje del sistema de encofrado.  Criterio de medición de proyecto: Superficie medida en verdadera magnitud desde las caras exteriores de los zunchos del perímetro, según documentación gráfica de Proyecto, deduciendo los huecos de superficie mayor de 6 m².  Criterio de medición de obra: Se medirá, en verdadera magnitud, desde las caras exteriores de los zunchos del perímetro, la superficie realmente ejecutada según especificaciones de Proyecto, deduciendo los huecos de superficie mayor de 6 m².</t>
  </si>
  <si>
    <t>Uds.</t>
  </si>
  <si>
    <t>Largo</t>
  </si>
  <si>
    <t>Ancho</t>
  </si>
  <si>
    <t>Alto</t>
  </si>
  <si>
    <t>Parcial</t>
  </si>
  <si>
    <t>Subtotal</t>
  </si>
  <si>
    <t>Meseta escalera Baja a Baja +1,00</t>
  </si>
  <si>
    <t>Oficio Baja +1,00</t>
  </si>
  <si>
    <t>EHP010</t>
  </si>
  <si>
    <t>Partida</t>
  </si>
  <si>
    <t>m</t>
  </si>
  <si>
    <t>Refuerzo de pilar de hormigón armado, con perfiles metálicos empresillados.</t>
  </si>
  <si>
    <t>Refuerzo de pilar de hormigón armado de 30x30 cm, con perfiles de acero S275JR, laminados en caliente, serie L 100x10, con capa de imprimación anticorrosiva, dispuestos en las aristas del pilar y unidos en las cuatro caras mediante presillas metálicas de 20x4 mm, soldadas "in situ", cada 25 cm, con ajuste vertical de los angulares sobre las aristas del soporte empleando adhesivo tixotrópico de dos componentes a base de resina epoxi, hasta asegurar que se encuentran sólidamente adheridas, aporte de material de soldadura según UNE-EN ISO 2560 y soldado del conjunto, asegurándose un efecto de confinamiento activo sobre el hormigón original.  Incluye: Replanteo de la posición de los refuerzos y empresillados. Limpieza y saneamiento de las aristas del soporte. Aplicación del adhesivo. Colocación y fijación provisional de los perfiles. Colocación de las presillas con soldadura. Ejecución de las uniones.  Criterio de medición de proyecto: Longitud medida a ejes, según documentación gráfica de Proyecto.  Criterio de medición de obra: Se medirá, a ejes, la longitud realmente ejecutada según especificaciones de Proyecto.</t>
  </si>
  <si>
    <t>Uds.</t>
  </si>
  <si>
    <t>Largo</t>
  </si>
  <si>
    <t>Ancho</t>
  </si>
  <si>
    <t>Alto</t>
  </si>
  <si>
    <t>Parcial</t>
  </si>
  <si>
    <t>Subtotal</t>
  </si>
  <si>
    <t>EHZ100</t>
  </si>
  <si>
    <t>Partida</t>
  </si>
  <si>
    <t>m</t>
  </si>
  <si>
    <t>Refuerzo de vigas y viguetas, con laminado de fibra de carbono.</t>
  </si>
  <si>
    <t>Refuerzo por la cara inferior de vigas o viguetas de hormigón armado, mediante el sistema MasterBrace "Master Builders Solutions", o similar, o similar, formado por laminado de fibra de carbono, MasterBrace LAM 170/3100 "Master Builders Solutions", o similar, o similar, de 100 mm de anchura y 1,4 mm de espesor, módulo de elasticidad 170000 N/mm², resistencia a tracción 3100 MPa y elongación última 1,9%, colocado con MasterBrace ADH 4000 "Master Builders Solutions", o similar, o similar, aplicando una capa de 2 mm de espesor sobre el laminado con espátula y otra capa de 1 mm de espesor sobre la superficie de contacto con el soporte, previamente imprimada con MasterBrace P 3500 "Master Builders Solutions", o similar, o similar, aplicada con brocha.  Criterio de valoración económica: El precio no incluye la preparación del soporte ni el revestimiento.  Incluye: Replanteo de la posición de los refuerzos. Aplicación de la imprimación. Aplicación del adhesivo sobre el hormigón imprimado. Aplicación del adhesivo sobre la cara rugosa del laminado. Colocación del laminado sobre el soporte, con rodillo de goma. Limpieza de los restos de obra.  Criterio de medición de proyecto: Longitud medida según documentación gráfica de Proyecto.  Criterio de medición de obra: Se medirá la longitud realmente ejecutada según especificaciones de Proyecto.</t>
  </si>
  <si>
    <t>Uds.</t>
  </si>
  <si>
    <t>Largo</t>
  </si>
  <si>
    <t>Ancho</t>
  </si>
  <si>
    <t>Alto</t>
  </si>
  <si>
    <t>Parcial</t>
  </si>
  <si>
    <t>Subtotal</t>
  </si>
  <si>
    <t>EH</t>
  </si>
  <si>
    <t>E</t>
  </si>
  <si>
    <t>F</t>
  </si>
  <si>
    <t>Capítulo</t>
  </si>
  <si>
    <t>Fachadas y particiones</t>
  </si>
  <si>
    <t>FF</t>
  </si>
  <si>
    <t>Capítulo</t>
  </si>
  <si>
    <t>Fábrica no estructural</t>
  </si>
  <si>
    <t>FFQ010</t>
  </si>
  <si>
    <t>Partida</t>
  </si>
  <si>
    <t>m²</t>
  </si>
  <si>
    <t>Hoja de partición interior, de fábrica de ladrillo perforado cerámico para revestir. "F"</t>
  </si>
  <si>
    <t>Hoja de partición interior, de 11,5 cm de espesor, de fábrica de ladrillo cerámico perforado, para revestir, 24x11,5x10 cm, con juntas horizontales y verticales de 10 mm de espesor, recibida con mortero de cemento industrial, color gris, M-5, suministrado a granel.  Incluye: Replanteo y trazado en el forjado de los tabiques a realizar. Marcado en los pilares de los niveles de referencia general de planta y de nivel de pavimento. Colocación y aplomado de miras de referencia. Colocación, aplomado y nivelación de cercos y precercos de puertas y armarios. Tendido de hilos entre miras. Colocación de las piezas por hiladas a nivel. Recibido a la obra de cercos y precercos. Encuentros de la fábrica con fachadas, pilares y tabiques. Encuentro de la fábrica con el forjado superior. Limpieza del paramento.  Criterio de medición de proyecto: Superficie medida según documentación gráfica de Proyecto, sin duplicar esquinas ni encuentros, deduciendo los huecos de superficie mayor de 3 m². En los huecos que no se deduzcan, están incluidos los trabajos de realizar la superficie interior del hueco.  Criterio de medición de obra: Se medirá la superficie realmente ejecutada según especificaciones de Proyecto, sin duplicar esquinas ni encuentros, deduciendo los huecos de superficie mayor de 3 m². En los huecos que no se deduzcan, están incluidos los trabajos de realizar la superficie interior del hueco.</t>
  </si>
  <si>
    <t>Uds.</t>
  </si>
  <si>
    <t>Largo</t>
  </si>
  <si>
    <t>Ancho</t>
  </si>
  <si>
    <t>Alto</t>
  </si>
  <si>
    <t>Parcial</t>
  </si>
  <si>
    <t>Subtotal</t>
  </si>
  <si>
    <t>Sotano -2</t>
  </si>
  <si>
    <t>0</t>
  </si>
  <si>
    <t>Sotano -1</t>
  </si>
  <si>
    <t>0</t>
  </si>
  <si>
    <t>Nucleo Escaleras Bahia carga</t>
  </si>
  <si>
    <t>División aparcamientos</t>
  </si>
  <si>
    <t>Nucleo Escaleras a Vestibulo</t>
  </si>
  <si>
    <t>División aparcamientos</t>
  </si>
  <si>
    <t>División mantenimiento/ Vestibulo</t>
  </si>
  <si>
    <t>FFQ010b</t>
  </si>
  <si>
    <t>Partida</t>
  </si>
  <si>
    <t>m²</t>
  </si>
  <si>
    <t>Hoja de partición interior, de fábrica de ladrillo hueco doble cerámico para revestir. "G"</t>
  </si>
  <si>
    <t>Hoja de partición interior, de 6,5 cm de espesor, de fábrica de ladrillo cerámico hueco (machetón), para revestir, 24x11x7 cm, con juntas horizontales y verticales de 10 mm de espesor, recibida con mortero de cemento industrial, color gris, M-5, suministrado a granel.  Incluye: Replanteo y trazado en el forjado de los tabiques a realizar. Marcado en los pilares de los niveles de referencia general de planta y de nivel de pavimento. Colocación y aplomado de miras de referencia. Colocación, aplomado y nivelación de cercos y precercos de puertas y armarios. Tendido de hilos entre miras. Colocación de las piezas por hiladas a nivel. Recibido a la obra de cercos y precercos. Encuentros de la fábrica con fachadas, pilares y tabiques. Encuentro de la fábrica con el forjado superior. Limpieza del paramento.  Criterio de medición de proyecto: Superficie medida según documentación gráfica de Proyecto, sin duplicar esquinas ni encuentros, deduciendo los huecos de superficie mayor de 3 m². En los huecos que no se deduzcan, están incluidos los trabajos de realizar la superficie interior del hueco.  Criterio de medición de obra: Se medirá la superficie realmente ejecutada según especificaciones de Proyecto, sin duplicar esquinas ni encuentros, deduciendo los huecos de superficie mayor de 3 m². En los huecos que no se deduzcan, están incluidos los trabajos de realizar la superficie interior del hueco.</t>
  </si>
  <si>
    <t>Uds.</t>
  </si>
  <si>
    <t>Largo</t>
  </si>
  <si>
    <t>Ancho</t>
  </si>
  <si>
    <t>Alto</t>
  </si>
  <si>
    <t>Parcial</t>
  </si>
  <si>
    <t>Subtotal</t>
  </si>
  <si>
    <t>Sotano -1</t>
  </si>
  <si>
    <t>0</t>
  </si>
  <si>
    <t>Zona Lavanderia</t>
  </si>
  <si>
    <t>Pasillo</t>
  </si>
  <si>
    <t>Divisiones</t>
  </si>
  <si>
    <t>Vestuarios</t>
  </si>
  <si>
    <t>Mantenimiento</t>
  </si>
  <si>
    <t>FFQ010c</t>
  </si>
  <si>
    <t>Partida</t>
  </si>
  <si>
    <t>m²</t>
  </si>
  <si>
    <t>Hoja de partición interior, de fábrica de ladrillo hueco triple cerámico para revestir. "H"</t>
  </si>
  <si>
    <t>Hoja de partición interior, de 11 cm de espesor, de fábrica de ladrillo cerámico hueco triple, para revestir, 24x11,5x10 cm, con juntas horizontales y verticales de 10 mm de espesor, recibida con mortero de cemento industrial, color gris, M-5, suministrado a granel.  Incluye: Replanteo y trazado en el forjado de los tabiques a realizar. Marcado en los pilares de los niveles de referencia general de planta y de nivel de pavimento. Colocación y aplomado de miras de referencia. Colocación, aplomado y nivelación de cercos y precercos de puertas y armarios. Tendido de hilos entre miras. Colocación de las piezas por hiladas a nivel. Recibido a la obra de cercos y precercos. Encuentros de la fábrica con fachadas, pilares y tabiques. Encuentro de la fábrica con el forjado superior. Limpieza del paramento.  Criterio de medición de proyecto: Superficie medida según documentación gráfica de Proyecto, sin duplicar esquinas ni encuentros, deduciendo los huecos de superficie mayor de 3 m². En los huecos que no se deduzcan, están incluidos los trabajos de realizar la superficie interior del hueco.  Criterio de medición de obra: Se medirá la superficie realmente ejecutada según especificaciones de Proyecto, sin duplicar esquinas ni encuentros, deduciendo los huecos de superficie mayor de 3 m². En los huecos que no se deduzcan, están incluidos los trabajos de realizar la superficie interior del hueco.</t>
  </si>
  <si>
    <t>Uds.</t>
  </si>
  <si>
    <t>Largo</t>
  </si>
  <si>
    <t>Ancho</t>
  </si>
  <si>
    <t>Alto</t>
  </si>
  <si>
    <t>Parcial</t>
  </si>
  <si>
    <t>Subtotal</t>
  </si>
  <si>
    <t>Sotano -1</t>
  </si>
  <si>
    <t>0</t>
  </si>
  <si>
    <t>Lavanderia</t>
  </si>
  <si>
    <t>Almacenes</t>
  </si>
  <si>
    <t>acceso nucleo</t>
  </si>
  <si>
    <t>Mantenimiento</t>
  </si>
  <si>
    <t>HYO020</t>
  </si>
  <si>
    <t>Partida</t>
  </si>
  <si>
    <t>m</t>
  </si>
  <si>
    <t>Peldañeado de escalera.</t>
  </si>
  <si>
    <t>Peldañeado de escalera con ladrillo cerámico hueco, recibido con mortero de cemento, industrial, M-5, sobre forjado, formando recrecido peldaño tras peldaño, hasta salvar 115 cm, como base para la posterior colocación del acabado de peldaños.  Incluye: Replanteo y trazado del peldañeado en muros. Tendido de cordel entre el primer peldaño y el último. Limpieza y humectación de la losa. Formación del peldañeado.  Criterio de medición de proyecto: Longitud de la arista formada por la huella y la tabica, medida según documentación gráfica de Proyecto.  Criterio de medición de obra: Se medirá, en la arista de intersección entre huella y tabica, la longitud realmente ejecutada según especificaciones de Proyecto.</t>
  </si>
  <si>
    <t>Uds.</t>
  </si>
  <si>
    <t>Largo</t>
  </si>
  <si>
    <t>Ancho</t>
  </si>
  <si>
    <t>Alto</t>
  </si>
  <si>
    <t>Parcial</t>
  </si>
  <si>
    <t>Subtotal</t>
  </si>
  <si>
    <t>Baja a +1,15</t>
  </si>
  <si>
    <t>FF</t>
  </si>
  <si>
    <t>FB</t>
  </si>
  <si>
    <t>Capítulo</t>
  </si>
  <si>
    <t>Tabiquería de entramado autoportante</t>
  </si>
  <si>
    <t>FBY150</t>
  </si>
  <si>
    <t>Partida</t>
  </si>
  <si>
    <t>m²</t>
  </si>
  <si>
    <t>Tabique de placas de yeso laminado. "A" 215/600 (70-35+15+e+70-35) 5N(H1) 2LM</t>
  </si>
  <si>
    <t>Tabique especial sistema 215/600 (70-35+15+e+70-35) 2LM "PLADUR", o similar (5 estándar), de 215 mm de espesor total, con nivel de calidad del acabado Q2, formado por una estructura doble sin arriostrar con placa de separación intermedia de perfiles de chapa de acero galvanizado de 70-35 + 15 + 70-35 mm de anchura, a base de montantes (elementos verticales) separados 600 mm entre sí, con disposición normal "N" y canales (elementos horizontales), a la que se atornillan cinco placas en total (dos placas tipo estándar en cada cara y una placa tipo estándar en el centro, de 15 mm de espesor cada placa), se utilizaran placas tipo con baja absorción superficial H1 en lo nucleos humedos; aislamiento acústico mediante panel semirrígido de lana mineral, espesor 65 mm, según UNE-EN 13162, en el alma. Incluso banda estanca autoadhesiva "PLADUR", o similar; tornillería para la fijación de las placas; cinta microperforada de papel con refuerzo metálico "PLADUR", o similar y pasta de secado en polvo JN "PLADUR", o similar, cinta microperforada de papel "PLADUR", o similar.  Criterio de valoración económica: El precio incluye la resolución de encuentros y puntos singulares.  Incluye: Replanteo y trazado en el forjado inferior y en el superior de los tabiques a realizar. Colocación de banda de estanqueidad y canales inferiores, sobre solado terminado o base de asiento. Colocación de banda de estanqueidad y canales superiores, bajo forjados. Colocación y fijación de los montantes sobre los elementos horizontales. Corte de las placas. Fijación de las placas para el cierre de una de las caras del tabique. Colocación de los paneles de lana mineral entre los montantes. Fijación de las placas para el cierre de la segunda cara del tabique. Replanteo de las cajas para alojamiento de mecanismos eléctricos y de paso de instalaciones, y posterior perforación de las placas. Tratamiento de juntas.  Criterio de medición de proyecto: Superficie medida según documentación gráfica de Proyecto, sin duplicar esquinas ni encuentros, siguiendo los criterios de medición expuestos en la norma UNE 92305.  Criterio de medición de obra: Se medirá la superficie realmente ejecutada según especificaciones de Proyecto, sin duplicar esquinas ni encuentros, siguiendo los criterios de medición expuestos en la norma UNE 92305.</t>
  </si>
  <si>
    <t>Uds.</t>
  </si>
  <si>
    <t>Largo</t>
  </si>
  <si>
    <t>Ancho</t>
  </si>
  <si>
    <t>Alto</t>
  </si>
  <si>
    <t>Parcial</t>
  </si>
  <si>
    <t>Subtotal</t>
  </si>
  <si>
    <t>--------------Planta Baja-------------</t>
  </si>
  <si>
    <t>0</t>
  </si>
  <si>
    <t>Separación Salon - Cocina</t>
  </si>
  <si>
    <t>Separación aseo hombre - Oficio baja</t>
  </si>
  <si>
    <t>Pasillo Habitaciones</t>
  </si>
  <si>
    <t>Salon Jardin Norte</t>
  </si>
  <si>
    <t>División habitaciones</t>
  </si>
  <si>
    <t>0</t>
  </si>
  <si>
    <t>001-002</t>
  </si>
  <si>
    <t>003-004</t>
  </si>
  <si>
    <t>004-005</t>
  </si>
  <si>
    <t>005-00A</t>
  </si>
  <si>
    <t>00A-00B</t>
  </si>
  <si>
    <t>Oficio Planta</t>
  </si>
  <si>
    <t>Oficio Cafetin - Salon Desayunos</t>
  </si>
  <si>
    <t>---------Planta Primera-------</t>
  </si>
  <si>
    <t>0</t>
  </si>
  <si>
    <t>Pasillo Norte</t>
  </si>
  <si>
    <t>División habitaciones</t>
  </si>
  <si>
    <t>0</t>
  </si>
  <si>
    <t>101-102, 103-104, 105-106</t>
  </si>
  <si>
    <t>102-103, 104-105, 106-107</t>
  </si>
  <si>
    <t>107-108</t>
  </si>
  <si>
    <t>Pasillo Sur</t>
  </si>
  <si>
    <t>División Habitaciones</t>
  </si>
  <si>
    <t>0</t>
  </si>
  <si>
    <t>109-110</t>
  </si>
  <si>
    <t>110-111 y 114-115</t>
  </si>
  <si>
    <t>111-112 y 112-113</t>
  </si>
  <si>
    <t>113-114</t>
  </si>
  <si>
    <t>115-116</t>
  </si>
  <si>
    <t>---------Planta Segunda-------</t>
  </si>
  <si>
    <t>0</t>
  </si>
  <si>
    <t>Pasillo</t>
  </si>
  <si>
    <t>División Habitaciones</t>
  </si>
  <si>
    <t>0</t>
  </si>
  <si>
    <t>201-202, 203-204 y 205-206</t>
  </si>
  <si>
    <t>202-203 y 204-205</t>
  </si>
  <si>
    <t>206-207</t>
  </si>
  <si>
    <t>207-208</t>
  </si>
  <si>
    <t>FBY150b</t>
  </si>
  <si>
    <t>Partida</t>
  </si>
  <si>
    <t>m²</t>
  </si>
  <si>
    <t>Tabique de placas de yeso laminado. "B" 156/400 (48-35+e+48-35) 4N(H1) 2LM</t>
  </si>
  <si>
    <t>Tabique especial sistema 156/400 (48-35+e+48-35) 2LM "PLADUR", o similar (4 estándar), de 156 mm de espesor total, con nivel de calidad del acabado Q2, formado por una estructura doble sin arriostrar de perfiles de chapa de acero galvanizado de 48-35 + 48-35 mm de anchura, a base de montantes (elementos verticales) separados 400 mm entre sí, con disposición normal "N" y canales (elementos horizontales), a la que se atornillan cuatro placas en total (dos placas tipo estándar en cada cara, de 15 mm de espesor cada placa), se utilizaran placas tipo con baja absorción superficial H1 en lo nucleos humedos; aislamiento acústico mediante panel semirrígido de lana mineral, espesor 45 mm, según UNE-EN 13162, en el alma. Incluso banda estanca autoadhesiva "PLADUR", o similar; tornillería para la fijación de las placas; cinta microperforada de papel con refuerzo metálico "PLADUR", o similar y pasta de secado en polvo JN "PLADUR", o similar, cinta microperforada de papel "PLADUR", o similar.  Criterio de valoración económica: El precio incluye la resolución de encuentros y puntos singulares.  Incluye: Replanteo y trazado en el forjado inferior y en el superior de los tabiques a realizar. Colocación de banda de estanqueidad y canales inferiores, sobre solado terminado o base de asiento. Colocación de banda de estanqueidad y canales superiores, bajo forjados. Colocación y fijación de los montantes sobre los elementos horizontales. Corte de las placas. Fijación de las placas para el cierre de una de las caras del tabique. Colocación de los paneles de lana mineral entre los montantes. Fijación de las placas para el cierre de la segunda cara del tabique. Replanteo de las cajas para alojamiento de mecanismos eléctricos y de paso de instalaciones, y posterior perforación de las placas. Tratamiento de juntas.  Criterio de medición de proyecto: Superficie medida según documentación gráfica de Proyecto, sin duplicar esquinas ni encuentros, siguiendo los criterios de medición expuestos en la norma UNE 92305.  Criterio de medición de obra: Se medirá la superficie realmente ejecutada según especificaciones de Proyecto, sin duplicar esquinas ni encuentros, siguiendo los criterios de medición expuestos en la norma UNE 92305.</t>
  </si>
  <si>
    <t>Uds.</t>
  </si>
  <si>
    <t>Largo</t>
  </si>
  <si>
    <t>Ancho</t>
  </si>
  <si>
    <t>Alto</t>
  </si>
  <si>
    <t>Parcial</t>
  </si>
  <si>
    <t>Subtotal</t>
  </si>
  <si>
    <t>----------Planta Baja-----------</t>
  </si>
  <si>
    <t>0</t>
  </si>
  <si>
    <t>Puertas cocina</t>
  </si>
  <si>
    <t>Vestibulo acceso exterior cocina</t>
  </si>
  <si>
    <t>Almacen</t>
  </si>
  <si>
    <t>Separación Baños</t>
  </si>
  <si>
    <t>Patinillos de instalaciones</t>
  </si>
  <si>
    <t>0</t>
  </si>
  <si>
    <t>002-Salon Jardín</t>
  </si>
  <si>
    <t>003-Salon Jardín</t>
  </si>
  <si>
    <t>003-004 y 005-006</t>
  </si>
  <si>
    <t>Oficio Planta</t>
  </si>
  <si>
    <t>Mocheta pilar recepción</t>
  </si>
  <si>
    <t>----------Planta Primera-----------</t>
  </si>
  <si>
    <t>0</t>
  </si>
  <si>
    <t>Patinillos de instalaciones</t>
  </si>
  <si>
    <t>0</t>
  </si>
  <si>
    <t>102-103, 104-105 y 106-107</t>
  </si>
  <si>
    <t>110-111 y 114-115</t>
  </si>
  <si>
    <t>----------Planta Segunda-----------</t>
  </si>
  <si>
    <t>0</t>
  </si>
  <si>
    <t>Patinillos de instalaciones</t>
  </si>
  <si>
    <t>0</t>
  </si>
  <si>
    <t>202-203, 204-205 y 206-207</t>
  </si>
  <si>
    <t>Pasillo</t>
  </si>
  <si>
    <t>FBY150d</t>
  </si>
  <si>
    <t>Partida</t>
  </si>
  <si>
    <t>m²</t>
  </si>
  <si>
    <t>Tabique de placas de yeso laminado. "Cb" 200/400 (70-35+e+70-35) 4F 2LM</t>
  </si>
  <si>
    <t>Tabique especial sistema 200/400 (70-35+e+70-35) 2LM "PLADUR", o similar (4 con resistencia al fuego), con resistencia al fuego EI 120, de 200 mm de espesor total, con nivel de calidad del acabado Q2, formado por una estructura doble sin arriostrar de perfiles de chapa de acero galvanizado de 70-35 + 70-35 mm de anchura, a base de montantes (elementos verticales) separados 400 mm entre sí, con disposición normal "N" y canales (elementos horizontales), a la que se atornillan cuatro placas en total (dos placas tipo con resistencia al fuego en cada cara, de 15 mm de espesor cada placa); aislamiento acústico mediante panel semirrígido de lana mineral, espesor 65 mm, según UNE-EN 13162, en el alma. Incluso banda estanca autoadhesiva "PLADUR", o similar; tornillería para la fijación de las placas; cinta microperforada de papel con refuerzo metálico "PLADUR", o similar y pasta de secado en polvo JN "PLADUR", o similar, cinta microperforada de papel "PLADUR", o similar.  Criterio de valoración económica: El precio incluye la resolución de encuentros y puntos singulares.  Incluye: Replanteo y trazado en el forjado inferior y en el superior de los tabiques a realizar. Colocación de banda de estanqueidad y canales inferiores, sobre solado terminado o base de asiento. Colocación de banda de estanqueidad y canales superiores, bajo forjados. Colocación y fijación de los montantes sobre los elementos horizontales. Corte de las placas. Fijación de las placas para el cierre de una de las caras del tabique. Colocación de los paneles de lana mineral entre los montantes. Fijación de las placas para el cierre de la segunda cara del tabique. Replanteo de las cajas para alojamiento de mecanismos eléctricos y de paso de instalaciones, y posterior perforación de las placas. Tratamiento de juntas.  Criterio de medición de proyecto: Superficie medida según documentación gráfica de Proyecto, sin duplicar esquinas ni encuentros, siguiendo los criterios de medición expuestos en la norma UNE 92305.  Criterio de medición de obra: Se medirá la superficie realmente ejecutada según especificaciones de Proyecto, sin duplicar esquinas ni encuentros, siguiendo los criterios de medición expuestos en la norma UNE 92305.</t>
  </si>
  <si>
    <t>Uds.</t>
  </si>
  <si>
    <t>Largo</t>
  </si>
  <si>
    <t>Ancho</t>
  </si>
  <si>
    <t>Alto</t>
  </si>
  <si>
    <t>Parcial</t>
  </si>
  <si>
    <t>Subtotal</t>
  </si>
  <si>
    <t>------------Planta Baja----------</t>
  </si>
  <si>
    <t>0</t>
  </si>
  <si>
    <t>División salon banquetes - Vestibulo aseos</t>
  </si>
  <si>
    <t>Escalera Servicio</t>
  </si>
  <si>
    <t>Escalera Huespedes</t>
  </si>
  <si>
    <t>------------Planta Primera----------</t>
  </si>
  <si>
    <t>0</t>
  </si>
  <si>
    <t>Escalera Servicio</t>
  </si>
  <si>
    <t>Escalera Huespedes</t>
  </si>
  <si>
    <t>Oficio Planta</t>
  </si>
  <si>
    <t>------------Planta Segunda---------</t>
  </si>
  <si>
    <t>0</t>
  </si>
  <si>
    <t>Escalera Servicio</t>
  </si>
  <si>
    <t>Escalera Huespedes</t>
  </si>
  <si>
    <t>FBY150e</t>
  </si>
  <si>
    <t>Partida</t>
  </si>
  <si>
    <t>m²</t>
  </si>
  <si>
    <t>Tabique de placas de yeso laminado. "D" 130 (70-45) 4H1 MW</t>
  </si>
  <si>
    <t>Tabique múltiple sistema 130 (70-45) MW "PLADUR", o similar (4 con baja absorción superficial de agua), de 130 mm de espesor total, con nivel de calidad del acabado Q2, formado por una estructura simple de perfiles de chapa de acero galvanizado de 70 mm de anchura, a base de montantes (elementos verticales) separados 600 mm entre sí, con disposición normal "N" y canales (elementos horizontales), a la que se atornillan cuatro placas en total (dos placas tipo con baja absorción superficial de agua en cada cara, de 15 mm de espesor cada placa); aislamiento acústico mediante panel semirrígido de lana mineral, espesor 65 mm, según UNE-EN 13162, en el alma. Incluso banda estanca autoadhesiva "PLADUR", o similar; tornillería para la fijación de las placas; cinta microperforada de papel con refuerzo metálico "PLADUR", o similar y pasta de secado en polvo JN "PLADUR", o similar, cinta microperforada de papel "PLADUR", o similar.  Criterio de valoración económica: El precio incluye la resolución de encuentros y puntos singulares.  Incluye: Replanteo y trazado en el forjado inferior y en el superior de los tabiques a realizar. Colocación de banda de estanqueidad y canales inferiores, sobre solado terminado o base de asiento. Colocación de banda de estanqueidad y canales superiores, bajo forjados. Colocación y fijación de los montantes sobre los elementos horizontales. Corte de las placas. Fijación de las placas para el cierre de una de las caras del tabique. Colocación de los paneles de lana mineral entre los montantes. Fijación de las placas para el cierre de la segunda cara del tabique. Replanteo de las cajas para alojamiento de mecanismos eléctricos y de paso de instalaciones, y posterior perforación de las placas. Tratamiento de juntas.  Criterio de medición de proyecto: Superficie medida según documentación gráfica de Proyecto, sin duplicar esquinas ni encuentros, siguiendo los criterios de medición expuestos en la norma UNE 92305.  Criterio de medición de obra: Se medirá la superficie realmente ejecutada según especificaciones de Proyecto, sin duplicar esquinas ni encuentros, siguiendo los criterios de medición expuestos en la norma UNE 92305.</t>
  </si>
  <si>
    <t>Uds.</t>
  </si>
  <si>
    <t>Largo</t>
  </si>
  <si>
    <t>Ancho</t>
  </si>
  <si>
    <t>Alto</t>
  </si>
  <si>
    <t>Parcial</t>
  </si>
  <si>
    <t>Subtotal</t>
  </si>
  <si>
    <t>------------Planta Baja----------</t>
  </si>
  <si>
    <t>0</t>
  </si>
  <si>
    <t>Cocina</t>
  </si>
  <si>
    <t>Aseos - Administración</t>
  </si>
  <si>
    <t>Maletero</t>
  </si>
  <si>
    <t>003, 004, 005 y 006</t>
  </si>
  <si>
    <t>------------Planta Primera----------</t>
  </si>
  <si>
    <t>0</t>
  </si>
  <si>
    <t>103, 104, 105, 106 y 107</t>
  </si>
  <si>
    <t>114 y 115</t>
  </si>
  <si>
    <t>Oficio Planta</t>
  </si>
  <si>
    <t>------------Planta Segunda----------</t>
  </si>
  <si>
    <t>0</t>
  </si>
  <si>
    <t>202 y 203</t>
  </si>
  <si>
    <t>Oficio</t>
  </si>
  <si>
    <t>FBY150f</t>
  </si>
  <si>
    <t>Partida</t>
  </si>
  <si>
    <t>m²</t>
  </si>
  <si>
    <t>Tabique de placas de yeso laminado. "E" 108 (48-45) 4N MW</t>
  </si>
  <si>
    <t>Tabique múltiple sistema 108 (48-45) MW "PLADUR", o similar (4 estándar), de 108 mm de espesor total, con nivel de calidad del acabado Q2, formado por una estructura simple de perfiles de chapa de acero galvanizado de 48 mm de anchura, a base de montantes (elementos verticales) separados 600 mm entre sí, con disposición normal "N" y canales (elementos horizontales), a la que se atornillan cuatro placas en total (dos placas tipo estándar en cada cara, de 15 mm de espesor cada placa); aislamiento acústico mediante panel semirrígido de lana mineral, espesor 45 mm, según UNE-EN 13162, en el alma. Incluso banda estanca autoadhesiva "PLADUR", o similar; tornillería para la fijación de las placas; cinta microperforada de papel con refuerzo metálico "PLADUR", o similar y pasta de secado en polvo JN "PLADUR", o similar, cinta microperforada de papel "PLADUR", o similar.  Criterio de valoración económica: El precio incluye la resolución de encuentros y puntos singulares.  Incluye: Replanteo y trazado en el forjado inferior y en el superior de los tabiques a realizar. Colocación de banda de estanqueidad y canales inferiores, sobre solado terminado o base de asiento. Colocación de banda de estanqueidad y canales superiores, bajo forjados. Colocación y fijación de los montantes sobre los elementos horizontales. Corte de las placas. Fijación de las placas para el cierre de una de las caras del tabique. Colocación de los paneles de lana mineral entre los montantes. Fijación de las placas para el cierre de la segunda cara del tabique. Replanteo de las cajas para alojamiento de mecanismos eléctricos y de paso de instalaciones, y posterior perforación de las placas. Tratamiento de juntas.  Criterio de medición de proyecto: Superficie medida según documentación gráfica de Proyecto, sin duplicar esquinas ni encuentros, siguiendo los criterios de medición expuestos en la norma UNE 92305.  Criterio de medición de obra: Se medirá la superficie realmente ejecutada según especificaciones de Proyecto, sin duplicar esquinas ni encuentros, siguiendo los criterios de medición expuestos en la norma UNE 92305.</t>
  </si>
  <si>
    <t>Uds.</t>
  </si>
  <si>
    <t>Largo</t>
  </si>
  <si>
    <t>Ancho</t>
  </si>
  <si>
    <t>Alto</t>
  </si>
  <si>
    <t>Parcial</t>
  </si>
  <si>
    <t>Subtotal</t>
  </si>
  <si>
    <t>------------Planta Baja----------</t>
  </si>
  <si>
    <t>0</t>
  </si>
  <si>
    <t>001 y 002</t>
  </si>
  <si>
    <t>003, 004, 005 y 006</t>
  </si>
  <si>
    <t>------------Planta Primera----------</t>
  </si>
  <si>
    <t>0</t>
  </si>
  <si>
    <t>001, 002, 103, 104, 105, 106 y 107</t>
  </si>
  <si>
    <t>114 y 115</t>
  </si>
  <si>
    <t>------------Planta Segunda----------</t>
  </si>
  <si>
    <t>0</t>
  </si>
  <si>
    <t>202 y 203</t>
  </si>
  <si>
    <t>RRY105</t>
  </si>
  <si>
    <t>Partida</t>
  </si>
  <si>
    <t>m²</t>
  </si>
  <si>
    <t>Trasdosado autoportante de placas de yeso laminado."Ta" 100 (70-45) 2N(H1) MW</t>
  </si>
  <si>
    <t>Trasdosado autoportante, sistema 100 (70-45) MW "PLADUR", o similar, de 110 mm de espesor, con nivel de calidad del acabado Q3, formado por placa de yeso laminado tipo estándar de 15 mm de espesor, formando sándwich con una placa tipo estándar de 15 mm de espesor, se utilizaran placas tipo con baja absorción superficial H1 en lo nucleos humedos; atornilladas directamente a una estructura autoportante de acero galvanizado formada por canales horizontales, sólidamente fijados al suelo y al techo y montantes verticales de 70 mm y 0,6 mm de espesor con una modulación de 400 mm y con disposición normal "N", montados sobre canales junto al paramento vertical creando una cámara de aire de 10 mm de espesor mínimo. Aislamiento acústico mediante panel semirrígido de lana mineral, espesor 65 mm, según UNE-EN 13162, en el alma. Incluso banda estanca autoadhesiva "PLADUR", o similar; fijaciones para el anclaje de canales y montantes metálicos; tornillería para la fijación de las placas; cinta microperforada de papel con refuerzo metálico "PLADUR", o similar y pasta de secado en polvo JN "PLADUR", o similar, cinta microperforada de papel "PLADUR", o similar.  Criterio de valoración económica: El precio incluye la resolución de encuentros y puntos singulares  Incluye: Replanteo y trazado en el forjado inferior y en el superior de los perfiles. Colocación de banda de estanqueidad y canales inferiores, sobre solado terminado o base de asiento. Colocación de banda de estanqueidad y canales superiores, bajo forjados. Colocación y fijación de los montantes sobre los elementos horizontales. Corte de las placas. Fijación de las placas. Replanteo de las cajas para alojamiento de mecanismos eléctricos y de paso de instalaciones, y posterior perforación de las placas. Tratamiento de juntas.  Criterio de medición de proyecto: Superficie medida según documentación gráfica de Proyecto, sin duplicar esquinas ni encuentros, siguiendo los criterios de medición expuestos en la norma UNE 92305.  Criterio de medición de obra: Se medirá la superficie realmente ejecutada según especificaciones de Proyecto, sin duplicar esquinas ni encuentros, siguiendo los criterios de medición expuestos en la norma UNE 92305.</t>
  </si>
  <si>
    <t>Uds.</t>
  </si>
  <si>
    <t>Largo</t>
  </si>
  <si>
    <t>Ancho</t>
  </si>
  <si>
    <t>Alto</t>
  </si>
  <si>
    <t>Parcial</t>
  </si>
  <si>
    <t>Subtotal</t>
  </si>
  <si>
    <t>Planta Baja</t>
  </si>
  <si>
    <t>0</t>
  </si>
  <si>
    <t>Cocina</t>
  </si>
  <si>
    <t>Salon Banquetes</t>
  </si>
  <si>
    <t>Almacen - 001</t>
  </si>
  <si>
    <t>001-Salon Jardin Invierno</t>
  </si>
  <si>
    <t>003-00B</t>
  </si>
  <si>
    <t>00B</t>
  </si>
  <si>
    <t>Salon Desayunos</t>
  </si>
  <si>
    <t>Hall</t>
  </si>
  <si>
    <t>Ascensor</t>
  </si>
  <si>
    <t>Baño 001</t>
  </si>
  <si>
    <t>Baño 004</t>
  </si>
  <si>
    <t>Baño 00A</t>
  </si>
  <si>
    <t>Planta Primera</t>
  </si>
  <si>
    <t>0</t>
  </si>
  <si>
    <t>Cerramiento</t>
  </si>
  <si>
    <t>Baño 105</t>
  </si>
  <si>
    <t>Baño 107</t>
  </si>
  <si>
    <t>Oficio</t>
  </si>
  <si>
    <t>Ascensor</t>
  </si>
  <si>
    <t>Patio Sobre Hall</t>
  </si>
  <si>
    <t>Patio Sobre Desayunador</t>
  </si>
  <si>
    <t>Planta Segunda</t>
  </si>
  <si>
    <t>0</t>
  </si>
  <si>
    <t>Cerramiento</t>
  </si>
  <si>
    <t>RRY105b</t>
  </si>
  <si>
    <t>Partida</t>
  </si>
  <si>
    <t>m²</t>
  </si>
  <si>
    <t>Trasdosado autoportante de placas de yeso laminado. "Tb" 100 (70-45) 2F MW</t>
  </si>
  <si>
    <t>Trasdosado autoportante, con resistencia al fuego EI 60, sistema 100 (70-45) MW "PLADUR", o similar, de 110 mm de espesor, con nivel de calidad del acabado Q2, formado por placa de yeso laminado tipo con resistencia al fuego de 15 mm de espesor, formando sándwich con una placa tipo con resistencia al fuego de 15 mm de espesor, atornilladas directamente a una estructura autoportante de acero galvanizado formada por canales horizontales, sólidamente fijados al suelo y al techo y montantes verticales de 70 mm y 0,6 mm de espesor con una modulación de 400 mm y con disposición normal "N", montados sobre canales junto al paramento vertical creando una cámara de aire de 10 mm de espesor mínimo. Aislamiento acústico mediante panel semirrígido de lana mineral, espesor 65 mm, según UNE-EN 13162, en el alma.Incluso banda estanca autoadhesiva "PLADUR", o similar; fijaciones para el anclaje de canales y montantes metálicos; tornillería para la fijación de las placas; cinta microperforada de papel con refuerzo metálico "PLADUR", o similar y pasta de secado en polvo JN "PLADUR", o similar, cinta microperforada de papel "PLADUR", o similar.  Criterio de valoración económica: El precio incluye la resolución de encuentros y puntos singulares.  Incluye: Replanteo y trazado en el forjado inferior y en el superior de los perfiles. Colocación de banda de estanqueidad y canales inferiores, sobre solado terminado o base de asiento. Colocación de banda de estanqueidad y canales superiores, bajo forjados. Colocación y fijación de los montantes sobre los elementos horizontales. Corte de las placas. Fijación de las placas. Replanteo de las cajas para alojamiento de mecanismos eléctricos y de paso de instalaciones, y posterior perforación de las placas. Tratamiento de juntas.  Criterio de medición de proyecto: Superficie medida según documentación gráfica de Proyecto, sin duplicar esquinas ni encuentros, siguiendo los criterios de medición expuestos en la norma UNE 92305.  Criterio de medición de obra: Se medirá la superficie realmente ejecutada según especificaciones de Proyecto, sin duplicar esquinas ni encuentros, siguiendo los criterios de medición expuestos en la norma UNE 92305.</t>
  </si>
  <si>
    <t>Uds.</t>
  </si>
  <si>
    <t>Largo</t>
  </si>
  <si>
    <t>Ancho</t>
  </si>
  <si>
    <t>Alto</t>
  </si>
  <si>
    <t>Parcial</t>
  </si>
  <si>
    <t>Subtotal</t>
  </si>
  <si>
    <t>Planta Baja</t>
  </si>
  <si>
    <t>0</t>
  </si>
  <si>
    <t>Escalera Servicio</t>
  </si>
  <si>
    <t>Escalera</t>
  </si>
  <si>
    <t>Desayunador</t>
  </si>
  <si>
    <t>Planta Primera</t>
  </si>
  <si>
    <t>0</t>
  </si>
  <si>
    <t>Patio sobre desayunador</t>
  </si>
  <si>
    <t>Planta Segunda</t>
  </si>
  <si>
    <t>0</t>
  </si>
  <si>
    <t>Escalera</t>
  </si>
  <si>
    <t>RRY001</t>
  </si>
  <si>
    <t>Partida</t>
  </si>
  <si>
    <t>m²</t>
  </si>
  <si>
    <t>Trasdosado directo de placas de yeso laminado.</t>
  </si>
  <si>
    <t>Trasdosado directo, de 30 mm de espesor total, con nivel de calidad del acabado Q2; formado por placa de yeso laminado tipo normal de 15 mm de espesor, atornillada a una estructura metálica de acero galvanizado de maestras de 90x50 y 0,55 mm de espesor, previamente anclada al paramento vertical cada 400 mm, con tornillos de acero. Incluso fijaciones para el anclaje de los perfiles; tornillería para la fijación de las placas y pasta y cinta para el tratamiento de juntas.  Criterio de valoración económica: El precio incluye la resolución de encuentros y puntos singulares, pero no incluye el aislamiento a colocar entre las placas y el paramento.  Incluye: Replanteo y trazado en el forjado inferior y en el superior de los perfiles. Replanteo sobre el paramento de las maestras. Colocación y anclaje al paramento soporte de los perfiles auxiliares. Corte de las placas. Fijación de las placas. Replanteo de las cajas para alojamiento de mecanismos eléctricos y de paso de instalaciones, y posterior perforación de las placas. Tratamiento de juntas.  Criterio de medición de proyecto: Superficie medida según documentación gráfica de Proyecto, sin duplicar esquinas ni encuentros, siguiendo los criterios de medición expuestos en la norma UNE 92305.  Criterio de medición de obra: Se medirá la superficie realmente ejecutada según especificaciones de Proyecto, sin duplicar esquinas ni encuentros, siguiendo los criterios de medición expuestos en la norma UNE 92305.</t>
  </si>
  <si>
    <t>Uds.</t>
  </si>
  <si>
    <t>Largo</t>
  </si>
  <si>
    <t>Ancho</t>
  </si>
  <si>
    <t>Alto</t>
  </si>
  <si>
    <t>Parcial</t>
  </si>
  <si>
    <t>Subtotal</t>
  </si>
  <si>
    <t>Planta Baja</t>
  </si>
  <si>
    <t>0</t>
  </si>
  <si>
    <t>Hall</t>
  </si>
  <si>
    <t>Vestibulo Banquetes</t>
  </si>
  <si>
    <t>Salon Desayunos</t>
  </si>
  <si>
    <t>Cocina</t>
  </si>
  <si>
    <t>Ascensor cocina</t>
  </si>
  <si>
    <t>00A</t>
  </si>
  <si>
    <t>Planta Primera</t>
  </si>
  <si>
    <t>0</t>
  </si>
  <si>
    <t>Planta Segunda</t>
  </si>
  <si>
    <t>0</t>
  </si>
  <si>
    <t>FB</t>
  </si>
  <si>
    <t>FI</t>
  </si>
  <si>
    <t>Capítulo</t>
  </si>
  <si>
    <t>Particiones ligeras</t>
  </si>
  <si>
    <t>FIF010</t>
  </si>
  <si>
    <t>Partida</t>
  </si>
  <si>
    <t>m²</t>
  </si>
  <si>
    <t>Partición interior para cámara frigorífica, de paneles sándwich aislantes, de acero. "I"</t>
  </si>
  <si>
    <t>Partición interior, para cámara frigorífica y de congelación, formada por paneles sándwich aislantes machihembrados de acero prelacado, de 120 mm de espesor y 1130 mm de anchura, Euroclase B-s2, d0 de reacción al fuego según UNE-EN 13501-1, formados por doble cara metálica de chapa de acero prelacado, acabado con pintura de poliéster para uso alimentario, color blanco, de espesor exterior 0,5 mm y espesor interior 0,5 mm y alma aislante de poliuretano de 40 kg/m³ de densidad media; fijados a perfil soporte de acero galvanizado con tornillos autorroscantes, previamente fijado al forjado con tornillos de cabeza hexagonal con arandela (4 ud/m²).  Incluye: Replanteo de los paneles. Colocación y fijación de los paneles. Remates.  Criterio de medición de proyecto: Superficie medida según documentación gráfica de Proyecto, sin duplicar esquinas ni encuentros, deduciendo los huecos de superficie mayor de 3 m².  Criterio de medición de obra: Se medirá la superficie realmente ejecutada según especificaciones de Proyecto, sin duplicar esquinas ni encuentros, deduciendo los huecos de superficie mayor de 3 m².</t>
  </si>
  <si>
    <t>Uds.</t>
  </si>
  <si>
    <t>Largo</t>
  </si>
  <si>
    <t>Ancho</t>
  </si>
  <si>
    <t>Alto</t>
  </si>
  <si>
    <t>Parcial</t>
  </si>
  <si>
    <t>Subtotal</t>
  </si>
  <si>
    <t>Camaras</t>
  </si>
  <si>
    <t>0</t>
  </si>
  <si>
    <t>FI</t>
  </si>
  <si>
    <t>FD</t>
  </si>
  <si>
    <t>Capítulo</t>
  </si>
  <si>
    <t>Defensas</t>
  </si>
  <si>
    <t>FDD100</t>
  </si>
  <si>
    <t>Partida</t>
  </si>
  <si>
    <t>m</t>
  </si>
  <si>
    <t>Barandilla de escalera, de acero. pasamanos de madera.</t>
  </si>
  <si>
    <t>Barandilla metálica de tubo hueco de acero laminado en frío de 90 cm de altura, con bastidor compuesto perfil superior e inferior de pletina de acero laminado en caliente de 50x6 mm y montantes de pletina del mismo material y formato, entrepaño formado de barrotes verticales de percil redondo hueco de 20 mm de diametro exterior, con una separación variable y maximo 100 mm, con pasamanos de madera de natural a elegir, de 55x30 mm de sección, barnizado en taller con barniz sintético con acabado satinado a elegir, para escalera de ida y vuelta, de dos tramos rectos con meseta intermedia, fijada mediante anclaje químico con varillas roscadas.  Incluye: Replanteo de los puntos de fijación. Aplomado y nivelación. Resolución de las uniones entre tramos. Resolución de las uniones al paramento.  Criterio de medición de proyecto: Longitud medida a ejes en verdadera magnitud, según documentación gráfica de Proyecto.  Criterio de medición de obra: Se medirá, en verdadera magnitud, a ejes, la longitud realmente ejecutada según especificaciones de Proyecto.</t>
  </si>
  <si>
    <t>Uds.</t>
  </si>
  <si>
    <t>Largo</t>
  </si>
  <si>
    <t>Ancho</t>
  </si>
  <si>
    <t>Alto</t>
  </si>
  <si>
    <t>Parcial</t>
  </si>
  <si>
    <t>Subtotal</t>
  </si>
  <si>
    <t>Escalera</t>
  </si>
  <si>
    <t>FDD150</t>
  </si>
  <si>
    <t>Partida</t>
  </si>
  <si>
    <t>m</t>
  </si>
  <si>
    <t>Pasamanos de madera.</t>
  </si>
  <si>
    <t>Pasamanos curvo de madera de natural a elegir, de 50x30 mm de sección, barnizado en taller con barniz sintético con acabado satinado a elegir,, con soportes de acero inoxidable AISI 316 fijados al paramento mediante anclaje mecánico por atornillado.  Incluye: Replanteo de los soportes. Fijación de los soportes al paramento. Fijación del pasamanos a los soportes.  Criterio de medición de proyecto: Longitud medida a ejes, según documentación gráfica de Proyecto.  Criterio de medición de obra: Se medirá, a ejes, la longitud realmente ejecutada según especificaciones de Proyecto.</t>
  </si>
  <si>
    <t>Uds.</t>
  </si>
  <si>
    <t>Largo</t>
  </si>
  <si>
    <t>Ancho</t>
  </si>
  <si>
    <t>Alto</t>
  </si>
  <si>
    <t>Parcial</t>
  </si>
  <si>
    <t>Subtotal</t>
  </si>
  <si>
    <t>Escalera de servicio</t>
  </si>
  <si>
    <t>Escalera</t>
  </si>
  <si>
    <t>FD</t>
  </si>
  <si>
    <t>FU</t>
  </si>
  <si>
    <t>Capítulo</t>
  </si>
  <si>
    <t>Cerramientos acristalados y particiones acristaladas</t>
  </si>
  <si>
    <t>FOA010</t>
  </si>
  <si>
    <t>Partida</t>
  </si>
  <si>
    <t>m²</t>
  </si>
  <si>
    <t>Mampara divisoria de acero lacado al horno con Vidrio laminar 4+4</t>
  </si>
  <si>
    <t>Mampara acristalada con Vidrio laminar de seguridad, compuesto por dos lunas de 4 mm de espesor unidas mediante dos láminas incoloras de butiral de polivinilo, de 0,38 mm de espesor cada una, clasificación de prestaciones 1B1, según UNE-EN 12600. Según UNE-EN ISO 12543-2 y UNE-EN 14449 y perfiles de acero galvanizado lacado al horno tipo forja, en disposición de fijo y hojas según memoria de proyecto.  Incluye: Replanteo y marcado de los puntos de fijación. Aplomado, nivelación y fijación de los perfiles que forman el entramado. Colocación y fijación del empanelado. Colocación de la canalización para instalaciones. Tratamiento de las juntas del panel. Remate del perímetro del elemento, por las dos caras.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</si>
  <si>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</si>
  <si>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</si>
  <si>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</si>
  <si>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</si>
  <si>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</si>
  <si>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</si>
  <si>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CE01</t>
  </si>
  <si>
    <t>CE02</t>
  </si>
  <si>
    <t>CE03</t>
  </si>
  <si>
    <t>CE04</t>
  </si>
  <si>
    <t>FU</t>
  </si>
  <si>
    <t>FZ</t>
  </si>
  <si>
    <t>Capítulo</t>
  </si>
  <si>
    <t>Limpieza y tratamientos superficiales</t>
  </si>
  <si>
    <t>FZC020</t>
  </si>
  <si>
    <t>Partida</t>
  </si>
  <si>
    <t>m²</t>
  </si>
  <si>
    <t>Limpieza química de fachadas con lanza de agua y fungicida.</t>
  </si>
  <si>
    <t>Limpieza química de fachada de mampostería en estado de conservación regular, mediante la aplicación con cepillo de lejía con un 10% de agua, aclarado con lanza de agua a presión, aplicación con brocha de la imprimación fungicida, y limpieza final con lanza de agua a presión, a fin de eliminar hongos, algas y mohos; considerando un grado de complejidad medio.  Incluye: Montaje y preparación del equipo. Realización de pruebas para ajuste de los parámetros de limpieza. Aplicación con brocha del producto fungicida. Limpieza de la superficie soporte con lanza de agua. Desmontaje del equipo. Retirada y acopio del material proyectado y los restos generados. Carga del material proyectado y los restos generados sobre camión o contenedor.  Criterio de medición de proyecto: Superficie medida según documentación gráfica de Proyecto.  Criterio de medición de obra: Se medirá la superficie realmente ejecutada según especificaciones de Proyecto.</t>
  </si>
  <si>
    <t>Uds.</t>
  </si>
  <si>
    <t>Largo</t>
  </si>
  <si>
    <t>Ancho</t>
  </si>
  <si>
    <t>Alto</t>
  </si>
  <si>
    <t>Parcial</t>
  </si>
  <si>
    <t>Subtotal</t>
  </si>
  <si>
    <t>a justificar</t>
  </si>
  <si>
    <t>FZP040</t>
  </si>
  <si>
    <t>Partida</t>
  </si>
  <si>
    <t>m²</t>
  </si>
  <si>
    <t>Red antipájaros.</t>
  </si>
  <si>
    <t>Red antipájaros formada por malla de polietileno de 19x19 mm, sujeta con cable de acero galvanizado y anclada al soporte, para proteger los huecos de más de 25 m², evitando el acceso de gorriones al edificio.  Incluye: Limpieza y preparación del soporte. Replanteo. Colocación de los anclajes sobre el soporte. Fijación del cable sobre los anclajes. Sujeción de la red al cable.  Criterio de medición de proyecto: Superficie medida según documentación gráfica de Proyecto.  Criterio de medición de obra: Se medirá la superficie realmente ejecutada según especificaciones de Proyecto.</t>
  </si>
  <si>
    <t>Uds.</t>
  </si>
  <si>
    <t>Largo</t>
  </si>
  <si>
    <t>Ancho</t>
  </si>
  <si>
    <t>Alto</t>
  </si>
  <si>
    <t>Parcial</t>
  </si>
  <si>
    <t>Subtotal</t>
  </si>
  <si>
    <t>Foso Instalaciones</t>
  </si>
  <si>
    <t>FZ</t>
  </si>
  <si>
    <t>F</t>
  </si>
  <si>
    <t>L</t>
  </si>
  <si>
    <t>Capítulo</t>
  </si>
  <si>
    <t>Carpintería, cerrajería, vidrios y protecciones solares</t>
  </si>
  <si>
    <t>LC</t>
  </si>
  <si>
    <t>Capítulo</t>
  </si>
  <si>
    <t>Carpintería</t>
  </si>
  <si>
    <t>LCX020</t>
  </si>
  <si>
    <t>Partida</t>
  </si>
  <si>
    <t>m²</t>
  </si>
  <si>
    <t>Carpintería exterior de madera Iroko 92 mm.</t>
  </si>
  <si>
    <t>Carpintería exterior de madera de iroko, en conjuntos de ventanas, puertas y/o balconeras según memoria gráfica, serie Maxlight 92 "Soldevila" o similar, perfil de aluminio de 31,5x6,5mm de sujección del vidrio que queda totalmente oculto detrás del marco; acabado lasurado natural monocolor, mediante la aplicación de tres capas de lasur, de 150 micras de espesor cada una, para la protección preventiva de la madera contra hongos y ataques de insectos xilófagos y de alta resistencia frente a la acción de los rayos UV y de la intemperie con capacidad para recibir un acristalamiento con un espesor mínimo de 48 mm y máximo de 56 mm; tapajuntas de madera maciza de 70x15 mm; coeficiente de transmisión térmica del marco de la sección tipo Uh,m = 1,1 W/(m²K), con clasificación a la permeabilidad al aire clase 4, según UNE-EN 12207, clasificación a la estanqueidad al agua clase 9A, según UNE-EN 12208 y clasificación a la resistencia a la carga del viento clase C5, según UNE-EN 12210; herraje perimetral de cierre y seguridad, apertura mediante falleba de palanca y manilla Hoppe Luxemburg con sistema Secustik® en color negro. Incluso tornillos de acero para la fijación de la carpintería, sellado  adhesivo y silicona neutra para sellado perimetral de las juntas exterior e interior, entre la carpintería y la obra.  Incluye: Fijación de la carpintería y sellado. Ajuste final de la hoja. Realización de pruebas de servicio.  Criterio de medición de proyecto: Superficie de carpinteria, según documentación gráfica de Proyecto.  Criterio de medición de obra: Se medirá la superficie de carpinteria realmente ejecutadas según especificaciones de Proyecto.</t>
  </si>
  <si>
    <t>Uds.</t>
  </si>
  <si>
    <t>Largo</t>
  </si>
  <si>
    <t>Ancho</t>
  </si>
  <si>
    <t>Alto</t>
  </si>
  <si>
    <t>Parcial</t>
  </si>
  <si>
    <t>Subtotal</t>
  </si>
  <si>
    <t>V03</t>
  </si>
  <si>
    <t>V04</t>
  </si>
  <si>
    <t>V05</t>
  </si>
  <si>
    <t>V06</t>
  </si>
  <si>
    <t>V07</t>
  </si>
  <si>
    <t>V08</t>
  </si>
  <si>
    <t>V09</t>
  </si>
  <si>
    <t>V10</t>
  </si>
  <si>
    <t>V11</t>
  </si>
  <si>
    <t>V12</t>
  </si>
  <si>
    <t>V13</t>
  </si>
  <si>
    <t>V14 Arco Rebajado</t>
  </si>
  <si>
    <t>V15</t>
  </si>
  <si>
    <t>V16</t>
  </si>
  <si>
    <t>V17</t>
  </si>
  <si>
    <t>PV01</t>
  </si>
  <si>
    <t>PV02</t>
  </si>
  <si>
    <t>PV03</t>
  </si>
  <si>
    <t>PV04 Arco Rebajado</t>
  </si>
  <si>
    <t>PV05 Arco Ojibal</t>
  </si>
  <si>
    <t>PV08</t>
  </si>
  <si>
    <t>PV09</t>
  </si>
  <si>
    <t>LCY060</t>
  </si>
  <si>
    <t>Partida</t>
  </si>
  <si>
    <t>m²</t>
  </si>
  <si>
    <t>Carpintería exterior de aluminio con ruptura de puente térmico.</t>
  </si>
  <si>
    <t>Carpintería exterior de aleación de aluminio Hydro CIRCAL, serie Soleal Next 75 Hoja Mínima "TECHNAL", o similar, con rotura de puente térmico mediante varillas de poliamida reforzadas con un 25% de fibra de vidrio, en conjuntos de ventanas, puertas y/o balconeras según memoria gráfica, acabado anodizado especial, con el sello EWAA-EURAS, que garantiza el espesor y la calidad del proceso de anodizado, perfiles de 1,6 mm y junquillos, galce, juntas de estanqueidad de EPDM, manilla y herrajes, según UNE-EN 14351-1; transmitancia térmica del marco: Uh,m = desde 1,8 W/(m²K); espesor máximo del acristalamiento: 52 mm, con clasificación a la permeabilidad al aire clase 4, según UNE-EN 12207, clasificación a la estanqueidad al agua clase E750, según UNE-EN 12208, y clasificación a la resistencia a la carga del viento clase C4, según UNE-EN 12210, con premarco y sin persiana. Incluso sellador adhesivo y silicona neutra para sellado perimetral de las juntas exterior e interior, entre la carpintería y la obra.  Criterio de valoración económica: El precio incluye el recibido en obra del premarco.  Incluye: Colocación de la carpintería sobre el premarco. Ajuste final de las hojas. Sellado perimetral de la junta entre la carpintería exterior y el paramento.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</si>
  <si>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</si>
  <si>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</si>
  <si>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</si>
  <si>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</si>
  <si>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</si>
  <si>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</si>
  <si>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V17</t>
  </si>
  <si>
    <t>V18</t>
  </si>
  <si>
    <t>V19</t>
  </si>
  <si>
    <t>V20</t>
  </si>
  <si>
    <t>V21</t>
  </si>
  <si>
    <t>V22</t>
  </si>
  <si>
    <t>V23</t>
  </si>
  <si>
    <t>V24</t>
  </si>
  <si>
    <t>PV06</t>
  </si>
  <si>
    <t>LEM010</t>
  </si>
  <si>
    <t>Partida</t>
  </si>
  <si>
    <t>Ud</t>
  </si>
  <si>
    <t>Puerta interior de entrada, de madera.</t>
  </si>
  <si>
    <t>Puerta interior blindada de entrada de 210x90x4,5 cm, con dos chapas de acero galvanizado de 0,80 mm, hoja de tablero aglomerado, chapado en madera natural a elegir, barnizada en taller, con plafones de forma recta; precerco de pino país de 200x40 mm; galces macizos de madera natural a elegir de 200x20 mm; tapajuntas macizos de madera natural a elegir de 70x11 mm en ambas caras. Incluso, herrajes de colgar, cierre y manivela sobre escudo largo de acero inoxidable AISI 316L, serie de diseño.  Incluye: Colocación de los herrajes de colgar. Colocación de la hoja. Colocación de los herrajes de cierre. Colocación de accesorios.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</si>
  <si>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</si>
  <si>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</si>
  <si>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</si>
  <si>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</si>
  <si>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</si>
  <si>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</si>
  <si>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PE1</t>
  </si>
  <si>
    <t>LCY060b</t>
  </si>
  <si>
    <t>Partida</t>
  </si>
  <si>
    <t>m²</t>
  </si>
  <si>
    <t>Carpintería exterior de aluminio con ruptura de puente térmico. Con Barra antipanico.</t>
  </si>
  <si>
    <t>Carpintería exterior de aleación de aluminio Hydro CIRCAL, serie Soleal Next 75 Hoja Mínima "TECHNAL", o similar, con rotura de puente térmico mediante varillas de poliamida reforzadas con un 25% de fibra de vidrio, en conjuntos de ventanas, puertas y/o balconeras según memoria gráfica, acabado anodizado especial, con el sello EWAA-EURAS, que garantiza el espesor y la calidad del proceso de anodizado, perfiles de 1,6 mm y junquillos, galce, juntas de estanqueidad de EPDM, manilla y herrajes, incluso ambas hojas provistas de cierrapuertas para uso moderado, selector de cierre para asegurar el adecuado cerrado de las puertas, barra antipánico, según UNE-EN 14351-1; transmitancia térmica del marco: Uh,m = desde 1,8 W/(m²K); espesor máximo del acristalamiento: 52 mm, con clasificación a la permeabilidad al aire clase 4, según UNE-EN 12207, clasificación a la estanqueidad al agua clase E750, según UNE-EN 12208, y clasificación a la resistencia a la carga del viento clase C4, según UNE-EN 12210, con premarco y sin persiana. Incluso sellador adhesivo y silicona neutra para sellado perimetral de las juntas exterior e interior, entre la carpintería y la obra.  Criterio de valoración económica: El precio incluye el recibido en obra del premarco.  Incluye: Colocación de la carpintería sobre el premarco. Ajuste final de las hojas. Sellado perimetral de la junta entre la carpintería exterior y el paramento.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</si>
  <si>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</si>
  <si>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</si>
  <si>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</si>
  <si>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</si>
  <si>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</si>
  <si>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</si>
  <si>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V25</t>
  </si>
  <si>
    <t>LCA035</t>
  </si>
  <si>
    <t>Partida</t>
  </si>
  <si>
    <t>Ud</t>
  </si>
  <si>
    <t>Carpintería interior de acero.</t>
  </si>
  <si>
    <t>Carpintería de acero S235JR, en ventana fija de 145x210 cm, compuesta por cerco perimetral, con imprimación antioxido y 2 manos de esmalte en color a elegir, elementos de estanqueidad y accesorios homologados. Incluso patillas de anclaje y silicona neutra para el sellado de las juntas perimetrales.  Incluye: Colocación de la carpintería. Ajuste final de la hoja. Sellado de juntas perimetrales.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</si>
  <si>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</si>
  <si>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</si>
  <si>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</si>
  <si>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</si>
  <si>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</si>
  <si>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</si>
  <si>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Hueco entre baja y baja +1</t>
  </si>
  <si>
    <t>LCD020</t>
  </si>
  <si>
    <t>Partida</t>
  </si>
  <si>
    <t>m²</t>
  </si>
  <si>
    <t>Carpintería exterior de madera e interior de aluminio.</t>
  </si>
  <si>
    <t>Carpintería exterior sistema madera-aluminio, de madera de roble y perfil interior de aluminio extrusionado color a elegir, fijado al perfil de madera exterior, para ventana abisagrada, , en conjuntos de ventanas, puertas y/o balconeras según memoria gráfica, serie Evo Plus "IRASTORZA" o similar, acabado barnizado, con capacidad para recibir un acristalamiento con un espesor mínimo de 48 mm y máximo de 56 mm; coeficiente de transmisión térmica del marco de la sección tipo Uh,m = 1,1 W/(m²K), con clasificación a la permeabilidad al aire clase 4, según UNE-EN 12207, clasificación a la estanqueidad al agua clase 9A, según UNE-EN 12208 y clasificación a la resistencia a la carga del viento clase C5, según UNE-EN 12210; herraje perimetral de cierre y seguridad, apertura mediante falleba de palanca y manilla Hoppe con sistema Secustik® en color a elegir; con premarco y sin persiana. Incluso tornillos de acero para la fijación de la carpintería, sellador adhesivo y silicona neutra para sellado perimetral de las juntas exterior e interior, entre la carpintería y la obra.  Criterio de valoración económica: El precio incluye la fijación del premarco.  Incluye: Colocación de la carpintería sobre el premarco. Ajuste final de la hoja. Sellado perimetral de la junta entre la carpintería exterior y el paramento.  Criterio de medición de proyecto: Superficie de carpinteria, según documentación gráfica de Proyecto.  Criterio de medición de obra: Se medirá superficie de carpinteria realmente ejecutadas según especificaciones de Proyecto.</t>
  </si>
  <si>
    <t>Uds.</t>
  </si>
  <si>
    <t>Largo</t>
  </si>
  <si>
    <t>Ancho</t>
  </si>
  <si>
    <t>Alto</t>
  </si>
  <si>
    <t>Parcial</t>
  </si>
  <si>
    <t>Subtotal</t>
  </si>
  <si>
    <t>V01</t>
  </si>
  <si>
    <t>V02 Arco ojibal</t>
  </si>
  <si>
    <t>PV07</t>
  </si>
  <si>
    <t>LCO010</t>
  </si>
  <si>
    <t>Partida</t>
  </si>
  <si>
    <t>m²</t>
  </si>
  <si>
    <t>Mosquitera.</t>
  </si>
  <si>
    <t>Mosquitera fija, formada por marco de perfiles de aluminio lacado, tela de hilos de poliéster, accesorios y complementos, colocada con fijaciones mecánicas en la cara exterior de la carpintería. Incluso sellado perimetral de juntas por medio de un cordón de silicona neutra.  Incluye: Replanteo. Anclaje al paramento de los elementos de fijación. Montaje de la mosquitera y de los accesorios. Sellado de juntas perimetrales.  Criterio de medición de proyecto: Superficie de carpinteria, según documentación gráfica de Proyecto.  Criterio de medición de obra: Se medirá superficie de carpinteria realmente ejecutadas según especificaciones de Proyecto.</t>
  </si>
  <si>
    <t>Uds.</t>
  </si>
  <si>
    <t>Largo</t>
  </si>
  <si>
    <t>Ancho</t>
  </si>
  <si>
    <t>Alto</t>
  </si>
  <si>
    <t>Parcial</t>
  </si>
  <si>
    <t>Subtotal</t>
  </si>
  <si>
    <t>PV07</t>
  </si>
  <si>
    <t>LC</t>
  </si>
  <si>
    <t>LP</t>
  </si>
  <si>
    <t>Capítulo</t>
  </si>
  <si>
    <t>Puertas interiores</t>
  </si>
  <si>
    <t>LFM110</t>
  </si>
  <si>
    <t>Partida</t>
  </si>
  <si>
    <t>Ud</t>
  </si>
  <si>
    <t>Puerta de habitación de tablero de particulas chapada en madera natural. 825x2200 PH1</t>
  </si>
  <si>
    <t>Puerta de habitación de edificio hotelero, de madera, EI2 30-C5, atenuación acustica 30 dB, de una hoja, lisa, de 220x82,5x4,5 cm, compuesto por alma de tablero aglomerado de partículas ignífugo, rechapado con chapa de madera natural a elegir, en sus caras, cara interior integrada con el mismo revestimiento de paredes y cantos, bastidor de madera maciza y cerco de madera maciza; sobre precerco de pino país de 200x35 mm. Incluso 4 pernios, manilla y cerradura de acero inoxidable color negro, sistema de apertura madiante proximidad MiFare 13,56 Mhz y bluetooth, accesorios, herrajes de colgar, juntas intumescentes, cierrapuertas aéreo, dispositivos de seguridad antipanico y espuma de poliuretano para relleno de la holgura entre precerco y block de puerta.   Criterio de valoración económica: El precio incluye la colocación en obra del precerco, fijado con tornillos.  Incluye: Limpieza del precerco ya instalado. Alojamiento y calzado del block de puerta en el precerco. Fijación del block de puerta al precerco. Relleno de la holgura entre precerco y block de puerta con espuma de poliuretano. Colocación de herrajes de cierre y accesorios.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</si>
  <si>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</si>
  <si>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</si>
  <si>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</si>
  <si>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</si>
  <si>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</si>
  <si>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</si>
  <si>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PH1</t>
  </si>
  <si>
    <t>LFM110i</t>
  </si>
  <si>
    <t>Partida</t>
  </si>
  <si>
    <t>Ud</t>
  </si>
  <si>
    <t>Puerta de habitación de tablero de particulas chapada en madera natural. 900x2200 PH1a</t>
  </si>
  <si>
    <t>Puerta de habitación de edificio hotelero, de madera, EI2 30-C5, atenuación acustica 30 dB, de una hoja, lisa, de 220x90x4,5 cm, compuesto por alma de tablero aglomerado de partículas ignífugo, rechapado con chapa de madera natural a elegir, en sus caras, cara interior integrada con el mismo revestimiento de paredes y cantos, bastidor de madera maciza y cerco de madera maciza; sobre precerco de pino país de 200x35 mm. Incluso 4 pernios, manilla y cerradura de acero inoxidable color negro, sistema de apertura madiante proximidad MiFare 13,56 Mhz y bluetooth, accesorios, herrajes de colgar, juntas intumescentes, cierrapuertas aéreo, dispositivos de seguridad antipanico y espuma de poliuretano para relleno de la holgura entre precerco y block de puerta.   Criterio de valoración económica: El precio incluye la colocación en obra del precerco, fijado con tornillos.  Incluye: Limpieza del precerco ya instalado. Alojamiento y calzado del block de puerta en el precerco. Fijación del block de puerta al precerco. Relleno de la holgura entre precerco y block de puerta con espuma de poliuretano. Colocación de herrajes de cierre y accesorios.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</si>
  <si>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</si>
  <si>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</si>
  <si>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</si>
  <si>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</si>
  <si>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</si>
  <si>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</si>
  <si>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PH1</t>
  </si>
  <si>
    <t>LPM020b</t>
  </si>
  <si>
    <t>Partida</t>
  </si>
  <si>
    <t>Ud</t>
  </si>
  <si>
    <t>Armazón metálico para puerta corredera de madera. Hueco 825x2050</t>
  </si>
  <si>
    <t>Armazón metálico de chapa ondulada y travesaños metálicos,  preparado para alojar la hoja de una puerta corredera simple, de madera, de 80x200 cm y 4 cm de espesor máximo de hoja; colocación en entramado autoportante de placas de yeso, de 10 cm de espesor total, incluyendo el entramado autoportante y las placas.  Incluye: Montaje y colocación del armazón con los distanciadores en sus alojamientos. Nivelación y fijación a la pared con pelladas de mortero o yeso. Fijación sobre el pavimento mediante atornillado. Rejuntado.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</si>
  <si>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</si>
  <si>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</si>
  <si>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</si>
  <si>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</si>
  <si>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</si>
  <si>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</si>
  <si>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PH4</t>
  </si>
  <si>
    <t>PH5</t>
  </si>
  <si>
    <t>LPM020c</t>
  </si>
  <si>
    <t>Partida</t>
  </si>
  <si>
    <t>Ud</t>
  </si>
  <si>
    <t>Armazón metálico para puerta corredera de madera. Hueco 925x2100</t>
  </si>
  <si>
    <t>Armazón metálico de chapa ondulada y travesaños metálicos, preparado para alojar la hoja de una puerta corredera simple, de madera, de 110x200 cm y 5,5 cm de espesor máximo de hoja; colocación en entramado autoportante de placas de yeso, de 12,5 cm de espesor total, incluyendo el entramado autoportante y las placas.  Incluye: Montaje y colocación del armazón con los distanciadores en sus alojamientos. Nivelación y fijación a la pared con pelladas de mortero o yeso. Fijación sobre el pavimento mediante atornillado. Rejuntado.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</si>
  <si>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</si>
  <si>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</si>
  <si>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</si>
  <si>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</si>
  <si>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</si>
  <si>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</si>
  <si>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LPM020</t>
  </si>
  <si>
    <t>Partida</t>
  </si>
  <si>
    <t>Ud</t>
  </si>
  <si>
    <t>Armazón metálico para puerta corredera de madera. Hueco 1000x2050</t>
  </si>
  <si>
    <t>Armazón metálico de chapa ondulada y travesaños metálicos, preparado para alojar la hoja de una puerta corredera simple, de madera, de 100x205 cm y 4 cm de espesor máximo de hoja; colocación en entramado autoportante de placas de yeso, de 10 cm de espesor total, incluyendo el entramado autoportante y las placas.  Incluye: Montaje y colocación del armazón con los distanciadores en sus alojamientos. Nivelación y fijación a la pared con pelladas de mortero o yeso. Fijación sobre el pavimento mediante atornillado. Rejuntado.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</si>
  <si>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</si>
  <si>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</si>
  <si>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</si>
  <si>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</si>
  <si>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</si>
  <si>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</si>
  <si>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PH3</t>
  </si>
  <si>
    <t>LPM010</t>
  </si>
  <si>
    <t>Partida</t>
  </si>
  <si>
    <t>Ud</t>
  </si>
  <si>
    <t>Puerta interior abatible, de madera. 825x2050 PH2</t>
  </si>
  <si>
    <t>Puerta interior abatible, ciega, de una hoja de 205x82,5x4 cm, de tablero aglomerado, chapado con madera natural a elegir, barnizada en taller; precerco de pino país de 150x35 mm; galces macizos, de ,madera natural a elegir de 150x20 mm; tapajuntas macizos, madera natural a elegir de de 100x11 mm en una cara, cara exterior enrrasada en concepto integrado en revestimiento de madera de hall. Incluso, bisagras, herrajes de colgar, de cierre y manivela sobre escudo de roseta de acero inoxidable AISI 316L, color negro.  Incluye: Presentación de la puerta. Colocación de los herrajes de colgar. Colocación de la hoja. Colocación de los herrajes de cierre. Colocación de accesorios. Ajuste final.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</si>
  <si>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</si>
  <si>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</si>
  <si>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</si>
  <si>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</si>
  <si>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</si>
  <si>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</si>
  <si>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PH2</t>
  </si>
  <si>
    <t>LPM021</t>
  </si>
  <si>
    <t>Partida</t>
  </si>
  <si>
    <t>Ud</t>
  </si>
  <si>
    <t>Puerta interior corredera, de madera. 825x2050 PH4/PH5</t>
  </si>
  <si>
    <t>Puerta interior corredera para armazón metálico, ciega, de una hoja de 205x82,5x4 cm, de tablero aglomerado, chapado con madera natural a elegir, barnizada en taller; precerco de pino país de 130x35 mm; galces de madera maciza natural a elegir de 130x20 mm; tapajuntas de madera, de madera maciza natural a elegir de 100x10 mm en ambas caras. Incluso, herrajes de colgar, de cierre y tirador con manecilla para cierre acero inoxidable AISI 316L, color negro.  Incluye: Presentación de la puerta. Colocación de los herrajes de colgar. Colocación de la hoja. Colocación de los herrajes de cierre. Colocación de accesorios. Ajuste final.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</si>
  <si>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</si>
  <si>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</si>
  <si>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</si>
  <si>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</si>
  <si>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</si>
  <si>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</si>
  <si>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PH4</t>
  </si>
  <si>
    <t>PH5</t>
  </si>
  <si>
    <t>LPM021b</t>
  </si>
  <si>
    <t>Partida</t>
  </si>
  <si>
    <t>Ud</t>
  </si>
  <si>
    <t>Puerta interior corredera, de madera. 1000x2050 PH3</t>
  </si>
  <si>
    <t>Puerta interior corredera para armazón metálico, ciega, de una hoja de 205x100x4 cm, de tablero aglomerado, chapado con madera natural a elegir, barnizada en taller; precerco de pino país de 130x35 mm; galces de madera maciza natural a elegir, de roble E de 130x20 mm; tapajuntas de madera, de madera maciza natural a elegir de 100x10 mm en ambas caras. Incluso, herrajes de colgar, de cierre y tirador con manecilla para cierre acero inoxidable AISI 316L, color negro.  Incluye: Presentación de la puerta. Colocación de los herrajes de colgar. Colocación de la hoja. Colocación de los herrajes de cierre. Colocación de accesorios. Ajuste final.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</si>
  <si>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</si>
  <si>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</si>
  <si>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</si>
  <si>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</si>
  <si>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</si>
  <si>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</si>
  <si>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LUM010</t>
  </si>
  <si>
    <t>Partida</t>
  </si>
  <si>
    <t>Ud</t>
  </si>
  <si>
    <t>Puerta acústica, de madera. 825x2050 PH4/PH5</t>
  </si>
  <si>
    <t>Block de puerta acústica, de madera, con un aislamiento a ruido aéreo de 32 dBA, de una hoja, lisa, de 203x82,5 cm, compuesto por alma de tablero aglomerado de partículas de baja densidad, recubierto por ambas caras con un complejo multicapa, absorbente acústico, rechapado con chapa de madera natural a elegir, en sus caras y cantos, bastidor de madera y cerco de madera de pino; sobre precerco de pino país de 130x35 mm. Incluso espuma de poliuretano para relleno de la holgura entre premarco y block de puerta.  Criterio de valoración económica: El precio incluye la colocación en obra del precerco, fijado con tornillos.  Incluye: Limpieza del precerco ya instalado. Alojamiento y calzado del block de puerta en el precerco. Fijación del block de puerta al precerco. Relleno de la holgura entre precerco y block de puerta con espuma de poliuretano. Colocación de herrajes de cierre y accesorios.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</si>
  <si>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</si>
  <si>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</si>
  <si>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</si>
  <si>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</si>
  <si>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</si>
  <si>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</si>
  <si>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PH4</t>
  </si>
  <si>
    <t>PH5</t>
  </si>
  <si>
    <t>HRR100b</t>
  </si>
  <si>
    <t>Partida</t>
  </si>
  <si>
    <t>m</t>
  </si>
  <si>
    <t>Pieza de remate de acero prelacado.</t>
  </si>
  <si>
    <t>Pieza de remate de chapa plegada de acero prelacado color negro, espesor 1 mm, desarrollo 250 mm y 3 pliegues; colocación con adhesivo bituminoso de aplicación en frío, y sellado de las juntas entre piezas y, en su caso, de las uniones con los muros con sellador adhesivo monocomponente.  Incluye: Replanteo de las piezas. Corte de las piezas. Colocación, aplomado, nivelación y alineación. Resolución de encuentros y de puntos singulares. Sellado de juntas y limpieza.  Criterio de medición de proyecto: Longitud medida según documentación gráfica de Proyecto.  Criterio de medición de obra: Se medirá la longitud realmente ejecutada según especificaciones de Proyecto.</t>
  </si>
  <si>
    <t>Uds.</t>
  </si>
  <si>
    <t>Largo</t>
  </si>
  <si>
    <t>Ancho</t>
  </si>
  <si>
    <t>Alto</t>
  </si>
  <si>
    <t>Parcial</t>
  </si>
  <si>
    <t>Subtotal</t>
  </si>
  <si>
    <t>PH1</t>
  </si>
  <si>
    <t>MI01</t>
  </si>
  <si>
    <t>MI02</t>
  </si>
  <si>
    <t>MI03</t>
  </si>
  <si>
    <t>MI04</t>
  </si>
  <si>
    <t>PF01</t>
  </si>
  <si>
    <t>PF01</t>
  </si>
  <si>
    <t>LPM010b</t>
  </si>
  <si>
    <t>Partida</t>
  </si>
  <si>
    <t>Ud</t>
  </si>
  <si>
    <t>Puerta interior abatible, de madera. 825x2100 PP07</t>
  </si>
  <si>
    <t>Puerta interior abatible, ciega, de una hoja de 210x82,5x4 cm, de tablero aglomerado, chapado con madera natural a elegir, barnizada en taller; precerco de pino país de 150x35 mm; galces macizos, de roble E de 150x20 mm; tapajuntas macizos, de madera natural a elegir de 90x11 mm en ambas caras. Incluso, bisagras, herrajes de colgar, de cierre, condena muletilla y boton de desbloqueo y manivela sobre escudo ancho de acero inoxidable AISI 316L, serie de diseño, color negro.  Incluye: Presentación de la puerta. Colocación de los herrajes de colgar. Colocación de la hoja. Colocación de los herrajes de cierre. Colocación de accesorios. Ajuste final.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</si>
  <si>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</si>
  <si>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</si>
  <si>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</si>
  <si>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</si>
  <si>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</si>
  <si>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</si>
  <si>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PP07</t>
  </si>
  <si>
    <t>LPM021c</t>
  </si>
  <si>
    <t>Partida</t>
  </si>
  <si>
    <t>Ud</t>
  </si>
  <si>
    <t>Puerta interior corredera, de madera. 925x2100 PP04</t>
  </si>
  <si>
    <t>Puerta interior corredera para armazón metálico, ciega, de una hoja de 210x92,5x4 cm, de tablero aglomerado, chapado con madera natural a elegir, barnizada en taller; precerco de pino país de 130x35 mm; galces de madera maciza natural a elegir de 130x20 mm; tapajuntas de madera, de madera maciza natural a elegir de 100x10 mm en ambas caras. Incluso, herrajes de colgar, de cierre condena muletilla y boton de desbloqueo y tirador con manecilla para cierre acero inoxidable AISI 316L, color negro.  Incluye: Presentación de la puerta. Colocación de los herrajes de colgar. Colocación de la hoja. Colocación de los herrajes de cierre. Colocación de accesorios. Ajuste final.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</si>
  <si>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</si>
  <si>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</si>
  <si>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</si>
  <si>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</si>
  <si>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</si>
  <si>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</si>
  <si>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PP04</t>
  </si>
  <si>
    <t>LP</t>
  </si>
  <si>
    <t>LT</t>
  </si>
  <si>
    <t>Capítulo</t>
  </si>
  <si>
    <t>Puertas interiores técnicas</t>
  </si>
  <si>
    <t>LPM010c</t>
  </si>
  <si>
    <t>Partida</t>
  </si>
  <si>
    <t>Ud</t>
  </si>
  <si>
    <t>Puerta interior abatible, de madera. 725x2100 PP08</t>
  </si>
  <si>
    <t>Puerta interior abatible, ciega, de una hoja de 210x72,5x3,5 cm, de tablero de MDF, prelacada en color a elegir, diseño a elegir; precerco de pino país de 140x35 mm; galces de MDF de 140x20 mm; tapajuntas de MDF de 90x12 mm en ambas caras. Incluso, bisagras, herrajes de colgar, de cierre, condena con muletilla y botón de desbloqueo y manivela sobre escudo ancho de acero inoxidable AISI 316L, serie de diseño.  Incluye: Presentación de la puerta. Colocación de los herrajes de colgar. Colocación de la hoja. Colocación de los herrajes de cierre. Colocación de accesorios. Ajuste final.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</si>
  <si>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</si>
  <si>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</si>
  <si>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</si>
  <si>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</si>
  <si>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</si>
  <si>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</si>
  <si>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PP08</t>
  </si>
  <si>
    <t>LPA010</t>
  </si>
  <si>
    <t>Partida</t>
  </si>
  <si>
    <t>Ud</t>
  </si>
  <si>
    <t>Puerta interior abatible, de acero galvanizado. 900x2045 PM01</t>
  </si>
  <si>
    <t>Puerta interior abatible de una hoja de 38 mm de espesor, 900x2045 mm de luz y altura de paso, acabado lacado en color a elegir de la carta RAL formada por dos chapas de acero galvanizado de 0,5 mm de espesor, plegadas, ensambladas y montadas, con cámara intermedia rellena de poliuretano, sobre marco de acero galvanizado de 1 mm de espesor, con premarco. Incluso tornillos autorroscantes para la fijación del premarco al paramento y tornillos autorroscantes para la fijación del marco al premarco.  Incluye: Fijación del premarco al paramento. Marcado de puntos de fijación y aplomado del marco. Fijación del marco al premarco. Colocación de la hoja. Colocación de herrajes de cierre y accesorios. Ajuste final.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</si>
  <si>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</si>
  <si>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</si>
  <si>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</si>
  <si>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</si>
  <si>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</si>
  <si>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</si>
  <si>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LPA010b</t>
  </si>
  <si>
    <t>Partida</t>
  </si>
  <si>
    <t>Ud</t>
  </si>
  <si>
    <t>Puerta interior abatible, de acero galvanizado. 1640x2045 PM02</t>
  </si>
  <si>
    <t>Puerta interior abatible de dos hojas de 38 mm de espesor, 1640x2045 mm de luz y altura de paso, acabado lacado en color a elegir de la carta RAL formada por dos chapas de acero galvanizado de 0,5 mm de espesor, plegadas, ensambladas y montadas, con cámara intermedia rellena de poliuretano, sobre marco de acero galvanizado de 1 mm de espesor, con premarco. Incluso tornillos autorroscantes para la fijación del premarco al paramento y tornillos autorroscantes para la fijación del marco al premarco.  Incluye: Fijación del premarco al paramento. Marcado de puntos de fijación y aplomado del marco. Fijación del marco al premarco. Colocación de la hoja. Colocación de herrajes de cierre y accesorios. Ajuste final.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</si>
  <si>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</si>
  <si>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</si>
  <si>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</si>
  <si>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</si>
  <si>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</si>
  <si>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</si>
  <si>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PM02</t>
  </si>
  <si>
    <t>LT</t>
  </si>
  <si>
    <t>LB</t>
  </si>
  <si>
    <t>Capítulo</t>
  </si>
  <si>
    <t>Puertas automáticas de acceso peatonal</t>
  </si>
  <si>
    <t>LBL020</t>
  </si>
  <si>
    <t>Partida</t>
  </si>
  <si>
    <t>Ud</t>
  </si>
  <si>
    <t>Puerta corredera automática, de aluminio y vidrio.</t>
  </si>
  <si>
    <t>Puerta corredera automática, de aluminio y vidrio, para acceso peatonal, con sistema de apertura central, de dos hojas deslizantes de 100x300 cm, compuesta por: cajón superior oculto en falso techo con mecanismos, equipo de motorización y batería de emergencia para apertura y cierre automático en caso de corte del suministro eléctrico, de aluminio lacado, color a elegir, dos detectores de presencia por radiofrecuencia, célula fotoeléctrica de seguridad y panel de control con cuatro modos de funcionamiento seleccionables; cuatro hojas de vidrio laminar de seguridad 5+5, incoloro, 1B1 según UNE-EN 12600 con perfiles de aluminio lacado, color a elegir, fijadas sobre los perfiles con perfil continuo de neopreno.  Incluye: Limpieza y preparación de la superficie soporte. Replanteo. Instalación del cajón superior con mecanismos, equipo de motorización y batería de emergencia. Colocación de los perfiles y de los elementos de acabado. Colocación del perfil de neopreno en el perímetro de las hojas de vidrio. Montaje de las hojas. Conexionado eléctrico. Ajuste y fijación de la puerta. Puesta en marcha.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</si>
  <si>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</si>
  <si>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</si>
  <si>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</si>
  <si>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</si>
  <si>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</si>
  <si>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</si>
  <si>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CE02</t>
  </si>
  <si>
    <t>LB</t>
  </si>
  <si>
    <t>LR</t>
  </si>
  <si>
    <t>Capítulo</t>
  </si>
  <si>
    <t>Puertas de registro para instalaciones</t>
  </si>
  <si>
    <t>LRA020</t>
  </si>
  <si>
    <t>Partida</t>
  </si>
  <si>
    <t>m²</t>
  </si>
  <si>
    <t>Puerta de registro cortafuegos para instalaciones, de acero galvanizado.</t>
  </si>
  <si>
    <t>Puerta de registro cortafuegos para instalaciones, pivotante de una o dos hojas, homologada, EI2 120, de una hoja de 74 mm de espesor, luz y altura de paso según memoria de proyecto, acabado lacado en color RAL a elegir formada por tres chapas de acero galvanizado de 0,8 mm de espesor, plegadas, ensambladas y montadas, con cámara intermedia de lana de roca de alta densidad y placas de cartón yeso, sobre cerco de acero galvanizado de 1,2 mm de espesor con junta intumescente. Incluso cerradura de un punto con llave para su accionamiento. Incluso silicona neutra para el sellado de las juntas perimetrales.  Incluye: Marcado de puntos de fijación y aplomado del cerco. Fijación del cerco al paramento. Sellado de juntas. Colocación de la puerta de registro. Colocación de herrajes de cierre y accesorios.  Criterio de medición de proyecto: Superficie de carpinteri según documentación gráfica de Proyecto.  Criterio de medición de obra: Superficie de carpinteria realmente ejecutadas según especificaciones de Proyecto.</t>
  </si>
  <si>
    <t>Uds.</t>
  </si>
  <si>
    <t>Largo</t>
  </si>
  <si>
    <t>Ancho</t>
  </si>
  <si>
    <t>Alto</t>
  </si>
  <si>
    <t>Parcial</t>
  </si>
  <si>
    <t>Subtotal</t>
  </si>
  <si>
    <t>MI01</t>
  </si>
  <si>
    <t>MI02</t>
  </si>
  <si>
    <t>MI03</t>
  </si>
  <si>
    <t>MI04</t>
  </si>
  <si>
    <t>RDM010c</t>
  </si>
  <si>
    <t>Partida</t>
  </si>
  <si>
    <t>m²</t>
  </si>
  <si>
    <t>Revestimiento mural con tablero de madera.</t>
  </si>
  <si>
    <t>Revestimiento mural con tablero de fibras de madera y resinas sintéticas de densidad media (MDF), ignífugo, Euroclase B-s1, d0 de reacción al fuego según UNE-EN 13501-1, recubierto por ambas caras con una chapa fina de madera natural a elegir, de 16 mm de espesor. Colocación en obra: con adhesivo.  Incluye: Limpieza y preparación de la superficie soporte. Replanteo. Corte y preparación del revestimiento. Aplicación del adhesivo. Colocación y fijación del revestimiento. Resolución de encuentros y puntos singulares.  Criterio de medición de proyecto: Superficie medida según documentación gráfica de Proyecto, deduciendo los huecos de superficie mayor de 2 m².  Criterio de medición de obra: Se medirá la superficie realmente ejecutada según especificaciones de Proyecto, deduciendo los huecos de superficie mayor de 2 m².</t>
  </si>
  <si>
    <t>Uds.</t>
  </si>
  <si>
    <t>Largo</t>
  </si>
  <si>
    <t>Ancho</t>
  </si>
  <si>
    <t>Alto</t>
  </si>
  <si>
    <t>Parcial</t>
  </si>
  <si>
    <t>Subtotal</t>
  </si>
  <si>
    <t>MI01</t>
  </si>
  <si>
    <t>MI02</t>
  </si>
  <si>
    <t>MI03</t>
  </si>
  <si>
    <t>MI04</t>
  </si>
  <si>
    <t>LRA020b</t>
  </si>
  <si>
    <t>Partida</t>
  </si>
  <si>
    <t>Ud</t>
  </si>
  <si>
    <t>Puerta de registro cortafuegos para tolva lavanderia, Acero Inox AISI 316L</t>
  </si>
  <si>
    <t>Puerta de registro cortafuegos para tolva de lavanderia, pivotante, homologada, EI2 60, luz y altura de paso 600x600 mm, elaborada con chapa de acero Inox AISI 316L, ensambladas y montadas, con cámara intermedia de lana de roca de alta densidad y placas de cartón yeso, sobre cerco de acero Inox AISI 316L de 1,2 mm de espesor con junta intumescente. Incluso interruptor fin de carrera abierto cerrado y electroiman para maniobra de distema de enclavamiento electronico. Incluso circuito de interconexión entre plantas y cuadro de maniobra, sistema completamente terminado y funcionando.  Incluye: Marcado de puntos de fijación y aplomado del cerco. Fijación del cerco al paramento. Sellado de juntas. Colocación de la puerta de registro. Colocación de herrajes de cierre y accesorios.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</si>
  <si>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</si>
  <si>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</si>
  <si>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</si>
  <si>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</si>
  <si>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</si>
  <si>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</si>
  <si>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Compuerta tolva lavanderia</t>
  </si>
  <si>
    <t>LR</t>
  </si>
  <si>
    <t>LF</t>
  </si>
  <si>
    <t>Capítulo</t>
  </si>
  <si>
    <t>Puertas cortafuegos</t>
  </si>
  <si>
    <t>FUF015</t>
  </si>
  <si>
    <t>Partida</t>
  </si>
  <si>
    <t>Ud</t>
  </si>
  <si>
    <t>Partición acristalada fija, cortafuegos, sin perfiles verticales. PF09</t>
  </si>
  <si>
    <t>Partición acristalada, cortafuegos, sin perfiles verticales, de 400 cm de anchura y 300 cm de altura, compuerto por paño fijo de 238 cm de ancho y 300 cm de alto y puerta de 144 cm x 220 cm, formada por: vidrio cortafuegos, con doble acristalamiento,POLFLAM, o similar EI120 y estructura perimetral de perfiles de aluminio lacada en color negro anodico, fijada a los paramentos. Incluso cinta autoadhesiva POLFLAM, o similar , cinta POLFLAM, o similar  y silicona translúcida POLFLAM, o similar para sellado de juntas entre el vidrio y la estructura y para sellado de juntas a testa entre vidrios.  Incluye: Replanteo y marcado de los puntos de fijación. Aplomado, nivelación y fijación de los perfiles que forman la estructura perimetral. Colocación y fijación de las hojas de vidrio. Sellado de juntas entre el vidrio y la estructura. Sellado de juntas a testa entre vidrios.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</si>
  <si>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</si>
  <si>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</si>
  <si>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</si>
  <si>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</si>
  <si>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</si>
  <si>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</si>
  <si>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PF09</t>
  </si>
  <si>
    <t>LFA010</t>
  </si>
  <si>
    <t>Partida</t>
  </si>
  <si>
    <t>Ud</t>
  </si>
  <si>
    <t>Puerta cortafuegos de acero galvanizado.1100x2200 PF01</t>
  </si>
  <si>
    <t>Puerta cortafuegos pivotante homologada, EI2 60-C5, de una hoja de 63 mm de espesor, 1100x2200 mm de luz y altura de paso, acabado lacado en color a elegir  formada por 2 chapas de acero galvanizado de 0,8 mm de espesor, plegadas, ensambladas y montadas, con cámara intermedia de lana de roca de alta densidad y placas de cartón yeso, sobre cerco de acero galvanizado de 1,5 mm de espesor con junta intumescente, incluso cierrapuertas para uso intensivo, barra antipánico, llave y manivela antienganche para la cara exterior, electroimán, con caja de bornes, pulsador y placa de anclaje articulada. Incluso silicona neutra para el sellado de las juntas perimetrales.  Incluye: Marcado de puntos de fijación y aplomado del cerco. Fijación del cerco al paramento. Sellado de juntas perimetrales. Colocación de la hoja. Colocación de herrajes de cierre y accesorios.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</si>
  <si>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</si>
  <si>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</si>
  <si>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</si>
  <si>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</si>
  <si>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</si>
  <si>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</si>
  <si>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PF01</t>
  </si>
  <si>
    <t>LFA010b</t>
  </si>
  <si>
    <t>Partida</t>
  </si>
  <si>
    <t>Ud</t>
  </si>
  <si>
    <t>Puerta cortafuegos de acero galvanizado. 825X2200 PF02</t>
  </si>
  <si>
    <t>Puerta cortafuegos pivotante homologada, EI2 60-C5, de una hoja de 63 mm de espesor, 825x2000 mm de luz y altura de paso, acabado lacado en color a elegir  formada por 2 chapas de acero galvanizado de 0,8 mm de espesor, plegadas, ensambladas y montadas, con cámara intermedia de lana de roca de alta densidad y placas de cartón yeso, sobre cerco de acero galvanizado de 1,5 mm de espesor con junta intumescente, incluso cierrapuertas para uso intensivo, barra antipánico, llave y manivela antienganche para la cara exterior, electroimán, con caja de bornes, pulsador y placa de anclaje articulada. Incluso silicona neutra para el sellado de las juntas perimetrales.  Incluye: Marcado de puntos de fijación y aplomado del cerco. Fijación del cerco al paramento. Sellado de juntas perimetrales. Colocación de la hoja. Colocación de herrajes de cierre y accesorios.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</si>
  <si>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</si>
  <si>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</si>
  <si>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</si>
  <si>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</si>
  <si>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</si>
  <si>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</si>
  <si>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PF02</t>
  </si>
  <si>
    <t>LFA010c</t>
  </si>
  <si>
    <t>Partida</t>
  </si>
  <si>
    <t>Ud</t>
  </si>
  <si>
    <t>Puerta cortafuegos de acero galvanizado. 825X2050 PF03</t>
  </si>
  <si>
    <t>Puerta cortafuegos pivotante homologada, EI2 60-C5, de una hoja de 63 mm de espesor, 825x2050 mm de luz y altura de paso, acabado lacado en color a elegir formada por 2 chapas de acero galvanizado de 0,8 mm de espesor, plegadas, ensambladas y montadas, con cámara intermedia de lana de roca de alta densidad y placas de cartón yeso, sobre cerco de acero galvanizado de 1,5 mm de espesor con junta intumescente, incluso cierrapuertas para uso moderado, barra antipánico, llave y manivela antienganche para la cara exterior, electroimán, con caja de bornes, pulsador y placa de anclaje articulada. Incluso silicona neutra para el sellado de las juntas perimetrales.  Incluye: Marcado de puntos de fijación y aplomado del cerco. Fijación del cerco al paramento. Sellado de juntas perimetrales. Colocación de la hoja. Colocación de herrajes de cierre y accesorios.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</si>
  <si>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</si>
  <si>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</si>
  <si>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</si>
  <si>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</si>
  <si>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</si>
  <si>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</si>
  <si>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PF03</t>
  </si>
  <si>
    <t>LFA010d</t>
  </si>
  <si>
    <t>Partida</t>
  </si>
  <si>
    <t>Ud</t>
  </si>
  <si>
    <t>Puerta cortafuegos de acero galvanizado. 825X2050 PF04</t>
  </si>
  <si>
    <t>Puerta cortafuegos pivotante homologada, EI2 30-C5, de una hoja de 63 mm de espesor, 800x2000 mm de luz y altura de paso, acabado lacado en color blanco formada por 2 chapas de acero galvanizado de 0,8 mm de espesor, plegadas, ensambladas y montadas, con cámara intermedia de lana de roca de alta densidad y placas de cartón yeso, sobre cerco de acero galvanizado de 1,5 mm de espesor con junta intumescente, incluso cierrapuertas para uso moderado, barra antipánico, llave y manivela antienganche para la cara exterior, electroimán, con caja de bornes, pulsador y placa de anclaje articulada. Incluso silicona neutra para el sellado de las juntas perimetrales.  Incluye: Marcado de puntos de fijación y aplomado del cerco. Fijación del cerco al paramento. Sellado de juntas perimetrales. Colocación de la hoja. Colocación de herrajes de cierre y accesorios.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</si>
  <si>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</si>
  <si>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</si>
  <si>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</si>
  <si>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</si>
  <si>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</si>
  <si>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</si>
  <si>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Sotano -2</t>
  </si>
  <si>
    <t>Sotano -1</t>
  </si>
  <si>
    <t>LFA010e</t>
  </si>
  <si>
    <t>Partida</t>
  </si>
  <si>
    <t>Ud</t>
  </si>
  <si>
    <t>Puerta cortafuegos de acero galvanizado. 825X2050 PF05</t>
  </si>
  <si>
    <t>Puerta cortafuegos pivotante homologada, EI2 30-C5, de una hoja de 63 mm de espesor, 825x2050 mm de luz y altura de paso, acabado lacado en color a elegir formada por 2 chapas de acero galvanizado de 0,8 mm de espesor, plegadas, ensambladas y montadas, con cámara intermedia de lana de roca de alta densidad y placas de cartón yeso, sobre cerco de acero galvanizado de 1,5 mm de espesor con junta intumescente, incluso cierrapuertas para uso moderado, electroimán, con caja de bornes, pulsador y placa de anclaje articulada. Incluso silicona neutra para el sellado de las juntas perimetrales.  Incluye: Marcado de puntos de fijación y aplomado del cerco. Fijación del cerco al paramento. Sellado de juntas perimetrales. Colocación de la hoja. Colocación de herrajes de cierre y accesorios.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</si>
  <si>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</si>
  <si>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</si>
  <si>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</si>
  <si>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</si>
  <si>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</si>
  <si>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</si>
  <si>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Sotano -2</t>
  </si>
  <si>
    <t>Sotano -1</t>
  </si>
  <si>
    <t>LFA010f</t>
  </si>
  <si>
    <t>Partida</t>
  </si>
  <si>
    <t>Ud</t>
  </si>
  <si>
    <t>Puerta cortafuegos de acero galvanizado. 1300x2050 PF06</t>
  </si>
  <si>
    <t>Puerta cortafuegos pivotante homologada, EI2 30-C5, de dos hojas de 63 mm de espesor, 1300x2050 mm de luz y altura de paso, acabado lacado en color a elegir formada por 2 chapas de acero galvanizado de 0,8 mm de espesor, plegadas, ensambladas y montadas, con cámara intermedia de lana de roca de alta densidad y placas de cartón yeso, sobre cerco de acero galvanizado de 1,5 mm de espesor con junta intumescente, incluso ambas hojas provistas de cierrapuertas para uso moderado, selector de cierre para asegurar el adecuado cerrado de las puertas, barra antipánico, llave y manivela antienganche para la cara exterior, electroimán, con caja de bornes, pulsador y placa de anclaje articulada. Incluso silicona neutra para el sellado de las juntas perimetrales.  Incluye: Marcado de puntos de fijación y aplomado del cerco. Fijación del cerco al paramento. Sellado de juntas perimetrales. Colocación de la hoja. Colocación de herrajes de cierre y accesorios.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</si>
  <si>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</si>
  <si>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</si>
  <si>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</si>
  <si>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</si>
  <si>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</si>
  <si>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</si>
  <si>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PF06</t>
  </si>
  <si>
    <t>LFA010g</t>
  </si>
  <si>
    <t>Partida</t>
  </si>
  <si>
    <t>Ud</t>
  </si>
  <si>
    <t>Puerta cortafuegos de acero galvanizado. 1300x2050 PF07</t>
  </si>
  <si>
    <t>Puerta cortafuegos pivotante homologada, EI2 30-C5, de dos hojas de 63 mm de espesor, 1300x2050 mm de luz y altura de paso, acabado lacado en color A ELEGIR formada por 2 chapas de acero galvanizado de 0,8 mm de espesor, plegadas, ensambladas y montadas, con cámara intermedia de lana de roca de alta densidad y placas de cartón yeso, sobre cerco de acero galvanizado de 1,5 mm de espesor con junta intumescente, incluso ambas hojas provistas de cierrapuertas para uso moderado, selector de cierre para asegurar el adecuado cerrado de las puertas, electroimán, con caja de bornes, pulsador y placa de anclaje articulada. Incluso silicona neutra para el sellado de las juntas perimetrales.  Incluye: Marcado de puntos de fijación y aplomado del cerco. Fijación del cerco al paramento. Sellado de juntas perimetrales. Colocación de la hoja. Colocación de herrajes de cierre y accesorios.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</si>
  <si>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</si>
  <si>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</si>
  <si>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</si>
  <si>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</si>
  <si>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</si>
  <si>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</si>
  <si>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PF07</t>
  </si>
  <si>
    <t>LFA010h</t>
  </si>
  <si>
    <t>Partida</t>
  </si>
  <si>
    <t>Ud</t>
  </si>
  <si>
    <t>Puerta cortafuegos de acero galvanizado. 1300x2050 PF08</t>
  </si>
  <si>
    <t>Puerta cortafuegos pivotante homologada, EI2 60-C5, de dos hojas de 63 mm de espesor, 1300x2000 mm de luz y altura de paso, acabado lacado en color blanco formada por 2 chapas de acero galvanizado de 0,8 mm de espesor, plegadas, ensambladas y montadas, con cámara intermedia de lana de roca de alta densidad y placas de cartón yeso, sobre cerco de acero galvanizado de 1,5 mm de espesor con junta intumescente y garras de anclaje a obra, incluso ambas hojas provistas de cierrapuertas para uso moderado, selector de cierre para asegurar el adecuado cerrado de las puertas, electroimán, con caja de bornes, pulsador y placa de anclaje articulada. Incluso silicona neutra para el sellado de las juntas perimetrales.  Incluye: Marcado de puntos de fijación y aplomado del cerco. Fijación del cerco al paramento. Sellado de juntas perimetrales. Colocación de la hoja. Colocación de herrajes de cierre y accesorios.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</si>
  <si>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</si>
  <si>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</si>
  <si>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</si>
  <si>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</si>
  <si>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</si>
  <si>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</si>
  <si>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PF08</t>
  </si>
  <si>
    <t>LFM110b</t>
  </si>
  <si>
    <t>Partida</t>
  </si>
  <si>
    <t>Ud</t>
  </si>
  <si>
    <t>Puerta cortafuegos, de madera. 1700x2300 PP05</t>
  </si>
  <si>
    <t>Puerta cortafuegos homologada, de madera, EI2 60-C5, de dos hojas, lisas, de 230x85x5,4 cm, compuesto por alma de tablero aglomerado de partículas ignífugo, rechapado con chapa de madera natural a elegir por su cara exterior y acabado enrrasado con panel acustico Sono Vanssen, en sus caras y cantos, bastidor de madera maciza y cerco de madera maciza, con 3 mirillas rectangulares homologadas de 300x300 mm cada hoja y electroimanes para retención de puerta cortafuegos; sobre precerco de pino país de 200x35 mm. Incluso tapajuntas su cara exterior, pernios, manilla y cerradura de acero inoxidable, accesorios, herrajes de colgar, mirillas rectangulares homologadas de 300x300 mm, electroimanes para retención de puerta cortafuegos, juntas intumescentes, cierrapuertas aéreo, dispositivos de seguridad y espuma de poliuretano para relleno de la holgura entre precerco y block de puerta.  Criterio de valoración económica: El precio incluye la colocación en obra del precerco, fijado con tornillos.  Incluye: Limpieza del precerco ya instalado. Alojamiento y calzado del block de puerta en el precerco. Fijación del block de puerta al precerco. Relleno de la holgura entre precerco y block de puerta con espuma de poliuretano. Colocación de herrajes de cierre y accesorios.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</si>
  <si>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</si>
  <si>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</si>
  <si>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</si>
  <si>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</si>
  <si>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</si>
  <si>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</si>
  <si>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PP05</t>
  </si>
  <si>
    <t>LFM110c</t>
  </si>
  <si>
    <t>Partida</t>
  </si>
  <si>
    <t>Ud</t>
  </si>
  <si>
    <t>Puerta cortafuegos, de madera. 825x2300 PP06</t>
  </si>
  <si>
    <t>puerta cortafuegos homologada, de madera, EI2 60-C5, de una hoja, lisa, de 230x82,5x4,5 cm, compuesto por alma de tablero aglomerado de partículas ignífugo, rechapado con chapa de madera natural a elegir por su cara exterior y acabado enrrasado con panel acustico Sono Vanssen, en sus caras y cantos, bastidor de madera maciza y cerco de madera maciza; sobre precerco de pino país de 200x35 mm. Incluso tapajuntas en ambas caras, pernios, manilla y cerradura de acero inoxidable, accesorios, herrajes de colgar, juntas intumescentes, cierrapuertas aéreo, dispositivos de seguridad y espuma de poliuretano para relleno de la holgura entre precerco y block de puerta.  Criterio de valoración económica: El precio incluye la colocación en obra del precerco, fijado con tornillos.  Incluye: Limpieza del precerco ya instalado. Alojamiento y calzado del block de puerta en el precerco. Fijación del block de puerta al precerco. Relleno de la holgura entre precerco y block de puerta con espuma de poliuretano. Colocación de herrajes de cierre y accesorios.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</si>
  <si>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</si>
  <si>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</si>
  <si>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</si>
  <si>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</si>
  <si>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</si>
  <si>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</si>
  <si>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PP06</t>
  </si>
  <si>
    <t>LFM110d</t>
  </si>
  <si>
    <t>Partida</t>
  </si>
  <si>
    <t>Ud</t>
  </si>
  <si>
    <t>Puerta cortafuegos, de madera. 825x2100 PP02</t>
  </si>
  <si>
    <t>Block de puerta cortafuegos homologada, de madera, EI2 60-C5, de una hoja, lisa, de 203x82,5x4,5 cm, compuesto por alma de tablero aglomerado de partículas ignífugo, rechapado con chapa de madera natural a elegir por su cara exterior y acabado enrrasado con panel acustico Sono VansseN, en sus caras y cantos, bastidor de madera maciza y cerco de madera maciza; sobre precerco de pino país de 150x35 mm. Incluso tapajuntas en ambas caras, pernios, manilla y cerradura de acero inoxidable, accesorios, herrajes de colgar, juntas intumescentes, cierrapuertas aéreo, dispositivos de seguridad y espuma de poliuretano para relleno de la holgura entre precerco y block de puerta.  Criterio de valoración económica: El precio incluye la colocación en obra del precerco, fijado con tornillos.  Incluye: Limpieza del precerco ya instalado. Alojamiento y calzado del block de puerta en el precerco. Fijación del block de puerta al precerco. Relleno de la holgura entre precerco y block de puerta con espuma de poliuretano. Colocación de herrajes de cierre y accesorios.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</si>
  <si>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</si>
  <si>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</si>
  <si>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</si>
  <si>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</si>
  <si>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</si>
  <si>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</si>
  <si>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PP02</t>
  </si>
  <si>
    <t>LFM110e</t>
  </si>
  <si>
    <t>Partida</t>
  </si>
  <si>
    <t>Ud</t>
  </si>
  <si>
    <t>Puerta cortafuegos, de madera. 1500x2300 PP01</t>
  </si>
  <si>
    <t>Block de puerta cortafuegos homologada, de madera, EI2 30-C5, de dos hojas, lisas, de 210x92,5x5,4 cm y 210x57,5x5,4 cm, compuesto por alma de tablero aglomerado de partículas ignífugo, rechapado con chapa de madera natural a elegir por su cara exterior y acabado enrrasado con panel acustico Sono Vanssen, en sus caras y cantos, bastidor de madera maciza y cerco de madera maciza; sobre precerco de pino país de 90x35 mm. Incluso tapajuntas en ambas caras, pernios, manilla y cerradura de acero inoxidable, accesorios, herrajes de colgar, juntas intumescentes, cierrapuertas aéreo, dispositivos de seguridad y espuma de poliuretano para relleno de la holgura entre precerco y block de puerta.  Criterio de valoración económica: El precio incluye la colocación en obra del precerco, fijado con tornillos.  Incluye: Limpieza del precerco ya instalado. Alojamiento y calzado del block de puerta en el precerco. Fijación del block de puerta al precerco. Relleno de la holgura entre precerco y block de puerta con espuma de poliuretano. Colocación de herrajes de cierre y accesorios.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</si>
  <si>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</si>
  <si>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</si>
  <si>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</si>
  <si>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</si>
  <si>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</si>
  <si>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</si>
  <si>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PP01</t>
  </si>
  <si>
    <t>LFM110f</t>
  </si>
  <si>
    <t>Partida</t>
  </si>
  <si>
    <t>Ud</t>
  </si>
  <si>
    <t>Puerta cortafuegos, de madera. 825x2100 PP03</t>
  </si>
  <si>
    <t>Block de puerta cortafuegos homologada, de madera, EI2 30-C5, de una hoja, lisa, de 210x82,5x4,5 cm, compuesto por alma de tablero aglomerado de partículas ignífugo, rechapado con chapa de madera natural a elegir por su cara exterior y acabado enrrasado con panel acustico Sono Vanssen, en sus caras y cantos, bastidor de madera maciza y cerco de madera maciza; sobre precerco de pino país de 150x35 mm. Incluso tapajuntas en ambas caras, pernios, manilla y cerradura de acero inoxidable, accesorios, herrajes de colgar, juntas intumescentes, cierrapuertas aéreo, dispositivos de seguridad y espuma de poliuretano para relleno de la holgura entre precerco y block de puerta.  Criterio de valoración económica: El precio incluye la colocación en obra del precerco, fijado con tornillos.  Incluye: Limpieza del precerco ya instalado. Alojamiento y calzado del block de puerta en el precerco. Fijación del block de puerta al precerco. Relleno de la holgura entre precerco y block de puerta con espuma de poliuretano. Colocación de herrajes de cierre y accesorios.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</si>
  <si>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</si>
  <si>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</si>
  <si>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</si>
  <si>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</si>
  <si>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</si>
  <si>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</si>
  <si>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PP03</t>
  </si>
  <si>
    <t>LFM110g</t>
  </si>
  <si>
    <t>Partida</t>
  </si>
  <si>
    <t>Ud</t>
  </si>
  <si>
    <t>Puerta cortafuegos, de madera. 925x2100 CO01</t>
  </si>
  <si>
    <t>Block de puerta cortafuegos homologada, de madera, EI2 60-C5, de una hoja, lisa, de 210x92,5x4,5 cm, compuesto por alma de tablero aglomerado de partículas ignífugo, rechapado con chapa de madera natural a elegir por su cara exterior y acabado enrrasado con panel acustico Sono Vanssen, en sus caras y cantos, bastidor de madera maciza y cerco de madera maciza, con mirilla circular homologada de 300 mm de diámetro; sobre precerco de pino país de 150x35 mm. Incluso tapajuntas en ambas caras, pernios, manilla y cerradura de acero inoxidable, accesorios, herrajes de colgar, mirilla circular homologada de 200 mm de diámetro, juntas intumescentes, cierrapuertas aéreo, dispositivos de seguridad y espuma de poliuretano para relleno de la holgura entre precerco y block de puerta.  Criterio de valoración económica: El precio incluye la colocación en obra del precerco, fijado con tornillos.  Incluye: Limpieza del precerco ya instalado. Alojamiento y calzado del block de puerta en el precerco. Fijación del block de puerta al precerco. Relleno de la holgura entre precerco y block de puerta con espuma de poliuretano. Colocación de herrajes de cierre y accesorios.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</si>
  <si>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</si>
  <si>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</si>
  <si>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</si>
  <si>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</si>
  <si>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</si>
  <si>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</si>
  <si>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CO01</t>
  </si>
  <si>
    <t>LFM110h</t>
  </si>
  <si>
    <t>Partida</t>
  </si>
  <si>
    <t>Ud</t>
  </si>
  <si>
    <t>Puerta cortafuegos, de madera. 925x2100 CO02</t>
  </si>
  <si>
    <t>Block de puerta cortafuegos homologada, de madera, EI2 60-C5, de una hoja, lisa, de 210x92,5x4,5 cm, compuesto por alma de tablero aglomerado de partículas ignífugo, acabado lacado en color a elegir en sus caras y cantos, bastidor de madera maciza y cerco de madera maciza, con mirilla circular homologada de 300 mm de diámetro; sobre precerco de pino país de 150x35 mm. Incluso tapajuntas en ambas caras, pernios, manilla y cerradura de acero inoxidable, accesorios, herrajes de colgar, mirilla circular homologada de 200 mm de diámetro, juntas intumescentes, cierrapuertas aéreo, dispositivos de seguridad y espuma de poliuretano para relleno de la holgura entre precerco y block de puerta.  Criterio de valoración económica: El precio incluye la colocación en obra del precerco, fijado con tornillos.  Incluye: Limpieza del precerco ya instalado. Alojamiento y calzado del block de puerta en el precerco. Fijación del block de puerta al precerco. Relleno de la holgura entre precerco y block de puerta con espuma de poliuretano. Colocación de herrajes de cierre y accesorios.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</si>
  <si>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</si>
  <si>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</si>
  <si>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</si>
  <si>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</si>
  <si>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</si>
  <si>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</si>
  <si>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LF</t>
  </si>
  <si>
    <t>LG</t>
  </si>
  <si>
    <t>Capítulo</t>
  </si>
  <si>
    <t>Puertas de garaje</t>
  </si>
  <si>
    <t>LGA030</t>
  </si>
  <si>
    <t>Partida</t>
  </si>
  <si>
    <t>Ud</t>
  </si>
  <si>
    <t>Puerta basculante para garaje, de acero galvanizado.</t>
  </si>
  <si>
    <t>Puerta basculante para garaje, no desbordante de compensación por contrapesos, formada por chapa plegada de acero galvanizado, de textura acanalada, 350x230 cm, con apertura automática. Incluso material de conexionado eléctrico y equipo de motorización.  Incluye: Colocación y fijación del cerco. Instalación de la puerta de garaje. Montaje de los tirantes de sujeción. Montaje del sistema de apertura. Montaje del sistema de accionamiento. Conexionado eléctrico. Repaso y engrase de mecanismos. Puesta en marcha.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</si>
  <si>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</si>
  <si>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</si>
  <si>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</si>
  <si>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</si>
  <si>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</si>
  <si>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</si>
  <si>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PG1</t>
  </si>
  <si>
    <t>RDM030</t>
  </si>
  <si>
    <t>Partida</t>
  </si>
  <si>
    <t>m²</t>
  </si>
  <si>
    <t>Revestimiento mural con paneles de madera maciza.</t>
  </si>
  <si>
    <t>Revestimiento mural con panel de madera naturala elegir imitación cuarterones, tratada en autoclave, con resistencia al fuego B-s1, d0, según UNE-EN 13501-1, acabado barnizado, con barniz ignífugo, con resistencia al fuego B-s2, d0, según UNE-EN 13501-1, de 20 mm de espesor, con los bordes machihembrados. Colocación en obra: atornillado sobre carpinteria.  Incluye: Limpieza y preparación de la superficie soporte. Replanteo, corte y preparación del revestimiento. Colocación y fijación del revestimiento. Resolución de encuentros y puntos singulares.  Criterio de medición de proyecto: Superficie medida según documentación gráfica de Proyecto, deduciendo los huecos de superficie mayor de 2 m².  Criterio de medición de obra: Se medirá la superficie realmente ejecutada según especificaciones de Proyecto, deduciendo los huecos de superficie mayor de 2 m².</t>
  </si>
  <si>
    <t>Uds.</t>
  </si>
  <si>
    <t>Largo</t>
  </si>
  <si>
    <t>Ancho</t>
  </si>
  <si>
    <t>Alto</t>
  </si>
  <si>
    <t>Parcial</t>
  </si>
  <si>
    <t>Subtotal</t>
  </si>
  <si>
    <t>PG1</t>
  </si>
  <si>
    <t>LG</t>
  </si>
  <si>
    <t>LI</t>
  </si>
  <si>
    <t>Capítulo</t>
  </si>
  <si>
    <t>Puertas de uso industrial</t>
  </si>
  <si>
    <t>LIF020</t>
  </si>
  <si>
    <t>Partida</t>
  </si>
  <si>
    <t>Ud</t>
  </si>
  <si>
    <t>Puerta frigorífica pivotante.</t>
  </si>
  <si>
    <t>Puerta frigorífica pivotante, semiencastrada, con un punto de cierre y bisagras, para hueco de dimensiones útiles 900x2000 mm, de cámara frigorífica, con temperatura de trabajo hasta -20 °C. HOJA: de 100 mm de espesor, con bastidor de perfil estructural de aluminio anodizado, revestimiento en ambas caras de chapa de acero galvanizado, acabado lacado y alma de espuma de poliuretano inyectada a alta presión, de densidad entre 40 y 45 kg/m³, con marco de perfiles con rotura de puente térmico y doble burlete perimetral sobre soporte de PVC; ACCESORIOS: cerradura con llave, con posibilidad de apertura desde el interior y cortina de lamas de PVC. Colocación en panel frigorífico.  Incluye: Replanteo. Colocación y fijación de la puerta al paramento.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</si>
  <si>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</si>
  <si>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</si>
  <si>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</si>
  <si>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</si>
  <si>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</si>
  <si>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</si>
  <si>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LI</t>
  </si>
  <si>
    <t>LA</t>
  </si>
  <si>
    <t>Capítulo</t>
  </si>
  <si>
    <t>Armarios</t>
  </si>
  <si>
    <t>LAR010</t>
  </si>
  <si>
    <t>Partida</t>
  </si>
  <si>
    <t>m²</t>
  </si>
  <si>
    <t>Forrado interior de armario empotrado.</t>
  </si>
  <si>
    <t>Forrado interior de armario empotrado, medidas según memoria gráfica, realizado con tablero aglomerado de partículas, recubierto por ambas caras con papel melamínico, acabado a elegir, gama Duo, Fimaplast STD "FINSA", o similar, de 16 mm de espesor. Incluso elementos interiores de armario empotrado. Divisor vertical de doble tablero, 19+19 mm y baldas según documentación grafica, en tablero de particulas de 19 mm de espesor con recubrimiento melaminico y canteado en color a elegir por DF. Cajonera  de 4 cajones de 15 cm de altura según memoria, con herrajes de deslizamiento de primera calidad y cierre amortiguado. 1 Barra para colgar de acero inoxidable AISI 316L  30 mm diametro. 2 Barras para zapatero colgar de acero inoxidable AISI 316L  20 mm diametro.  Colocación en obra: con adhesivo.  Incluye: Limpieza y preparación de la superficie soporte. Replanteo. Corte y preparación del revestimiento. Aplicación del adhesivo. Colocación y fijación del revestimiento. Mnntaje de elementos interiores. Incluidos todos los herrajes y elementos de fijación. Totalmente terminado y funcionando.  Criterio de medición de proyecto: Superficie medida según documentación gráfica de Proyecto.  Criterio de medición de obra: Se medirá la superficie realmente ejecutada según especificaciones de Proyecto.</t>
  </si>
  <si>
    <t>Uds.</t>
  </si>
  <si>
    <t>Largo</t>
  </si>
  <si>
    <t>Ancho</t>
  </si>
  <si>
    <t>Alto</t>
  </si>
  <si>
    <t>Parcial</t>
  </si>
  <si>
    <t>Subtotal</t>
  </si>
  <si>
    <t>LAH010</t>
  </si>
  <si>
    <t>Partida</t>
  </si>
  <si>
    <t>m²</t>
  </si>
  <si>
    <t>Puerta de armario, de madera. Corredera.</t>
  </si>
  <si>
    <t>Puerta de armario de dos hojas correderas, de tablero aglomerado, según memoria gráfica, chapado con madera natural a elegir por DF, barnizada en taller; precerco de pino país de 110x35 mm; tapetas de MDF rechapado de roble E de 100x4 mm. Incluso guias y herrajes de colgar, tirador de acero inoxidable AISI 316L, color negro, acabado mate, serie de diseño  Incluye: Presentación de la puerta. Colocación de los herrajes y guias de colgar. Colocación de la hoja. Colocación de los herrajes de cierre. Ajuste final.  Criterio de medición de proyecto: Superficie de carpinteria, según documentación gráfica de Proyecto.  Criterio de medición de obra: Superficie de carpinteria, según documentación gráfica de Proyecto.</t>
  </si>
  <si>
    <t>Uds.</t>
  </si>
  <si>
    <t>Largo</t>
  </si>
  <si>
    <t>Ancho</t>
  </si>
  <si>
    <t>Alto</t>
  </si>
  <si>
    <t>Parcial</t>
  </si>
  <si>
    <t>Subtotal</t>
  </si>
  <si>
    <t>MA01</t>
  </si>
  <si>
    <t>LAH010b</t>
  </si>
  <si>
    <t>Partida</t>
  </si>
  <si>
    <t>m²</t>
  </si>
  <si>
    <t>Puerta de armario, de madera. Abatible.</t>
  </si>
  <si>
    <t>Puerta de armario de abatible de 2, 3 o 4 hojas según memoria de carpinteria, de tablero aglomerado, chapado con madera natural a elegir por DF, barnizada en taller; precerco de pino país de 110x35 mm. Incluso herrajes de colgar, con bisagra oculta, cierre y tirador de acero inoxidable AISI 316L, color negro, acabado mate, serie de diseño  Incluye: Presentación de la puerta. Colocación de los herrajes de colgar. Colocación de la hoja. Colocación de los herrajes de cierre. Ajuste final.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</si>
  <si>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</si>
  <si>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</si>
  <si>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</si>
  <si>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</si>
  <si>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</si>
  <si>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</si>
  <si>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MA02</t>
  </si>
  <si>
    <t>MA03</t>
  </si>
  <si>
    <t>MA04</t>
  </si>
  <si>
    <t>EMT100</t>
  </si>
  <si>
    <t>Partida</t>
  </si>
  <si>
    <t>m²</t>
  </si>
  <si>
    <t>Tablero estructural de madera.</t>
  </si>
  <si>
    <t>Tablero estructural de partículas de madera para uso en ambiente húmedo, tipo P5, según UNE-EN 312, de 2510x1210 mm y 25 mm de espesor, con bordes canteados, fijado a la estructura de madera con tornillos de cabeza avellanada, de acero al carbono.  Incluye: Replanteo de las piezas. Fijación de los tableros al soporte base.  Criterio de medición de proyecto: Superficie medida según documentación gráfica de Proyecto.  Criterio de medición de obra: Se medirá la superficie realmente ejecutada según especificaciones de Proyecto.</t>
  </si>
  <si>
    <t>Uds.</t>
  </si>
  <si>
    <t>Largo</t>
  </si>
  <si>
    <t>Ancho</t>
  </si>
  <si>
    <t>Alto</t>
  </si>
  <si>
    <t>Parcial</t>
  </si>
  <si>
    <t>Subtotal</t>
  </si>
  <si>
    <t>Mostrador recepción</t>
  </si>
  <si>
    <t>0</t>
  </si>
  <si>
    <t>Guardarropa</t>
  </si>
  <si>
    <t>Mueble Recepción</t>
  </si>
  <si>
    <t>Hornacina radiadores V06</t>
  </si>
  <si>
    <t>enmarcado</t>
  </si>
  <si>
    <t>LA</t>
  </si>
  <si>
    <t>LV</t>
  </si>
  <si>
    <t>Capítulo</t>
  </si>
  <si>
    <t>Vidrios</t>
  </si>
  <si>
    <t>LVE010</t>
  </si>
  <si>
    <t>Partida</t>
  </si>
  <si>
    <t>m²</t>
  </si>
  <si>
    <t>Triple acristalamiento. 44.1/(16 argón 90%)/4/(16 argón 90%)/44.2</t>
  </si>
  <si>
    <t>Triple acristalamiento SGG CLIMALIT PLUS PLANISTAR ONE F2 PLANITHERM XN F5 44.1/(16 argón 90%)/4/(16 argón 90%)/44.2 "SAINT GOBAIN, o similar", conjunto formado por vidrio exterior PLANISTAR ONE laminar de 4+4 mm, con capa de control solar y baja emisividad térmica incorporada en la cara interior, compuesto por dos lunas de vidrio laminar de 4 mm unidas mediante una lámina incolora de butiral de polivinilo, dos cámaras deshidratadas rellenas de gas argón con perfil separador de aluminio y doble sellado perimetral, de 16 mm de espesor cada una, vidrio intermedio PLANICLEAR incoloro de 4 mm y vidrio interior PLANITHERM XN laminar de 4+4 mm, con capa de baja emisividad térmica incorporada en la cara exterior, compuesto por dos lunas de vidrio laminar de 4 mm unidas mediante dos láminas incoloras de butiral de polivinilo, para hojas de vidrio de superficie menor de 2 m²; 52 mm de espesor total, fijado sobre carpintería con acuñado mediante calzos de apoyo perimetrales y laterales, sellado en frío con silicona Sikasil WS-305-N "SIKA", o similar compatible con el material soporte, en la cara exterior, y con perfil continuo de neopreno en la cara interior, para hojas de vidrio de superficie menor de 2 m².  Incluye: Colocación, calzado, montaje y ajuste en la carpintería. Sellado final de estanqueidad. Señalización de las hojas.  Criterio de medición de proyecto: Superficie de carpintería a acristalar, según documentación gráfica de Proyecto, incluyendo en cada hoja vidriera las dimensiones del bastidor.  Criterio de medición de obra: Se medirá la superficie realmente ejecutada según especificaciones de Proyecto, sumando, para cada una de las piezas, la superficie resultante de redondear por exceso cada una de sus aristas a múltiplos de 30 mm.</t>
  </si>
  <si>
    <t>Uds.</t>
  </si>
  <si>
    <t>Largo</t>
  </si>
  <si>
    <t>Ancho</t>
  </si>
  <si>
    <t>Alto</t>
  </si>
  <si>
    <t>Parcial</t>
  </si>
  <si>
    <t>Subtotal</t>
  </si>
  <si>
    <t>V01</t>
  </si>
  <si>
    <t>V02 Arco ojibal</t>
  </si>
  <si>
    <t>V03</t>
  </si>
  <si>
    <t>V04</t>
  </si>
  <si>
    <t>V05</t>
  </si>
  <si>
    <t>V06</t>
  </si>
  <si>
    <t>V07</t>
  </si>
  <si>
    <t>V08</t>
  </si>
  <si>
    <t>V09</t>
  </si>
  <si>
    <t>V10</t>
  </si>
  <si>
    <t>V11</t>
  </si>
  <si>
    <t>V12</t>
  </si>
  <si>
    <t>V13</t>
  </si>
  <si>
    <t>V14 Arco Rebajado</t>
  </si>
  <si>
    <t>V15</t>
  </si>
  <si>
    <t>V16</t>
  </si>
  <si>
    <t>V17</t>
  </si>
  <si>
    <t>PV01</t>
  </si>
  <si>
    <t>PV02</t>
  </si>
  <si>
    <t>PV03</t>
  </si>
  <si>
    <t>PV04 Arco Rebajado</t>
  </si>
  <si>
    <t>PV05 Arco Ojibal</t>
  </si>
  <si>
    <t>PV07</t>
  </si>
  <si>
    <t>PV08</t>
  </si>
  <si>
    <t>PV09</t>
  </si>
  <si>
    <t>V17</t>
  </si>
  <si>
    <t>V18</t>
  </si>
  <si>
    <t>V19</t>
  </si>
  <si>
    <t>V20</t>
  </si>
  <si>
    <t>V21</t>
  </si>
  <si>
    <t>V22</t>
  </si>
  <si>
    <t>V23</t>
  </si>
  <si>
    <t>V24</t>
  </si>
  <si>
    <t>V25</t>
  </si>
  <si>
    <t>PV06</t>
  </si>
  <si>
    <t>LVS010</t>
  </si>
  <si>
    <t>Partida</t>
  </si>
  <si>
    <t>m²</t>
  </si>
  <si>
    <t>Vidrio laminar de seguridad.</t>
  </si>
  <si>
    <t>Vidrio laminar de seguridad, compuesto por dos lunas de 4 mm de espesor unidas mediante una lámina incolora de butiral de polivinilo, de 0,38 mm de espesor, clasificación de prestaciones 2B2, según UNE-EN 12600, fijado sobre carpintería con acuñado mediante calzos de apoyo perimetrales y laterales, sellado en frío con silicona sintética incolora (no acrílica), compatible con el material soporte.  Incluye: Colocación, calzado, montaje y ajuste en la carpintería. Sellado final de estanqueidad. Señalización de las hojas.  Criterio de medición de proyecto: Superficie de carpintería a acristalar, según documentación gráfica de Proyecto, incluyendo en cada hoja vidriera las dimensiones del bastidor.  Criterio de medición de obra: Se medirá la superficie realmente ejecutada según especificaciones de Proyecto, sumando, para cada una de las piezas, la superficie resultante de redondear por exceso cada una de sus aristas a múltiplos de 30 mm.</t>
  </si>
  <si>
    <t>Uds.</t>
  </si>
  <si>
    <t>Largo</t>
  </si>
  <si>
    <t>Ancho</t>
  </si>
  <si>
    <t>Alto</t>
  </si>
  <si>
    <t>Parcial</t>
  </si>
  <si>
    <t>Subtotal</t>
  </si>
  <si>
    <t>LV</t>
  </si>
  <si>
    <t>L</t>
  </si>
  <si>
    <t>H</t>
  </si>
  <si>
    <t>Capítulo</t>
  </si>
  <si>
    <t>Remates y ayudas</t>
  </si>
  <si>
    <t>HY</t>
  </si>
  <si>
    <t>Capítulo</t>
  </si>
  <si>
    <t>Ayudas de albañilería</t>
  </si>
  <si>
    <t>HYA010</t>
  </si>
  <si>
    <t>Partida</t>
  </si>
  <si>
    <t>m²</t>
  </si>
  <si>
    <t>Ayudas de albañilería para ejecución de instalaciones. Telecomunicaciones.</t>
  </si>
  <si>
    <t>Repercusión por m² de superficie construida de obra, de ayudas de cualquier trabajo de albañilería, necesarias para la correcta ejecución de la infraestructura común de telecomunicaciones (ICT) formada por: acometida, canalizaciones y registro de enlace, recintos, canalizaciones y registros principales y secundarios, registros de terminación de red, canalización interior de usuario, registros de paso y registros de toma, con un grado de complejidad alto, en edificio de otros usos, incluida p/p de elementos comunes. Incluso material auxiliar para la correcta ejecución de los trabajos.  Incluye: Trabajos de apertura y tapado de rozas. Apertura de agujeros en paramentos, falsos techos, muros, forjados y losas, para el paso de instalaciones. Colocación de pasamuros. Colocación y recibido de cajas para elementos empotrados. Sellado de agujeros y huecos de paso de instalaciones.  Criterio de medición de proyecto: Superficie construida, medida según documentación gráfica de Proyecto.  Criterio de medición de obra: Se medirá la superficie realmente ejecutada según especificaciones de Proyecto.</t>
  </si>
  <si>
    <t>Uds.</t>
  </si>
  <si>
    <t>Largo</t>
  </si>
  <si>
    <t>Ancho</t>
  </si>
  <si>
    <t>Alto</t>
  </si>
  <si>
    <t>Parcial</t>
  </si>
  <si>
    <t>Subtotal</t>
  </si>
  <si>
    <t>HYA010b</t>
  </si>
  <si>
    <t>Partida</t>
  </si>
  <si>
    <t>m²</t>
  </si>
  <si>
    <t>Ayudas de albañilería para ejecución de instalaciones. Audio Visual.</t>
  </si>
  <si>
    <t>Repercusión por m² de superficie construida de obra, de ayudas de cualquier trabajo de albañilería, necesarias para la correcta ejecución de la instalación audiovisual formada por: sistema colectivo de captación de señales de TV y radio, sistema de megafonía (central, altavoces, reguladores y adaptadores), sistema de interfonía y/o vídeo (placa de calle, módulo amplificador, módulo pulsador, alimentador de audio, monitor de teléfono y abrepuerta), mecanismos y accesorios, con un grado de complejidad alto, en edificio de otros usos, incluida p/p de elementos comunes. Incluso material auxiliar para la correcta ejecución de los trabajos.  Incluye: Trabajos de apertura y tapado de rozas. Apertura de agujeros en paramentos, falsos techos, muros, forjados y losas, para el paso de instalaciones. Colocación de pasamuros. Colocación y recibido de cajas para elementos empotrados. Sellado de agujeros y huecos de paso de instalaciones.  Criterio de medición de proyecto: Superficie construida, medida según documentación gráfica de Proyecto.  Criterio de medición de obra: Se medirá la superficie realmente ejecutada según especificaciones de Proyecto.</t>
  </si>
  <si>
    <t>Uds.</t>
  </si>
  <si>
    <t>Largo</t>
  </si>
  <si>
    <t>Ancho</t>
  </si>
  <si>
    <t>Alto</t>
  </si>
  <si>
    <t>Parcial</t>
  </si>
  <si>
    <t>Subtotal</t>
  </si>
  <si>
    <t>HYA010c</t>
  </si>
  <si>
    <t>Partida</t>
  </si>
  <si>
    <t>m²</t>
  </si>
  <si>
    <t>Ayudas de albañilería para ejecución de instalaciones. Electricidad.</t>
  </si>
  <si>
    <t>Repercusión por m² de superficie construida de obra, de ayudas de cualquier trabajo de albañilería, necesarias para la correcta ejecución de la instalación eléctrica formada por: puesta a tierra, red de equipotencialidad, caja general de protección, línea general de alimentación, centralización de contadores, derivaciones individuales y red de distribución interior, con un grado de complejidad alto, en edificio de otros usos, incluida p/p de elementos comunes. Incluso material auxiliar para la correcta ejecución de los trabajos.  Incluye: Trabajos de apertura y tapado de rozas. Apertura de agujeros en paramentos, falsos techos, muros, forjados y losas, para el paso de instalaciones. Colocación de pasamuros. Colocación y recibido de cajas para elementos empotrados. Sellado de agujeros y huecos de paso de instalaciones.  Criterio de medición de proyecto: Superficie construida, medida según documentación gráfica de Proyecto.  Criterio de medición de obra: Se medirá la superficie realmente ejecutada según especificaciones de Proyecto.</t>
  </si>
  <si>
    <t>Uds.</t>
  </si>
  <si>
    <t>Largo</t>
  </si>
  <si>
    <t>Ancho</t>
  </si>
  <si>
    <t>Alto</t>
  </si>
  <si>
    <t>Parcial</t>
  </si>
  <si>
    <t>Subtotal</t>
  </si>
  <si>
    <t>HYA010d</t>
  </si>
  <si>
    <t>Partida</t>
  </si>
  <si>
    <t>m²</t>
  </si>
  <si>
    <t>Ayudas de albañilería para ejecución de instalaciones. Climatización.</t>
  </si>
  <si>
    <t>Repercusión por m² de superficie construida de obra, de ayudas de cualquier trabajo de albañilería, necesarias para la correcta ejecución de la instalación de climatización formada por: conductos con sus accesorios y piezas especiales, fancoil, rejillas, bocas de ventilación, compuertas, toberas, reguladores, difusores, cualquier otro elemento componente de la instalación y p/p de conexiones a las redes eléctrica, de fontanería y de salubridad, con un grado de complejidad alto, en edificio de otros usos, incluida p/p de elementos comunes. Incluso material auxiliar para la correcta ejecución de los trabajos.  Incluye: Trabajos de apertura y tapado de rozas. Apertura de agujeros en paramentos, falsos techos, muros, forjados y losas, para el paso de instalaciones. Colocación de pasamuros. Colocación y recibido de cajas para elementos empotrados. Sellado de agujeros y huecos de paso de instalaciones.  Criterio de medición de proyecto: Superficie construida, medida según documentación gráfica de Proyecto.  Criterio de medición de obra: Se medirá la superficie realmente ejecutada según especificaciones de Proyecto.</t>
  </si>
  <si>
    <t>Uds.</t>
  </si>
  <si>
    <t>Largo</t>
  </si>
  <si>
    <t>Ancho</t>
  </si>
  <si>
    <t>Alto</t>
  </si>
  <si>
    <t>Parcial</t>
  </si>
  <si>
    <t>Subtotal</t>
  </si>
  <si>
    <t>HYA010e</t>
  </si>
  <si>
    <t>Partida</t>
  </si>
  <si>
    <t>m²</t>
  </si>
  <si>
    <t>Ayudas de albañilería para ejecución de instalaciones. Fontaneria.</t>
  </si>
  <si>
    <t>Repercusión por m² de superficie construida de obra, de ayudas de cualquier trabajo de albañilería, necesarias para la correcta ejecución de la instalación de fontanería formada por: acometida, tubo de alimentación, batería de contadores, grupo de presión, depósito, montantes, instalación interior, cualquier otro elemento componente de la instalación, accesorios y piezas especiales, con un grado de complejidad alto, en edificio de otros usos, incluida p/p de elementos comunes. Incluso material auxiliar para la correcta ejecución de los trabajos.  Incluye: Trabajos de apertura y tapado de rozas. Apertura de agujeros en paramentos, falsos techos, muros, forjados y losas, para el paso de instalaciones. Colocación de pasamuros. Colocación y recibido de cajas para elementos empotrados. Sellado de agujeros y huecos de paso de instalaciones.  Criterio de medición de proyecto: Superficie construida, medida según documentación gráfica de Proyecto.  Criterio de medición de obra: Se medirá la superficie realmente ejecutada según especificaciones de Proyecto.</t>
  </si>
  <si>
    <t>Uds.</t>
  </si>
  <si>
    <t>Largo</t>
  </si>
  <si>
    <t>Ancho</t>
  </si>
  <si>
    <t>Alto</t>
  </si>
  <si>
    <t>Parcial</t>
  </si>
  <si>
    <t>Subtotal</t>
  </si>
  <si>
    <t>HYA010f</t>
  </si>
  <si>
    <t>Partida</t>
  </si>
  <si>
    <t>m²</t>
  </si>
  <si>
    <t>Ayudas de albañilería para ejecución de instalaciones. Iluminación.</t>
  </si>
  <si>
    <t>Repercusión por m² de superficie construida de obra, de ayudas de cualquier trabajo de albañilería, necesarias para la correcta ejecución de la instalación de apliques y luminarias para iluminación, con un grado de complejidad alto, en edificio de otros usos, incluida p/p de elementos comunes. Incluso material auxiliar para la correcta ejecución de los trabajos.  Incluye: Trabajos de apertura y tapado de rozas. Apertura de agujeros en paramentos, falsos techos, muros, forjados y losas, para el paso de instalaciones. Colocación de pasamuros. Colocación y recibido de cajas para elementos empotrados. Sellado de agujeros y huecos de paso de instalaciones.  Criterio de medición de proyecto: Superficie construida, medida según documentación gráfica de Proyecto.  Criterio de medición de obra: Se medirá la superficie realmente ejecutada según especificaciones de Proyecto.</t>
  </si>
  <si>
    <t>Uds.</t>
  </si>
  <si>
    <t>Largo</t>
  </si>
  <si>
    <t>Ancho</t>
  </si>
  <si>
    <t>Alto</t>
  </si>
  <si>
    <t>Parcial</t>
  </si>
  <si>
    <t>Subtotal</t>
  </si>
  <si>
    <t>HYA010g</t>
  </si>
  <si>
    <t>Partida</t>
  </si>
  <si>
    <t>m²</t>
  </si>
  <si>
    <t>Ayudas de albañilería para ejecución de instalaciones. Contra Incendios.</t>
  </si>
  <si>
    <t>Repercusión por m² de superficie construida de obra, de ayudas de cualquier trabajo de albañilería, necesarias para la correcta ejecución de la instalación de protección contra incendios formada por: equipos de detección y alarma, alumbrado de emergencia, equipos de extinción, ventilación, mecanismos y accesorios, con un grado de complejidad alto, en edificio de otros usos, incluida p/p de elementos comunes. Incluso material auxiliar para la correcta ejecución de los trabajos.  Incluye: Trabajos de apertura y tapado de rozas. Apertura de agujeros en paramentos, falsos techos, muros, forjados y losas, para el paso de instalaciones. Colocación de pasamuros. Colocación y recibido de cajas para elementos empotrados. Sellado de agujeros y huecos de paso de instalaciones.  Criterio de medición de proyecto: Superficie construida, medida según documentación gráfica de Proyecto.  Criterio de medición de obra: Se medirá la superficie realmente ejecutada según especificaciones de Proyecto.</t>
  </si>
  <si>
    <t>Uds.</t>
  </si>
  <si>
    <t>Largo</t>
  </si>
  <si>
    <t>Ancho</t>
  </si>
  <si>
    <t>Alto</t>
  </si>
  <si>
    <t>Parcial</t>
  </si>
  <si>
    <t>Subtotal</t>
  </si>
  <si>
    <t>HYA010h</t>
  </si>
  <si>
    <t>Partida</t>
  </si>
  <si>
    <t>m²</t>
  </si>
  <si>
    <t>Ayudas de albañilería para ejecución de instalaciones. Salubridad.</t>
  </si>
  <si>
    <t>Repercusión por m² de superficie construida de obra, de ayudas de cualquier trabajo de albañilería, necesarias para la correcta ejecución de la instalación de salubridad formada por: sistema de evacuación (bajantes interiores y exteriores de aguas pluviales y residuales, canalones, botes sifónicos, colectores suspendidos, sistemas de elevación, derivaciones individuales y cualquier otro elemento componente de la instalación), con un grado de complejidad alto, en edificio de otros usos, incluida p/p de elementos comunes. Incluso material auxiliar para la correcta ejecución de los trabajos.  Incluye: Trabajos de apertura y tapado de rozas. Apertura de agujeros en paramentos, falsos techos, muros, forjados y losas, para el paso de instalaciones. Colocación de pasamuros. Colocación y recibido de cajas para elementos empotrados. Tapado de agujeros y huecos de paso de instalaciones.  Criterio de medición de proyecto: Superficie construida, medida según documentación gráfica de Proyecto.  Criterio de medición de obra: Se medirá la superficie realmente ejecutada según especificaciones de Proyecto.</t>
  </si>
  <si>
    <t>Uds.</t>
  </si>
  <si>
    <t>Largo</t>
  </si>
  <si>
    <t>Ancho</t>
  </si>
  <si>
    <t>Alto</t>
  </si>
  <si>
    <t>Parcial</t>
  </si>
  <si>
    <t>Subtotal</t>
  </si>
  <si>
    <t>HYA010i</t>
  </si>
  <si>
    <t>Partida</t>
  </si>
  <si>
    <t>m²</t>
  </si>
  <si>
    <t>Ayudas de albañilería para ejecución de instalaciones. Transporte.</t>
  </si>
  <si>
    <t>Repercusión por m² de superficie construida de obra, de ayudas de cualquier trabajo de albañilería, necesarias para la correcta ejecución de la instalación de ascensor formada por: equipos de montaje, ventilación, alumbrado, extinción de incendios y alarma a realizar sobre paredes, techo, foso del hueco, cuarto de máquinas y poleas, con un grado de complejidad alto, en edificio de otros usos, incluida p/p de elementos comunes. Incluso material auxiliar para la correcta ejecución de los trabajos.  Incluye: Trabajos de fijación de soporte de guías. Recibido de puertas, luces de alumbrado del hueco, ganchos de fijación y línea telefónica. Apertura y tapado de rozas. Apertura de agujeros en paramentos, forjados y losas, para el paso de instalaciones. Colocación de pasamuros. Colocación y recibido de cajas para elementos empotrados. Sellado de agujeros y huecos de paso de instalaciones.  Criterio de medición de proyecto: Superficie construida, medida según documentación gráfica de Proyecto.  Criterio de medición de obra: Se medirá la superficie realmente ejecutada según especificaciones de Proyecto.</t>
  </si>
  <si>
    <t>Uds.</t>
  </si>
  <si>
    <t>Largo</t>
  </si>
  <si>
    <t>Ancho</t>
  </si>
  <si>
    <t>Alto</t>
  </si>
  <si>
    <t>Parcial</t>
  </si>
  <si>
    <t>Subtotal</t>
  </si>
  <si>
    <t>HYA010j</t>
  </si>
  <si>
    <t>Partida</t>
  </si>
  <si>
    <t>m²</t>
  </si>
  <si>
    <t>Ayudas de albañilería para ejecución de instalaciones. Seguridad.</t>
  </si>
  <si>
    <t>Repercusión por m² de superficie construida de obra, de ayudas de cualquier trabajo de albañilería, necesarias para la correcta ejecución de la instalación de seguridad formada por: central microprocesadora, detectores, señalizadores, mecanismos y accesorios, con un grado de complejidad medio, en edificio plurifamiliar, incluida p/p de elementos comunes. Incluso material auxiliar para la correcta ejecución de los trabajos.  Incluye: Trabajos de apertura y tapado de rozas. Apertura de agujeros en paramentos, falsos techos, muros, forjados y losas, para el paso de instalaciones. Colocación de pasamuros. Colocación y recibido de cajas para elementos empotrados. Sellado de agujeros y huecos de paso de instalaciones.  Criterio de medición de proyecto: Superficie construida, medida según documentación gráfica de Proyecto.  Criterio de medición de obra: Se medirá la superficie realmente ejecutada según especificaciones de Proyecto.</t>
  </si>
  <si>
    <t>Uds.</t>
  </si>
  <si>
    <t>Largo</t>
  </si>
  <si>
    <t>Ancho</t>
  </si>
  <si>
    <t>Alto</t>
  </si>
  <si>
    <t>Parcial</t>
  </si>
  <si>
    <t>Subtotal</t>
  </si>
  <si>
    <t>HY</t>
  </si>
  <si>
    <t>HE</t>
  </si>
  <si>
    <t>Capítulo</t>
  </si>
  <si>
    <t>Recibidos</t>
  </si>
  <si>
    <t>HEA020</t>
  </si>
  <si>
    <t>Partida</t>
  </si>
  <si>
    <t>Ud</t>
  </si>
  <si>
    <t>Recibido de bañera.</t>
  </si>
  <si>
    <t>Recibido de bañera de longitud superior a 1 m y formación de faldones con ladrillo cerámico hueco sencillo, recibido con mortero de cemento, industrial, M-5.  Incluye: Replanteo. Apertura de rozas. Retacado con arena. Colocación y nivelación de la bañera. Ejecución de los faldones. Protección con tablero aglomerado de madera. Limpieza y eliminación del material sobrante.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</si>
  <si>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</si>
  <si>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</si>
  <si>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</si>
  <si>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</si>
  <si>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</si>
  <si>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</si>
  <si>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Bañera Habitación 101</t>
  </si>
  <si>
    <t>HE</t>
  </si>
  <si>
    <t>HB</t>
  </si>
  <si>
    <t>Capítulo</t>
  </si>
  <si>
    <t>Bancadas</t>
  </si>
  <si>
    <t>HBH010</t>
  </si>
  <si>
    <t>Partida</t>
  </si>
  <si>
    <t>m²</t>
  </si>
  <si>
    <t>Bancada de hormigón.</t>
  </si>
  <si>
    <t>Bancada de hormigón armado, de 16 cm de espesor, compuesta de hormigón HA-30/AC/12/XC3, fabricado en central, y vertido con cubilote, malla electrosoldada ME 20x20 Ø 6-6 B 500 T 6x2,20 UNE-EN 10080, refuerzo en su arista expuesta de perfil de acero laminado en caliente y galvanizado en caliente "L" 60x60x6 mm y capa separadora de geotextil no tejido.  Incluye: Replanteo y trazado de la bancada. Colocación del geotextil. Colocación y fijación del perfil de refuerzo. Colocación de las armaduras con separadores homologados. Vertido del hormigón. Regleado y nivelación de la capa de compresión. Curado del hormigón.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</si>
  <si>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</si>
  <si>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</si>
  <si>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</si>
  <si>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</si>
  <si>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</si>
  <si>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</si>
  <si>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Lavanderia</t>
  </si>
  <si>
    <t>Instalaciones</t>
  </si>
  <si>
    <t>HB</t>
  </si>
  <si>
    <t>H</t>
  </si>
  <si>
    <t>I</t>
  </si>
  <si>
    <t>Capítulo</t>
  </si>
  <si>
    <t>Instalaciones</t>
  </si>
  <si>
    <t>IC</t>
  </si>
  <si>
    <t>Capítulo</t>
  </si>
  <si>
    <t>Calefacción, refrigeración, climatización y A.C.S.</t>
  </si>
  <si>
    <t>PSTRPRF</t>
  </si>
  <si>
    <t>Capítulo</t>
  </si>
  <si>
    <t>SISTEMAS DE PRODUCCIÓN AGUA FRÍA</t>
  </si>
  <si>
    <t>PSTP0001</t>
  </si>
  <si>
    <t>Partida</t>
  </si>
  <si>
    <t>ud</t>
  </si>
  <si>
    <t>BOMBA DE CALOR AIRE-AGUA</t>
  </si>
  <si>
    <t>Suministro e instalación de bomba de calor aire-agua modelo Carrier AquaSnap 30RQP 370R con tecnología Greenspeed o semejante en calidad y características técnicas previa presentación de informe de equivalencia para aprobación por DF y Propiedad, optimizado para trabajar a cargas parciales con alta eficiencia y extremado bajo nivel sonoro (unidad + opción 15LS), con refrigerante R-32 y las siguentes prestaciones térmicas:  Calefacción:  Potencia nominal: 387 kW  COP: 3,82  SCOP: 3,90 (30/35ºC)  Refrigeración:  Potencia nominal: 341 kW  EER: 2,63  SEER: 4,91/5,62 (low/high temp. 7/12ºC)  Niveles sonoros:  Potencia sonora: 89,0 dB(A)  Presión sonora a 10 m: 56,5 dB(A)  Dimensiones:  Longitud: 36040 mm  Anchura: 2253 mm  Altura: 2324 mm  Peso: 2817 kg  Se incluye en la medición la aplicación de la opción de protección marina y arranque suave para el equipo. Medida la unidad totalmente instalada, conexionada y probada según planos de proyecto, normativa aplicabe e instrucciones del fabricante, lista para funcionar incluyendo puesta en marcha por SAT.</t>
  </si>
  <si>
    <t>Uds.</t>
  </si>
  <si>
    <t>Largo</t>
  </si>
  <si>
    <t>Ancho</t>
  </si>
  <si>
    <t>Alto</t>
  </si>
  <si>
    <t>Parcial</t>
  </si>
  <si>
    <t>Subtotal</t>
  </si>
  <si>
    <t>Producción AF/AC climatización</t>
  </si>
  <si>
    <t>PSTP0002</t>
  </si>
  <si>
    <t>Partida</t>
  </si>
  <si>
    <t>ud</t>
  </si>
  <si>
    <t>GRUPO BOMBEO PRIMARIO FRÍO</t>
  </si>
  <si>
    <t>Suministro e instalación de bomba simple de alta eficiencia y conectividad, de rotor seco modelo Wilo Stratos GIGA2.0-I 100/1-25/4,0 o semejante en calidad y características técnicas previa presentación de informe de equivalencia para aprobación por DF y Propiedad, con variador de frecuencia incorporado para un caudal de hasta 65 m³/h con una presión disponible superior a 15 mca a caudal nominal. Medida la unidad totalmente instalada, conexionada y probada según planos de proyecto, normativa aplicabe e instrucciones del fabricante, lista para funcionar incluyendo puesta en marcha por SAT.</t>
  </si>
  <si>
    <t>Uds.</t>
  </si>
  <si>
    <t>Largo</t>
  </si>
  <si>
    <t>Ancho</t>
  </si>
  <si>
    <t>Alto</t>
  </si>
  <si>
    <t>Parcial</t>
  </si>
  <si>
    <t>Subtotal</t>
  </si>
  <si>
    <t>Primario producción AF/AC climatización</t>
  </si>
  <si>
    <t>PSTP0003</t>
  </si>
  <si>
    <t>Partida</t>
  </si>
  <si>
    <t>ud</t>
  </si>
  <si>
    <t>FILTRO GENERAL PRIMARIO FRÍO</t>
  </si>
  <si>
    <t>Suministro e instalación de filtro embridado en Y con cuerpo de hierro fundido para circuitos de agua de DN 100 - 4" - con malla de filtración según reglamentación vigente, presión máxima de trabajo 16 bar y temperatura máxima 120ºC. Medida la unidad totalmente instalada y conexionada, lista para funcionar según planos de proyecto e instrucciones del fabricante.</t>
  </si>
  <si>
    <t>Uds.</t>
  </si>
  <si>
    <t>Largo</t>
  </si>
  <si>
    <t>Ancho</t>
  </si>
  <si>
    <t>Alto</t>
  </si>
  <si>
    <t>Parcial</t>
  </si>
  <si>
    <t>Subtotal</t>
  </si>
  <si>
    <t>Primario producción AF/AC climatización</t>
  </si>
  <si>
    <t>PSTP0004</t>
  </si>
  <si>
    <t>Partida</t>
  </si>
  <si>
    <t>ud</t>
  </si>
  <si>
    <t>ACUMULADOR INERCIA PRIMARIO FRÍO</t>
  </si>
  <si>
    <t>Suministro e instalación de depósito de inercia modelo Lapesa MASTER INERCIA - MV-1500I o semejante en calidad y características técnicas previa presentación de informe de equivalencia para aprobación por DF y Propiedad, de 1.500 litros de capacidad, para instalaciones de calor y frío, fabricado en acero con aislamiento en poliuretano, con forro acolchado para interior en PVC color gris con semi-tapas superiores y tapa lateral para boca de hombre y montaje apoyado en suelo. Diámetro exterior: 1360 mm. Altura: 1830 mm. Peso: 307 Kg. Medida la unidad totalmente instalada y conexionada, lista para funcionar según planos de proyecto, normativa aplicable e instrucciones del fabricante.</t>
  </si>
  <si>
    <t>Uds.</t>
  </si>
  <si>
    <t>Largo</t>
  </si>
  <si>
    <t>Ancho</t>
  </si>
  <si>
    <t>Alto</t>
  </si>
  <si>
    <t>Parcial</t>
  </si>
  <si>
    <t>Subtotal</t>
  </si>
  <si>
    <t>Primario producción AF/AC climatización</t>
  </si>
  <si>
    <t>PSTP0005</t>
  </si>
  <si>
    <t>Partida</t>
  </si>
  <si>
    <t>ud</t>
  </si>
  <si>
    <t>DESACOPLADOR PRIMARIO FRÍO</t>
  </si>
  <si>
    <t>Suministro e instalación de desacoplador hidráulico para circuitos de refrigeración de 300 mm de diámetro, 1625 mm de altura con 2 salidas de 100 mm, 2 entradas de 100 mm, 1 purga de 32 mm y 1 vaciado de 40 mm, realizado en acero negro apto para instalaciones de agua fría, calefacción y climatización. Medida la unidad totalmente instalada y conexionada, incluyendo la parte proporcional de accesorios (tés, codos, manguitos, etc.), aislamiento térmico con manta de caucho de 50 mm de espesor y elementos de sujeción, probada estanqueidad y lista para funcionar.</t>
  </si>
  <si>
    <t>Uds.</t>
  </si>
  <si>
    <t>Largo</t>
  </si>
  <si>
    <t>Ancho</t>
  </si>
  <si>
    <t>Alto</t>
  </si>
  <si>
    <t>Parcial</t>
  </si>
  <si>
    <t>Subtotal</t>
  </si>
  <si>
    <t>Primario producción AF/AC climatización</t>
  </si>
  <si>
    <t>PSTP0006</t>
  </si>
  <si>
    <t>Partida</t>
  </si>
  <si>
    <t>ud</t>
  </si>
  <si>
    <t>DESGASIFICADOR SECUNDARIO FRÍO</t>
  </si>
  <si>
    <t>Suministro e instalación de separador de microburbujas de la casa Reflex, modelo EXVOID DN100 o semejante en calidad y características técnicas, fabricado en latón con acoplamiento embridado DN100. PN 10bar, temperatura máxima 110ºC. Medida la unidad totalmente instalada y conexionada, lista para funcionar según planos de proyecto e instrucciones del fabricante.</t>
  </si>
  <si>
    <t>Uds.</t>
  </si>
  <si>
    <t>Largo</t>
  </si>
  <si>
    <t>Ancho</t>
  </si>
  <si>
    <t>Alto</t>
  </si>
  <si>
    <t>Parcial</t>
  </si>
  <si>
    <t>Subtotal</t>
  </si>
  <si>
    <t>Secundario producción AF/AC climatización</t>
  </si>
  <si>
    <t>PSTP0007</t>
  </si>
  <si>
    <t>Partida</t>
  </si>
  <si>
    <t>ud</t>
  </si>
  <si>
    <t>SEPARADOR DE LODOS SECUNDARIO FRÍO</t>
  </si>
  <si>
    <t>Suministro e instalación de sistema de separación de lodos y partículas metálicas para protección de equipos magnéticos, de la marca Wilo serie SiClean o semejante en calidad y características técnicas, para instalación sobre tubería de acero de 4" para instalaciones con volumen de agua comprendido superior a 3 m³. Medida la unidad totalmente instalada, conexionada y programada, lista para funcionar.</t>
  </si>
  <si>
    <t>Uds.</t>
  </si>
  <si>
    <t>Largo</t>
  </si>
  <si>
    <t>Ancho</t>
  </si>
  <si>
    <t>Alto</t>
  </si>
  <si>
    <t>Parcial</t>
  </si>
  <si>
    <t>Subtotal</t>
  </si>
  <si>
    <t>Secundario producción AF/AC climatización</t>
  </si>
  <si>
    <t>PSTP0008</t>
  </si>
  <si>
    <t>Partida</t>
  </si>
  <si>
    <t>ud</t>
  </si>
  <si>
    <t>FILTRO SECUNDARIO DE FÍO</t>
  </si>
  <si>
    <t>Suministro e instalación sobre tubería de acero DN100 de filtro de malla. Medida la unidad totalmente instalada y probada estanqueidad.</t>
  </si>
  <si>
    <t>Uds.</t>
  </si>
  <si>
    <t>Largo</t>
  </si>
  <si>
    <t>Ancho</t>
  </si>
  <si>
    <t>Alto</t>
  </si>
  <si>
    <t>Parcial</t>
  </si>
  <si>
    <t>Subtotal</t>
  </si>
  <si>
    <t>Secundario producción AF/AC climatización</t>
  </si>
  <si>
    <t>PSTP0009</t>
  </si>
  <si>
    <t>Partida</t>
  </si>
  <si>
    <t>ud</t>
  </si>
  <si>
    <t>COLECTOR SECUNDARIO FRÍO</t>
  </si>
  <si>
    <t>Suministro e instalación de colector para distribución de circuitos de agua (impulsión o retorno) realizado en acero de 150 mm de diámetro, dotado de hasta 2 salidas/entradas y conexión de vaciado, realizadas según detalle de planos de proyecto y elementos de anclaje a pared/suelo, inlcluyendo su aislamiento térmico según RITE y marcado de circuitos (identificación y sentido) según normas UNE. Medida la unidad totalmente instalada y probada según planos de proyecto y normativa aplicable.</t>
  </si>
  <si>
    <t>Uds.</t>
  </si>
  <si>
    <t>Largo</t>
  </si>
  <si>
    <t>Ancho</t>
  </si>
  <si>
    <t>Alto</t>
  </si>
  <si>
    <t>Parcial</t>
  </si>
  <si>
    <t>Subtotal</t>
  </si>
  <si>
    <t>Colector secundario producción AF/AC impulsión</t>
  </si>
  <si>
    <t>Colector secundario producción AF/AC retorno</t>
  </si>
  <si>
    <t>PSTP0010</t>
  </si>
  <si>
    <t>Partida</t>
  </si>
  <si>
    <t>ud</t>
  </si>
  <si>
    <t>GRUPO BOMBEO SEC. FRÍO SANTILLANA</t>
  </si>
  <si>
    <t>Suministro e instalación de bomba simple de alta eficiencia y conectividad, de rotor seco modelo Wilo Stratos GIGA2.0-I 80/1-24/3,0 o semejante en calidad y características técnicas previa presentación de informe de equivalencia para aprobación por DF y Propiedad, con variador de frecuencia incorporado para un caudal de hasta 35 m³/h con una presión disponible superior a 13 mca a caudal nominal. Medida la unidad totalmente instalada, conexionada y probada según planos de proyecto, normativa aplicabe e instrucciones del fabricante, lista para funcionar incluyendo puesta en marcha por SAT.</t>
  </si>
  <si>
    <t>Uds.</t>
  </si>
  <si>
    <t>Largo</t>
  </si>
  <si>
    <t>Ancho</t>
  </si>
  <si>
    <t>Alto</t>
  </si>
  <si>
    <t>Parcial</t>
  </si>
  <si>
    <t>Subtotal</t>
  </si>
  <si>
    <t>Secundario producción AF/AC climatización SANTILLANA</t>
  </si>
  <si>
    <t>PSTP0011</t>
  </si>
  <si>
    <t>Partida</t>
  </si>
  <si>
    <t>ud</t>
  </si>
  <si>
    <t>GRUPO BOMBEO SEC. FRÍO GIL-BLAS</t>
  </si>
  <si>
    <t>Suministro e instalación de bomba simple de alta eficiencia y conectividad, de rotor seco modelo Wilo Stratos GIGA2.0-I 100/1-25/4,0 o semejante en calidad y características técnicas previa presentación de informe de equivalencia para aprobación por DF y Propiedad, con variador de frecuencia incorporado para un caudal de hasta 30 m³/h con una presión disponible superior a 15 mca a caudal nominal. Medida la unidad totalmente instalada, conexionada y probada según planos de proyecto, normativa aplicabe e instrucciones del fabricante, lista para funcionar incluyendo puesta en marcha por SAT.</t>
  </si>
  <si>
    <t>Uds.</t>
  </si>
  <si>
    <t>Largo</t>
  </si>
  <si>
    <t>Ancho</t>
  </si>
  <si>
    <t>Alto</t>
  </si>
  <si>
    <t>Parcial</t>
  </si>
  <si>
    <t>Subtotal</t>
  </si>
  <si>
    <t>Secundario producción AF/AC climatización GIL-BLAS</t>
  </si>
  <si>
    <t>PSTP0012</t>
  </si>
  <si>
    <t>Partida</t>
  </si>
  <si>
    <t>ud</t>
  </si>
  <si>
    <t>CONTADOR ENERGÍA SEC. FRÍO SANTILLANA</t>
  </si>
  <si>
    <t>Suministro e instalación de contador de energía mecánico modelo Conthidra DN80 o semejante en calidad y características téncicas para un caudal nominal de 40 m³/h con comunicación M-BUS + 2 entradas, incluyendo racores, bridas, portasondas y sondas de temperatura, aptos para temperaturas hasta 120ºC en instalaciones de calefacción y refrigeración. Medida la unidad totalmente instalada, conexionada y programada, lista para funcionar según planos de proyecto e instrucciones del fabricante.</t>
  </si>
  <si>
    <t>Uds.</t>
  </si>
  <si>
    <t>Largo</t>
  </si>
  <si>
    <t>Ancho</t>
  </si>
  <si>
    <t>Alto</t>
  </si>
  <si>
    <t>Parcial</t>
  </si>
  <si>
    <t>Subtotal</t>
  </si>
  <si>
    <t>Secundario producción AF/AC climatización SANTILLANA</t>
  </si>
  <si>
    <t>PSTP0013</t>
  </si>
  <si>
    <t>Partida</t>
  </si>
  <si>
    <t>ud</t>
  </si>
  <si>
    <t>CONTADOR ENERGÍA SEC. FRÍO GIL-BLAS</t>
  </si>
  <si>
    <t>Suministro e instalación de contador de energía mecánico modelo Conthidra DN100 o semejante en calidad y características téncicas para un caudal nominal de hasta 65 m³/h con comunicación M-BUS + 2 entradas, incluyendo racores, bridas, portasondas y sondas de temperatura, aptos para temperaturas hasta 120ºC en instalaciones de calefacción y refrigeración. Medida la unidad totalmente instalada, conexionada y programada, lista para funcionar según planos de proyecto e instrucciones del fabricante.</t>
  </si>
  <si>
    <t>Uds.</t>
  </si>
  <si>
    <t>Largo</t>
  </si>
  <si>
    <t>Ancho</t>
  </si>
  <si>
    <t>Alto</t>
  </si>
  <si>
    <t>Parcial</t>
  </si>
  <si>
    <t>Subtotal</t>
  </si>
  <si>
    <t>Secundario producción AF/AC climatización GIL-BLAS</t>
  </si>
  <si>
    <t>PSTP0014</t>
  </si>
  <si>
    <t>Partida</t>
  </si>
  <si>
    <t>ud</t>
  </si>
  <si>
    <t>VASO DE EXPANSIÓN 200 LITROS</t>
  </si>
  <si>
    <t>Suministro e instalación de vaso de expansión Waft o semejante en calidad y características técnicas con patas membrana recambiable, para instalación de refrigeración y/o calefacción. Capacidad: 200 litros. Presión de precarga: 4 bar. Diámetro: 634mm, altura: 1008mm. Conexión: 11/4". Presión máxima: 10 bar. Peso 36Kg. Medida la unidad totalmente instalada y conexionada, lista para funcionar según planos de proyecto e instrucciones del fabricante.</t>
  </si>
  <si>
    <t>Uds.</t>
  </si>
  <si>
    <t>Largo</t>
  </si>
  <si>
    <t>Ancho</t>
  </si>
  <si>
    <t>Alto</t>
  </si>
  <si>
    <t>Parcial</t>
  </si>
  <si>
    <t>Subtotal</t>
  </si>
  <si>
    <t>Secundario producción AF/AC climatización</t>
  </si>
  <si>
    <t>PSTRPRF</t>
  </si>
  <si>
    <t>PSTRPRC</t>
  </si>
  <si>
    <t>Capítulo</t>
  </si>
  <si>
    <t>SISTEMAS DE PRODUCCIÓN AGUA CALIENTE</t>
  </si>
  <si>
    <t>PSTP0020</t>
  </si>
  <si>
    <t>Partida</t>
  </si>
  <si>
    <t>ud</t>
  </si>
  <si>
    <t>GRUPO TÉRMICO CALDERAS</t>
  </si>
  <si>
    <t>Suministro e instalación de grupo térmico compuesto por cuatro calderas de 160 kW de potencia nominal, modelo DeDietrich MCA-PRO 160 o semejante en calidad y características técnicas previa presentación de informe de equivalencia para aprobación por DF y Propiedad, instaladas en un armario/contenedor homologado para instalación a la intemperie según UNE 60.601 como equipo autónomo de generación de calor, incluyendo kit hidráulico de conexión de cascada (impulsión y retorno) aislado de fábrica, con bombas circuladoras modulantes y kits de seguridad (uno por circuito a caldeas y uno más en colectores), desacoplador hidráulico y vaso de expansión de primario de 50 litros, alojando todos los elementos en el interior del armario. Se incluye en la medición el cuadro eléctrico de mando y protección, control Diematic Evolution en caldera Master y control IniControl en calderas esclavas para gestión de la cascada, tarjeta de comunicación ModBus, sistema de detección de gas (dos detectores y centralita) con salida de actuación sobre electroválvula de corte y chimeneas de salida de humos de las calderas y filtro de aspiración de aire por caldera. Medida la unidad totalmente instalada, conexionada y probada según planos de proyecto, normativa aplicabe e instrucciones del fabricante, lista para funcionar incluyendo puesta en marcha por SAT.</t>
  </si>
  <si>
    <t>Uds.</t>
  </si>
  <si>
    <t>Largo</t>
  </si>
  <si>
    <t>Ancho</t>
  </si>
  <si>
    <t>Alto</t>
  </si>
  <si>
    <t>Parcial</t>
  </si>
  <si>
    <t>Subtotal</t>
  </si>
  <si>
    <t>Producción AC calefacción</t>
  </si>
  <si>
    <t>PSTP0021</t>
  </si>
  <si>
    <t>Partida</t>
  </si>
  <si>
    <t>ud</t>
  </si>
  <si>
    <t>DESGASIFICADOR SECUNDARIO CALOR</t>
  </si>
  <si>
    <t>Suministro e instalación de separador de microburbujas de la casa Reflex, modelo EXVOID DN80 o semejante en calidad y características técnicas, fabricado en latón con acoplamiento embridado DN80. PN 10bar, temperatura máxima 110ºC. Medida la unidad totalmente instalada y conexionada, lista para funcionar según planos de proyecto e instrucciones del fabricante.</t>
  </si>
  <si>
    <t>Uds.</t>
  </si>
  <si>
    <t>Largo</t>
  </si>
  <si>
    <t>Ancho</t>
  </si>
  <si>
    <t>Alto</t>
  </si>
  <si>
    <t>Parcial</t>
  </si>
  <si>
    <t>Subtotal</t>
  </si>
  <si>
    <t>Producción AC calefacción</t>
  </si>
  <si>
    <t>PSTP0022</t>
  </si>
  <si>
    <t>Partida</t>
  </si>
  <si>
    <t>ud</t>
  </si>
  <si>
    <t>SEPARADOR LODOS SECUNDARIO CALOR</t>
  </si>
  <si>
    <t>Suministro e instalación de sistema de separación de lodos y partículas metálicas para protección de equipos magnéticos, de la marca Wilo serie SiClean o semejante en calidad y características técnicas, para instalación sobre tubería de acero de 4" para instalaciones con volumen de agua comprendido superior a 3 m³. Medida la unidad totalmente instalada, conexionada y programada, lista para funcionar.</t>
  </si>
  <si>
    <t>Uds.</t>
  </si>
  <si>
    <t>Largo</t>
  </si>
  <si>
    <t>Ancho</t>
  </si>
  <si>
    <t>Alto</t>
  </si>
  <si>
    <t>Parcial</t>
  </si>
  <si>
    <t>Subtotal</t>
  </si>
  <si>
    <t>Producción AC calefacción</t>
  </si>
  <si>
    <t>PSTP0023</t>
  </si>
  <si>
    <t>Partida</t>
  </si>
  <si>
    <t>ud</t>
  </si>
  <si>
    <t>FILTRO SECUNDARIO CALOR</t>
  </si>
  <si>
    <t>Suministro e instalación sobre tubería de acero DN80 de filtro de malla. Medida la unidad totalmente instalada y probada estanqueidad.</t>
  </si>
  <si>
    <t>Uds.</t>
  </si>
  <si>
    <t>Largo</t>
  </si>
  <si>
    <t>Ancho</t>
  </si>
  <si>
    <t>Alto</t>
  </si>
  <si>
    <t>Parcial</t>
  </si>
  <si>
    <t>Subtotal</t>
  </si>
  <si>
    <t>Producción AC calefacción</t>
  </si>
  <si>
    <t>PSTP0024</t>
  </si>
  <si>
    <t>Partida</t>
  </si>
  <si>
    <t>ud</t>
  </si>
  <si>
    <t>VASO EXPANSIÓN 105 LITROS</t>
  </si>
  <si>
    <t>Suministro e instalación de vaso de expansión Waft o semejante en calidad y características técnicas con patas membrana recambiable, para instalación de calefacción. Capacidad: 105 litros. Presión de precarga: 2 bar. Diámetro: 500mm altura: 665mm Conexión:3/4" Presión máxima: 6bar. Peso 16Kg. Medida la unidad totalmente instalada y conexionada, lista para funcionar según planos de proyecto e instrucciones del fabricante.</t>
  </si>
  <si>
    <t>Uds.</t>
  </si>
  <si>
    <t>Largo</t>
  </si>
  <si>
    <t>Ancho</t>
  </si>
  <si>
    <t>Alto</t>
  </si>
  <si>
    <t>Parcial</t>
  </si>
  <si>
    <t>Subtotal</t>
  </si>
  <si>
    <t>Producción AC calefacción</t>
  </si>
  <si>
    <t>PSTP0025</t>
  </si>
  <si>
    <t>Partida</t>
  </si>
  <si>
    <t>ud</t>
  </si>
  <si>
    <t>COLECTOR SECUNDARIO CALOR</t>
  </si>
  <si>
    <t>Suministro e instalación de colector para distribución de circuitos de agua (impulsión o retorno) realizado en acero de 150 mm de diámetro, dotado de hasta 2 salidas/entradas y conexión de vaciado, realizadas según detalle de planos de proyecto y elementos de anclaje a pared/suelo, inlcluyendo su aislamiento térmico según RITE y marcado de circuitos (identificación y sentido) según normas UNE. Medida la unidad totalmente instalada y probada según planos de proyecto y normativa aplicable.</t>
  </si>
  <si>
    <t>Uds.</t>
  </si>
  <si>
    <t>Largo</t>
  </si>
  <si>
    <t>Ancho</t>
  </si>
  <si>
    <t>Alto</t>
  </si>
  <si>
    <t>Parcial</t>
  </si>
  <si>
    <t>Subtotal</t>
  </si>
  <si>
    <t>Producción AC calefacción impulsión</t>
  </si>
  <si>
    <t>Producción AC calefacción retorno</t>
  </si>
  <si>
    <t>PSTP0026</t>
  </si>
  <si>
    <t>Partida</t>
  </si>
  <si>
    <t>ud</t>
  </si>
  <si>
    <t>GRUPO BOMBEO SEC. CALOR SANTILLANA</t>
  </si>
  <si>
    <t>Suministro e instalación de bomba simple de alta eficiencia y conectividad, de rotor seco modelo Wilo Stratos GIGA2.0-I 65/1-25/2,2 o semejante en calidad y características técnicas previa presentación de informe de equivalencia para aprobación por DF y Propiedad, con variador de frecuencia incorporado para un caudal de hasta 13 m³/h con una presión disponible superior a 12 mca a caudal nominal. Medida la unidad totalmente instalada, conexionada y probada según planos de proyecto, normativa aplicabe e instrucciones del fabricante, lista para funcionar incluyendo puesta en marcha por SAT.</t>
  </si>
  <si>
    <t>Uds.</t>
  </si>
  <si>
    <t>Largo</t>
  </si>
  <si>
    <t>Ancho</t>
  </si>
  <si>
    <t>Alto</t>
  </si>
  <si>
    <t>Parcial</t>
  </si>
  <si>
    <t>Subtotal</t>
  </si>
  <si>
    <t>Producción AC calefacción SANTILLANA</t>
  </si>
  <si>
    <t>PSTP0027</t>
  </si>
  <si>
    <t>Partida</t>
  </si>
  <si>
    <t>ud</t>
  </si>
  <si>
    <t>GRUPO BOMBEO SEC. CALOR GIL-BLAS</t>
  </si>
  <si>
    <t>Suministro e instalación de bomba simple de alta eficiencia y conectividad, de rotor seco modelo Wilo Stratos GIGA2.0-I 100/1-25/4,0 o semejante en calidad y características técnicas previa presentación de informe de equivalencia para aprobación por DF y Propiedad, con variador de frecuencia incorporado para un caudal de hasta 30 m³/h con una presión disponible superior a 15 mca a caudal nominal. Medida la unidad totalmente instalada, conexionada y probada según planos de proyecto, normativa aplicabe e instrucciones del fabricante, lista para funcionar incluyendo puesta en marcha por SAT.</t>
  </si>
  <si>
    <t>Uds.</t>
  </si>
  <si>
    <t>Largo</t>
  </si>
  <si>
    <t>Ancho</t>
  </si>
  <si>
    <t>Alto</t>
  </si>
  <si>
    <t>Parcial</t>
  </si>
  <si>
    <t>Subtotal</t>
  </si>
  <si>
    <t>Producción AC calefacción GILBLAS</t>
  </si>
  <si>
    <t>PSTP0028</t>
  </si>
  <si>
    <t>Partida</t>
  </si>
  <si>
    <t>ud</t>
  </si>
  <si>
    <t>CONTADOR ENERGÍA SEC. CALOR SANTILLANA</t>
  </si>
  <si>
    <t>Suministro e instalación de contador de energía mecánico modelo Kamstrup DN65 o semejante en calidad y características téncicas para un caudal nominal de 25 m³/h con comunicación M-BUS + 2 entradas, incluyendo racores, bridas, portasondas y sondas de temperatura, aptos para temperaturas hasta 120ºC en instalaciones de calefacción y refrigeración. Medida la unidad totalmente instalada, conexionada y programada, lista para funcionar según planos de proyecto e instrucciones del fabricante.</t>
  </si>
  <si>
    <t>Uds.</t>
  </si>
  <si>
    <t>Largo</t>
  </si>
  <si>
    <t>Ancho</t>
  </si>
  <si>
    <t>Alto</t>
  </si>
  <si>
    <t>Parcial</t>
  </si>
  <si>
    <t>Subtotal</t>
  </si>
  <si>
    <t>Producción AC calefacción SANTILLANA</t>
  </si>
  <si>
    <t>PSTP0029</t>
  </si>
  <si>
    <t>Partida</t>
  </si>
  <si>
    <t>ud</t>
  </si>
  <si>
    <t>CONTADOR ENERGÍA SEC. CALOR GIL-BLAS</t>
  </si>
  <si>
    <t>Suministro e instalación de contador de energía mecánico modelo Kamstrup DN100 o semejante en calidad y características téncicas para un caudal nominal de hasta 65 m³/h con comunicación M-BUS + 2 entradas, incluyendo racores, bridas, portasondas y sondas de temperatura, aptos para temperaturas hasta 120ºC en instalaciones de calefacción y refrigeración. Medida la unidad totalmente instalada, conexionada y programada, lista para funcionar según planos de proyecto e instrucciones del fabricante.</t>
  </si>
  <si>
    <t>Uds.</t>
  </si>
  <si>
    <t>Largo</t>
  </si>
  <si>
    <t>Ancho</t>
  </si>
  <si>
    <t>Alto</t>
  </si>
  <si>
    <t>Parcial</t>
  </si>
  <si>
    <t>Subtotal</t>
  </si>
  <si>
    <t>Producción AC calefacción GILBLAS</t>
  </si>
  <si>
    <t>PSTRPRC</t>
  </si>
  <si>
    <t>PSTRPRA</t>
  </si>
  <si>
    <t>Capítulo</t>
  </si>
  <si>
    <t>SISTEMAS DE PRODUCCIÓN DE ACS</t>
  </si>
  <si>
    <t>PSTP0030</t>
  </si>
  <si>
    <t>Partida</t>
  </si>
  <si>
    <t>BOMBA DE CALOR ACS</t>
  </si>
  <si>
    <t>Suinistro e instalación de bomba de calor aerotermica para la producción de ACS hasta 90 ºC, utilizando gas refrigerante R744 (CO2), alimentación trifásica (400V/50Hz), modelo QTON ESA30EH2-25 "MITSUBISHI HEAVY INDUSTRIES" o semejante en calidad y características técnicas previa presentación de informe de equivalencia para aprobación por DF y Propiedad, potencia calorífica nominal 30 kW y COP de 4,3 (Tª bulbo húmedo del aire exterior 12°C, Tª de agua de red 17°C y Tª de salida de agua caliente 65 ºC). Dimensiones de 1690x1350x720 mm, 385 kg en operación, nivel sonoro 58 dBA, caudal de aire 15600 m³/h , compresor Inverter de alto rendimiento para refrigerante R744 (CO2), válvula de expansión electrónica, dos ventiladores axiales y bomba de agua inverter. Tubería de entrada de agua RC3/4(Cobre A20), tubería de salida de agua RC3/4(Cobre A20). Control con pantalla LCD ECO TOUCH. Medida la unidad totalmente instalada, conexionada y probada según planos de proyecto, normativa aplicabe e instrucciones del fabricante, lista para funcionar incluyendo puesta en marcha por SAT.</t>
  </si>
  <si>
    <t>Uds.</t>
  </si>
  <si>
    <t>Largo</t>
  </si>
  <si>
    <t>Ancho</t>
  </si>
  <si>
    <t>Alto</t>
  </si>
  <si>
    <t>Parcial</t>
  </si>
  <si>
    <t>Subtotal</t>
  </si>
  <si>
    <t>Sistema producción ACS</t>
  </si>
  <si>
    <t>PSTP0031</t>
  </si>
  <si>
    <t>Partida</t>
  </si>
  <si>
    <t>CONTROL REMOTO BC ACS</t>
  </si>
  <si>
    <t>Suministro e instalación de control remoto por cable para bomba de calor de producción de ACS Q-TON RC-Q1EH2  o semejante en calidad y características técnicas previa presentación de informe de equivalencia para aprobación por DF y Propiedad (compatible con bomba de calor). Medida la unidad totalmente instalada, conexionada y probada según planos de proyecto, normativa aplicabe e instrucciones del fabricante, lista para funcionar incluyendo puesta en marcha por SAT.</t>
  </si>
  <si>
    <t>Uds.</t>
  </si>
  <si>
    <t>Largo</t>
  </si>
  <si>
    <t>Ancho</t>
  </si>
  <si>
    <t>Alto</t>
  </si>
  <si>
    <t>Parcial</t>
  </si>
  <si>
    <t>Subtotal</t>
  </si>
  <si>
    <t>Sistema producción ACS</t>
  </si>
  <si>
    <t>PSTP0032</t>
  </si>
  <si>
    <t>Partida</t>
  </si>
  <si>
    <t>VALVULA 3 VIAS BC ACS</t>
  </si>
  <si>
    <t>Suministro e instalación de Válvula de 3 vías para para activar el modo anticongelación y el sistema antilegionela en caso de ser necesaria para bomba de calor de producción de ACS Q-TON MTH-Q4E o semejante en calidad y características técnicas previa presentación de informe de equivalencia para aprobación por DF y Propiedad (compatible con bomba de calor). Medida la unidad totalmente instalada, conexionada y probada según planos de proyecto, normativa aplicabe e instrucciones del fabricante, lista para funcionar incluyendo puesta en marcha por SAT.</t>
  </si>
  <si>
    <t>Uds.</t>
  </si>
  <si>
    <t>Largo</t>
  </si>
  <si>
    <t>Ancho</t>
  </si>
  <si>
    <t>Alto</t>
  </si>
  <si>
    <t>Parcial</t>
  </si>
  <si>
    <t>Subtotal</t>
  </si>
  <si>
    <t>Sistema producción ACS</t>
  </si>
  <si>
    <t>PSTP0033</t>
  </si>
  <si>
    <t>Partida</t>
  </si>
  <si>
    <t>ACUMULADOR ACS ALTA INERCIA</t>
  </si>
  <si>
    <t>Suministro e instalación de depósito acumulador de A.C.S marca "MITSUBISHI HEAVY INDUSTRIES" Q-TON o semejante en calidad y características técnicas previa presentación de informe de equivalencia para aprobación por DF y Propiedad, de 500 l. de capacidad, en acero al carbono vitrificado S 275 JR (DIN 4753) para una presión de trabajo de hasta 8 bar y 90ºC, protegido interiormente contra la corrosión por recubrimiento de resinas epoxídicas , sistema Vitrolastic, aislado térmicamente mediante calorifugado con espuma de poliuretano de espesor 80mm y densidad 45 kg/m3. Libre de C.F.C.. Boca de hombre DN400. Protección catódica por un ánodo permanente, potenciostato regulador y cableado, según Norma UNE-EN 12499. Medida la unidad totalmente instalada, conexionada y probada según planos de proyecto, normativa aplicabe e instrucciones del fabricante, lista para funcionar incluyendo puesta en marcha por SAT.</t>
  </si>
  <si>
    <t>Uds.</t>
  </si>
  <si>
    <t>Largo</t>
  </si>
  <si>
    <t>Ancho</t>
  </si>
  <si>
    <t>Alto</t>
  </si>
  <si>
    <t>Parcial</t>
  </si>
  <si>
    <t>Subtotal</t>
  </si>
  <si>
    <t>Sistema producción ACS</t>
  </si>
  <si>
    <t>PSTP0034</t>
  </si>
  <si>
    <t>Partida</t>
  </si>
  <si>
    <t>KIT CABLEADO VAL/SONDAS SIST. ACS</t>
  </si>
  <si>
    <t>Suministro e instalación de juego de cables de conexión entre la unidad exterior con las sondas de temperatura del tanque y las válvulas de control para bomba de calor de producción de ACS Q-TON o semejante en calidad y características técnicas previa presentación de informe de equivalencia para aprobación por DF y Propiedad (compatible con bomba de calor), para una distancia entre unidad exterior y depósitos interiores de hasta 40 m. Medida la unidad totalmente instalada, conexionada y probada según planos de proyecto, normativa aplicabe e instrucciones del fabricante, lista para funcionar incluyendo puesta en marcha por SAT.</t>
  </si>
  <si>
    <t>Uds.</t>
  </si>
  <si>
    <t>Largo</t>
  </si>
  <si>
    <t>Ancho</t>
  </si>
  <si>
    <t>Alto</t>
  </si>
  <si>
    <t>Parcial</t>
  </si>
  <si>
    <t>Subtotal</t>
  </si>
  <si>
    <t>Sistema producción ACS</t>
  </si>
  <si>
    <t>PSTP0035</t>
  </si>
  <si>
    <t>Partida</t>
  </si>
  <si>
    <t>SENSORES DE TEMPERATURA SIST. ACS</t>
  </si>
  <si>
    <t>Suministro e instalación de juego de 9 sondas de temperatura para instalación en los tanques de ACS compatibles con el sistema Q-TON o semejante en calidad y características técnicas previa presentación de informe de equivalencia para aprobación por DF y Propiedad (compatible con bomba de calor). Medida la unidad totalmente instalada, conexionada y probada según planos de proyecto, normativa aplicabe e instrucciones del fabricante, lista para funcionar incluyendo puesta en marcha por SAT.</t>
  </si>
  <si>
    <t>Uds.</t>
  </si>
  <si>
    <t>Largo</t>
  </si>
  <si>
    <t>Ancho</t>
  </si>
  <si>
    <t>Alto</t>
  </si>
  <si>
    <t>Parcial</t>
  </si>
  <si>
    <t>Subtotal</t>
  </si>
  <si>
    <t>Sistema producción ACS</t>
  </si>
  <si>
    <t>PSTP0036</t>
  </si>
  <si>
    <t>Partida</t>
  </si>
  <si>
    <t>TARJETA COMUNICACIÓN MODBUS</t>
  </si>
  <si>
    <t>Suministro e instalación de tarjeta de comunicación MODBUS para sistema de producción de ACS mediante bomba de calor, modelo Q-TON RCI-MDQE2 o semejante en calidad y características técnicas previa presentación de informe de equivalencia para aprobación por DF y Propiedad (compatible con bomba de calor). Medida la unidad totalmente instalada, conexionada y probada según planos de proyecto, normativa aplicabe e instrucciones del fabricante, lista para funcionar incluyendo puesta en marcha por SAT.</t>
  </si>
  <si>
    <t>Uds.</t>
  </si>
  <si>
    <t>Largo</t>
  </si>
  <si>
    <t>Ancho</t>
  </si>
  <si>
    <t>Alto</t>
  </si>
  <si>
    <t>Parcial</t>
  </si>
  <si>
    <t>Subtotal</t>
  </si>
  <si>
    <t>Sistema producción ACS</t>
  </si>
  <si>
    <t>PSTP0040</t>
  </si>
  <si>
    <t>Partida</t>
  </si>
  <si>
    <t>ACUMULADOR ACS CONVENCIONAL</t>
  </si>
  <si>
    <t>Suministro e instalación de acumulador de ACS de 1.500 litros de capacidad de acero inoxidable con proteccion catodica potenciostatica por anodos permanentes de emisión de corriente incluidos, exento de mantenimiento y con forro envolvente aislante de 100mm de espesor y boca lateral de hombre para limpieza incorporados. Totalmente instalado, conexionado y probado según planos de proyecto y normativa aplicable.</t>
  </si>
  <si>
    <t>Uds.</t>
  </si>
  <si>
    <t>Largo</t>
  </si>
  <si>
    <t>Ancho</t>
  </si>
  <si>
    <t>Alto</t>
  </si>
  <si>
    <t>Parcial</t>
  </si>
  <si>
    <t>Subtotal</t>
  </si>
  <si>
    <t>Sistema producción ACS</t>
  </si>
  <si>
    <t>PSTP0041</t>
  </si>
  <si>
    <t>Partida</t>
  </si>
  <si>
    <t>VASO DE EXPANSIÓN ACS 200 LITROS</t>
  </si>
  <si>
    <t>Suministro e instalación de vaso de expansión Waft con patas membrana fija, para instalación de ACS. Capacidad: 200 litros. Presión de precarga: 3 bar. Diámetro: 600mm altura: 812mm Conexión: 11/4" Presión máxima: 10bar. Peso 30,4Kg.  Incluso accesorio, pequeño material, mano de obra de instalación y pruebas.</t>
  </si>
  <si>
    <t>Uds.</t>
  </si>
  <si>
    <t>Largo</t>
  </si>
  <si>
    <t>Ancho</t>
  </si>
  <si>
    <t>Alto</t>
  </si>
  <si>
    <t>Parcial</t>
  </si>
  <si>
    <t>Subtotal</t>
  </si>
  <si>
    <t>Sistema producción ACS</t>
  </si>
  <si>
    <t>PSTP0042</t>
  </si>
  <si>
    <t>Partida</t>
  </si>
  <si>
    <t>KIT MEZCLADORA ACS</t>
  </si>
  <si>
    <t>Suministro e instalación de conjunto de valvulería para mezcla de ACS compuesto por una válvula mezcladora de tres vías para la producción de ACS, incluyendo servomotor de actuación proporcional (0-10 V) para instalación sobre tuberías de DN50 - 2", incluyendo  válvulas de independización y válvula manual de by-pass, así como válvula motorizada todo/nada (incluido servomotor) para by-pass en tratamientos antilegionela. Medida la unidad totalmente instalada y probada según planos de proyecto y normativa aplicable.</t>
  </si>
  <si>
    <t>Uds.</t>
  </si>
  <si>
    <t>Largo</t>
  </si>
  <si>
    <t>Ancho</t>
  </si>
  <si>
    <t>Alto</t>
  </si>
  <si>
    <t>Parcial</t>
  </si>
  <si>
    <t>Subtotal</t>
  </si>
  <si>
    <t>Sistema producción ACS</t>
  </si>
  <si>
    <t>PSTP0043</t>
  </si>
  <si>
    <t>Partida</t>
  </si>
  <si>
    <t>SIST. BOMBEO RECIRCULACIÓN ACS</t>
  </si>
  <si>
    <t>Suministro e instalación de bomba circuladora de agua caliente sanitaria (recirculación de ACS) tipo Wilo Stratos Maxo Z 25/0,5-12 PN10 o semejante en calidad y características técnicas, electrónica de caudal variable para operar a presión constante o proporcional. Medida la unidad totalmente instalada, conexionada y programada, lista para funcionar según planos de proyecto e instrucciones del fabricante.</t>
  </si>
  <si>
    <t>Uds.</t>
  </si>
  <si>
    <t>Largo</t>
  </si>
  <si>
    <t>Ancho</t>
  </si>
  <si>
    <t>Alto</t>
  </si>
  <si>
    <t>Parcial</t>
  </si>
  <si>
    <t>Subtotal</t>
  </si>
  <si>
    <t>Sistema producción ACS</t>
  </si>
  <si>
    <t>PSTP0044</t>
  </si>
  <si>
    <t>Partida</t>
  </si>
  <si>
    <t>CONTADOR NERÍGA REC. ACS</t>
  </si>
  <si>
    <t>Suministro e instalación de contador de energía marca Kamstrup o semejante en calidad y características técnicas, para instalación en circuito de ACS sobre tubería DN25 con un caudal nominal de 1.250 l/h, incluyendo conexión con el sistema central de control y sondas de temperatura. Medida la unidad totalmente instalada y probada, lista para funcionar.</t>
  </si>
  <si>
    <t>Uds.</t>
  </si>
  <si>
    <t>Largo</t>
  </si>
  <si>
    <t>Ancho</t>
  </si>
  <si>
    <t>Alto</t>
  </si>
  <si>
    <t>Parcial</t>
  </si>
  <si>
    <t>Subtotal</t>
  </si>
  <si>
    <t>Sistema producción ACS</t>
  </si>
  <si>
    <t>PSTP0045</t>
  </si>
  <si>
    <t>Partida</t>
  </si>
  <si>
    <t>REDUCTORA DE PRESIÓN DN50</t>
  </si>
  <si>
    <t>Suministro e instalación de válvula reductora de presión bridada PN25 DN50 1,5 - 6bar con asiento único compensado de resorte y acoplamientos para manómetro aguas arriba y aguas abajo de 1/4", dotada de con cuerpo, casquete y bridas en fundición con revestimiento de pintura epoxi; presiones regulables aguas abajo: ejecución estándar 1.5÷6bar. Medida la unidad totalmente instalada y probada, lista para funcionar.</t>
  </si>
  <si>
    <t>Uds.</t>
  </si>
  <si>
    <t>Largo</t>
  </si>
  <si>
    <t>Ancho</t>
  </si>
  <si>
    <t>Alto</t>
  </si>
  <si>
    <t>Parcial</t>
  </si>
  <si>
    <t>Subtotal</t>
  </si>
  <si>
    <t>Sum. AF a sistema producción ACS</t>
  </si>
  <si>
    <t>PSTP0046</t>
  </si>
  <si>
    <t>Partida</t>
  </si>
  <si>
    <t>CONTADOR AF DN50</t>
  </si>
  <si>
    <t>Suministro e instalación de contador de agua de diámetro nominal DN50 mm (2"), de chorro múltiple, pre-equipado para emisor de impulsos con tecnología inductiva, incluyendo la integración del contador en el sistema de control central de la instalación. Para un caudal máximo de 25 m³/h, conforme al RD 889/2006 y norma UNE EN 15154. Medida la unidad totalmente instalada y probada, lista para funcionar.</t>
  </si>
  <si>
    <t>Uds.</t>
  </si>
  <si>
    <t>Largo</t>
  </si>
  <si>
    <t>Ancho</t>
  </si>
  <si>
    <t>Alto</t>
  </si>
  <si>
    <t>Parcial</t>
  </si>
  <si>
    <t>Subtotal</t>
  </si>
  <si>
    <t>Sum. AF a sistema producción ACS</t>
  </si>
  <si>
    <t>PSTP0047</t>
  </si>
  <si>
    <t>Partida</t>
  </si>
  <si>
    <t>FILTRO GENERAL ANTI-LEGIONELA DN50</t>
  </si>
  <si>
    <t>Suministro e instalación de filtrode 2", PN-16 antilegionela, conexión con bridas. Totalmente instalado, probado y funcionando, i/ p.p. de pequeño material y medios auxiliares. Conforme a CTE DB HS-4.</t>
  </si>
  <si>
    <t>Uds.</t>
  </si>
  <si>
    <t>Largo</t>
  </si>
  <si>
    <t>Ancho</t>
  </si>
  <si>
    <t>Alto</t>
  </si>
  <si>
    <t>Parcial</t>
  </si>
  <si>
    <t>Subtotal</t>
  </si>
  <si>
    <t>Sum. AF a sistema producción ACS</t>
  </si>
  <si>
    <t>PSTP0050</t>
  </si>
  <si>
    <t>Partida</t>
  </si>
  <si>
    <t>SIST. BOMBEO PRIMARIO BACKUP ACS</t>
  </si>
  <si>
    <t>Suministro e instalación de bomba circuladora de agua caliente modelo Wilo Stratos Maxo 40/0,5-12 PN10 o semejante en calidad y características técnicas previa presentación de informe de equivalencia para aprobación por DF y Propiedad, electrónica de caudal variable para operar a presión constante o proporcional para un punto característico de 6.700 l/h con una altura manométrica superior a 5 mca. Medida la unidad totalmente instalada, conexionada y programada, lista para funcionar según planos de proyecto e instrucciones del fabricante.</t>
  </si>
  <si>
    <t>Uds.</t>
  </si>
  <si>
    <t>Largo</t>
  </si>
  <si>
    <t>Ancho</t>
  </si>
  <si>
    <t>Alto</t>
  </si>
  <si>
    <t>Parcial</t>
  </si>
  <si>
    <t>Subtotal</t>
  </si>
  <si>
    <t>Back-up producción ACS</t>
  </si>
  <si>
    <t>PSTP0051</t>
  </si>
  <si>
    <t>Partida</t>
  </si>
  <si>
    <t>INTERCAMBIADOR DE CALOR BACKUP ACS</t>
  </si>
  <si>
    <t>Suministro e instalación de intercambiador soldado para producción de ACS, de la marca Sedical, AlfaLaval o semejante en calidad y características técnicas previa presentación de informe de equivalencia para aprobación por DF y Propiedad, de 133 kW de potencia y una superficie de intercambio de 2,68 m², preparado para realizar tratamientos antilegionela, incluyendo carretes de montaje y accesorios necesarios para conexion a circuitos primario y secundario. Totalmente instalado y probado según planos de proyecto y normativa aplicable.</t>
  </si>
  <si>
    <t>Uds.</t>
  </si>
  <si>
    <t>Largo</t>
  </si>
  <si>
    <t>Ancho</t>
  </si>
  <si>
    <t>Alto</t>
  </si>
  <si>
    <t>Parcial</t>
  </si>
  <si>
    <t>Subtotal</t>
  </si>
  <si>
    <t>Back-up producción ACS</t>
  </si>
  <si>
    <t>PSTP0052</t>
  </si>
  <si>
    <t>Partida</t>
  </si>
  <si>
    <t>SIST. BOMBEO SECUNDARIO BACKUP ACS</t>
  </si>
  <si>
    <t>Suministro e instalación de bomba circuladora de agua caliente sanitaria modelo Wilo Stratos Maxo Z-40/0,5-12 PN10 o semejante en calidad y características técnicas previa presentación de informe de equivalencia para aprobación por DF y Propiedad, electrónica de caudal variable para operar a presión constante o proporcional para un punto característico de 6.700 l/h con una altura manométrica superior a 5 mca. Medida la unidad totalmente instalada, conexionada y programada, lista para funcionar según planos de proyecto e instrucciones del fabricante.</t>
  </si>
  <si>
    <t>Uds.</t>
  </si>
  <si>
    <t>Largo</t>
  </si>
  <si>
    <t>Ancho</t>
  </si>
  <si>
    <t>Alto</t>
  </si>
  <si>
    <t>Parcial</t>
  </si>
  <si>
    <t>Subtotal</t>
  </si>
  <si>
    <t>Back-up producción ACS</t>
  </si>
  <si>
    <t>PSTP0053</t>
  </si>
  <si>
    <t>Partida</t>
  </si>
  <si>
    <t>VÁLV. MOTOR. 2 VÍAS BACKUP ACS</t>
  </si>
  <si>
    <t>Suministro e instalación de válvula motorizada de dos vías para el corte de agua en el circuito secundario de ACS solar y/o convencional, incluyendo servomotor de actuación todo/nada para instalación sobre tuberías de acero inoxidable DN40 (1 1/2"). Medida la unidad totalmente instalada y probada según planos de proyecto y normativa aplicable.</t>
  </si>
  <si>
    <t>Uds.</t>
  </si>
  <si>
    <t>Largo</t>
  </si>
  <si>
    <t>Ancho</t>
  </si>
  <si>
    <t>Alto</t>
  </si>
  <si>
    <t>Parcial</t>
  </si>
  <si>
    <t>Subtotal</t>
  </si>
  <si>
    <t>Back-up producción ACS</t>
  </si>
  <si>
    <t>PSTP0054</t>
  </si>
  <si>
    <t>Partida</t>
  </si>
  <si>
    <t>CONTADOR ENERGÍA BACKUP ACS</t>
  </si>
  <si>
    <t>Suministro e instalación de contador de energía marca Kamstrup o semejante en calidad y características técnicas, para instalación en circuito primario para producción de ACS sobre tubería DN40 con un caudal nominal comprendido entre 4.000 y 7.000 l/h, incluyendo conexión con el sistema central de control y sondas de temperatura. Medida la unidad totalmente instalada y probada, lista para funcionar.</t>
  </si>
  <si>
    <t>Uds.</t>
  </si>
  <si>
    <t>Largo</t>
  </si>
  <si>
    <t>Ancho</t>
  </si>
  <si>
    <t>Alto</t>
  </si>
  <si>
    <t>Parcial</t>
  </si>
  <si>
    <t>Subtotal</t>
  </si>
  <si>
    <t>Back-up producción ACS</t>
  </si>
  <si>
    <t>PSTRPRA</t>
  </si>
  <si>
    <t>PSTRPRD</t>
  </si>
  <si>
    <t>Capítulo</t>
  </si>
  <si>
    <t>SISTEMAS DE BOMBEO DE CIRCUITOS</t>
  </si>
  <si>
    <t>PSTP0101</t>
  </si>
  <si>
    <t>Partida</t>
  </si>
  <si>
    <t>ud</t>
  </si>
  <si>
    <t>DESACOPLADOR HIDRÁULICO SIST. BOMBA CALOR</t>
  </si>
  <si>
    <t>Suministro e instalación de desacoplador hidráulico para circuitos de refrigeración de 240 mm de diámetro, 1040 mm de altura con 2 salidas de 80 mm, 2 entradas de 80 mm, 1 purga de 32 mm y 1 vaciado de 40 mm, realizado en acero negro apto para instalaciones de agua fría, calefacción y climatización. Medida la unidad totalmente instalada y conexionada, incluyendo la parte proporcional de accesorios (tés, codos, manguitos, etc.), aislamiento térmico con manta de caucho de 50 mm de espesor y elementos de sujeción, probada estanqueidad y lista para funcionar.</t>
  </si>
  <si>
    <t>Uds.</t>
  </si>
  <si>
    <t>Largo</t>
  </si>
  <si>
    <t>Ancho</t>
  </si>
  <si>
    <t>Alto</t>
  </si>
  <si>
    <t>Parcial</t>
  </si>
  <si>
    <t>Subtotal</t>
  </si>
  <si>
    <t>Descacoplador circ. frío/calor b.c.</t>
  </si>
  <si>
    <t>PSTP0102</t>
  </si>
  <si>
    <t>Partida</t>
  </si>
  <si>
    <t>ud</t>
  </si>
  <si>
    <t>DESACOPLADOR HIDRÁULICO SIST. CALDERAS</t>
  </si>
  <si>
    <t>Suministro e instalación de desacoplador hidráulico para circuitos de refrigeración de 195 mm de diámetro, 845 mm de altura con 2 salidas de 65 mm, 2 entradas de 65 mm, 1 purga de 32 mm y 1 vaciado de 40 mm, realizado en acero negro apto para instalaciones de agua fría, calefacción y climatización. Medida la unidad totalmente instalada y conexionada, incluyendo la parte proporcional de accesorios (tés, codos, manguitos, etc.), aislamiento térmico con manta de caucho de 50 mm de espesor y elementos de sujeción, probada estanqueidad y lista para funcionar.</t>
  </si>
  <si>
    <t>Uds.</t>
  </si>
  <si>
    <t>Largo</t>
  </si>
  <si>
    <t>Ancho</t>
  </si>
  <si>
    <t>Alto</t>
  </si>
  <si>
    <t>Parcial</t>
  </si>
  <si>
    <t>Subtotal</t>
  </si>
  <si>
    <t>Desacoplador circuitos calderas</t>
  </si>
  <si>
    <t>PSTP0103</t>
  </si>
  <si>
    <t>Partida</t>
  </si>
  <si>
    <t>ud</t>
  </si>
  <si>
    <t>COLECTOR CIRCUITOS CALOR RAD. Y 4 TUBOS</t>
  </si>
  <si>
    <t>Suministro e instalación de colector para distribución de circuitos de agua (impulsión o retorno) realizado en acero de 200 mm de diámetro, dotado de hasta 8 salidas/entradas y conexión de vaciado y toma para sondas/presostato, realizadas según detalle de planos de proyecto y elementos de anclaje a pared/suelo, inlcluyendo su aislamiento térmico según RITE y marcado de circuitos (identificación y sentido) según normas UNE. Medida la unidad totalmente instalada y probada según planos de proyecto y normativa aplicable.</t>
  </si>
  <si>
    <t>Uds.</t>
  </si>
  <si>
    <t>Largo</t>
  </si>
  <si>
    <t>Ancho</t>
  </si>
  <si>
    <t>Alto</t>
  </si>
  <si>
    <t>Parcial</t>
  </si>
  <si>
    <t>Subtotal</t>
  </si>
  <si>
    <t>Colector impulsión circuitos calderas</t>
  </si>
  <si>
    <t>Colector retorno circuitos calderas</t>
  </si>
  <si>
    <t>PSTP0104</t>
  </si>
  <si>
    <t>Partida</t>
  </si>
  <si>
    <t>ud</t>
  </si>
  <si>
    <t>COLECTOR CIRCUITOS 4 TUBOS BOMBA CALOR</t>
  </si>
  <si>
    <t>Suministro e instalación de colector para distribución de circuitos de agua (impulsión o retorno) realizado en acero de 200 mm de diámetro, dotado de hasta 5 salidas/entradas y conexión de vaciado y toma para sondas/presostato, realizadas según detalle de planos de proyecto y elementos de anclaje a pared/suelo, inlcluyendo su aislamiento térmico según RITE y marcado de circuitos (identificación y sentido) según normas UNE. Medida la unidad totalmente instalada y probada según planos de proyecto y normativa aplicable.</t>
  </si>
  <si>
    <t>Uds.</t>
  </si>
  <si>
    <t>Largo</t>
  </si>
  <si>
    <t>Ancho</t>
  </si>
  <si>
    <t>Alto</t>
  </si>
  <si>
    <t>Parcial</t>
  </si>
  <si>
    <t>Subtotal</t>
  </si>
  <si>
    <t>Colector impulsión circuitos bomba calor</t>
  </si>
  <si>
    <t>Colector retorno circuitos bomba calor</t>
  </si>
  <si>
    <t>PSTP0106</t>
  </si>
  <si>
    <t>Partida</t>
  </si>
  <si>
    <t>ud</t>
  </si>
  <si>
    <t>COLECTOR COMPENSACIÓN COLECTORES</t>
  </si>
  <si>
    <t>Suministro e instalación de colector vertical para equilibrado de presiones de circuitos de agua  realizado en acero de 65 mm de diámetro con 2 m de altura, dotado de toma inferior, superior y lateral (entrada de llenado), realizadas según detalle de planos de proyecto y elementos de anclaje a pared, inlcluyendo su aislamiento térmico según RITE y marcado de circuitos (identificación y sentido) según normas UNE. Medida la unidad totalmente instalada y probada según planos de proyecto y normativa aplicable.</t>
  </si>
  <si>
    <t>Uds.</t>
  </si>
  <si>
    <t>Largo</t>
  </si>
  <si>
    <t>Ancho</t>
  </si>
  <si>
    <t>Alto</t>
  </si>
  <si>
    <t>Parcial</t>
  </si>
  <si>
    <t>Subtotal</t>
  </si>
  <si>
    <t>Compensador presiones vertical</t>
  </si>
  <si>
    <t>PSTP0107</t>
  </si>
  <si>
    <t>Partida</t>
  </si>
  <si>
    <t>ud</t>
  </si>
  <si>
    <t>VASO EXPANSIÓN CALOR CIRCUITOS</t>
  </si>
  <si>
    <t>Suministro e instalación de vaso de expansión Waft o semejante en calidad y características técnicas con patas membrana fija, para instalación de calefacción. Capacidad: 300 litros. Presión de precarga: 2,5 bar. Diámetro: 630mm altura: 1105mm Conexión: 3/4" Presión máxima: 6bar. Peso 43Kg. Medida la unidad totalmente instalada y conexionada, lista para funcionar según planos de proyecto e instrucciones del fabricante.</t>
  </si>
  <si>
    <t>Uds.</t>
  </si>
  <si>
    <t>Largo</t>
  </si>
  <si>
    <t>Ancho</t>
  </si>
  <si>
    <t>Alto</t>
  </si>
  <si>
    <t>Parcial</t>
  </si>
  <si>
    <t>Subtotal</t>
  </si>
  <si>
    <t>Parte de calor</t>
  </si>
  <si>
    <t>Parte de frío</t>
  </si>
  <si>
    <t>PSTP0109</t>
  </si>
  <si>
    <t>Partida</t>
  </si>
  <si>
    <t>ud</t>
  </si>
  <si>
    <t>SISTEMA DE LLENADO DE CIRCUITOS</t>
  </si>
  <si>
    <t>Suministro e instalación de sistema de llenado de instalación de calefacción/refrigeración realizado en diámetro nominal DN32 sobre tubería de acero inoxidable, que incluye un desconector hidráulico, filtro "y" de malla, dos válvulas de corte manuales y una válvula antirretorno para evitar retornos de agua a la red. Medida la unidad totalmente instalada y conexionada según esquema de principio, lista para funcionar.</t>
  </si>
  <si>
    <t>Uds.</t>
  </si>
  <si>
    <t>Largo</t>
  </si>
  <si>
    <t>Ancho</t>
  </si>
  <si>
    <t>Alto</t>
  </si>
  <si>
    <t>Parcial</t>
  </si>
  <si>
    <t>Subtotal</t>
  </si>
  <si>
    <t>Llenado inst. calor/frío</t>
  </si>
  <si>
    <t>PSTP0110</t>
  </si>
  <si>
    <t>Partida</t>
  </si>
  <si>
    <t>ud</t>
  </si>
  <si>
    <t>VÁLV. MOTOR. 2 VÍAS DN40 C/SERVOMOTOR</t>
  </si>
  <si>
    <t>Suministro e instalación de válvula de dos vías para apertura/cierre todo/nada de circuito de calefacción/refrigeración Sauter o semejante en calidad y características técnicas, de 1-1/2" de diámetro nominal con cuerpo de latón para instalación sobre tubería de acero DN40, con actuación por servomotor todo/nada (incluido en la medición) conectado al sistema de control de la instalación, incluyendo su alimentación eléctrica. Medida la unidad totalmente instalda, conexionada y probada según planos de proyecto, normativa aplicable e instrucciones del fabricante, lista para funcionar.</t>
  </si>
  <si>
    <t>Uds.</t>
  </si>
  <si>
    <t>Largo</t>
  </si>
  <si>
    <t>Ancho</t>
  </si>
  <si>
    <t>Alto</t>
  </si>
  <si>
    <t>Parcial</t>
  </si>
  <si>
    <t>Subtotal</t>
  </si>
  <si>
    <t>Circ. FC 2 Tubos habitaciones sur</t>
  </si>
  <si>
    <t>PSTP0111</t>
  </si>
  <si>
    <t>Partida</t>
  </si>
  <si>
    <t>ud</t>
  </si>
  <si>
    <t>VÁLV. MOTOR. 2 VÍAS DN65 C/SERVOMOTOR</t>
  </si>
  <si>
    <t>Suministro e instalación de válvula de dos vías para apertura/cierre todo/nada de circuito de calefacción/refrigeración Sauter o semejante en calidad y características técnicas, de 2-1/2" de diámetro nominal con cuerpo de latón para instalación sobre tubería de acero DN65, con actuación por servomotor todo/nada (incluido en la medición) conectado al sistema de control de la instalación, incluyendo su alimentación eléctrica. Medida la unidad totalmente instalda, conexionada y probada según planos de proyecto, normativa aplicable e instrucciones del fabricante, lista para funcionar.</t>
  </si>
  <si>
    <t>Uds.</t>
  </si>
  <si>
    <t>Largo</t>
  </si>
  <si>
    <t>Ancho</t>
  </si>
  <si>
    <t>Alto</t>
  </si>
  <si>
    <t>Parcial</t>
  </si>
  <si>
    <t>Subtotal</t>
  </si>
  <si>
    <t>Circ. FC 2 Tubos habitaciones norte</t>
  </si>
  <si>
    <t>PSTP0201</t>
  </si>
  <si>
    <t>Partida</t>
  </si>
  <si>
    <t>ud</t>
  </si>
  <si>
    <t>VÁLV. 3 VÍAS MOTOR. DN32 C/SERVOMOTOR</t>
  </si>
  <si>
    <t>Suministro e instalación de válvula de tres vías para control de temperatura de circuito de calefacción/refrigeración Sauter o semejante en calidad y características técnicas, de 1-1/4" de diámetro nominal con cuerpo de latón para instalación sobre tubería de acero DN32, con actuación por servomotor proporcional (incluido en la medición) conectado al sistema de control de la instalación, incluyendo su alimentación eléctrica. Medida la unidad totalmente instalda, conexionada y probada según planos de proyecto, normativa aplicable e instrucciones del fabricante, lista para funcionar.</t>
  </si>
  <si>
    <t>Uds.</t>
  </si>
  <si>
    <t>Largo</t>
  </si>
  <si>
    <t>Ancho</t>
  </si>
  <si>
    <t>Alto</t>
  </si>
  <si>
    <t>Parcial</t>
  </si>
  <si>
    <t>Subtotal</t>
  </si>
  <si>
    <t>Circ. Radiadores habitaciones sur</t>
  </si>
  <si>
    <t>PSTP0202</t>
  </si>
  <si>
    <t>Partida</t>
  </si>
  <si>
    <t>ud</t>
  </si>
  <si>
    <t>VÁLV. 3 VÍAS MOTOR. DN40 C/SERVOMOTOR</t>
  </si>
  <si>
    <t>Suministro e instalación de válvula de tres vías para control de temperatura de circuito de calefacción/refrigeración Sauter o semejante en calidad y características técnicas, de 1-1/2" de diámetro nominal con cuerpo de latón para instalación sobre tubería de acero DN40, con actuación por servomotor proporcional (incluido en la medición) conectado al sistema de control de la instalación, incluyendo su alimentación eléctrica. Medida la unidad totalmente instalda, conexionada y probada según planos de proyecto, normativa aplicable e instrucciones del fabricante, lista para funcionar.</t>
  </si>
  <si>
    <t>Uds.</t>
  </si>
  <si>
    <t>Largo</t>
  </si>
  <si>
    <t>Ancho</t>
  </si>
  <si>
    <t>Alto</t>
  </si>
  <si>
    <t>Parcial</t>
  </si>
  <si>
    <t>Subtotal</t>
  </si>
  <si>
    <t>Circ. Radiadores habitaciones norte</t>
  </si>
  <si>
    <t>Circ. FC 2 Tubos habitaciones sur</t>
  </si>
  <si>
    <t>PSTP0203</t>
  </si>
  <si>
    <t>Partida</t>
  </si>
  <si>
    <t>ud</t>
  </si>
  <si>
    <t>VÁLV. 3 VÍAS MOTOR. DN50 C/SERVOMOTOR</t>
  </si>
  <si>
    <t>Suministro e instalación de válvula de tres vías para control de temperatura de circuito de calefacción/refrigeración Sauter o semejante en calidad y características técnicas, de 2" de diámetro nominal con cuerpo de latón para instalación sobre tubería de acero DN50, con actuación por servomotor proporcional (incluido en la medición) conectado al sistema de control de la instalación, incluyendo su alimentación eléctrica. Medida la unidad totalmente instalda, conexionada y probada según planos de proyecto, normativa aplicable e instrucciones del fabricante, lista para funcionar.</t>
  </si>
  <si>
    <t>Uds.</t>
  </si>
  <si>
    <t>Largo</t>
  </si>
  <si>
    <t>Ancho</t>
  </si>
  <si>
    <t>Alto</t>
  </si>
  <si>
    <t>Parcial</t>
  </si>
  <si>
    <t>Subtotal</t>
  </si>
  <si>
    <t>Circuitos FC 4 Tubos Salón de banquetes</t>
  </si>
  <si>
    <t>Circuitos FC 4 Tubos Lavandería-Cocina</t>
  </si>
  <si>
    <t>PSTP0204</t>
  </si>
  <si>
    <t>Partida</t>
  </si>
  <si>
    <t>ud</t>
  </si>
  <si>
    <t>VÁLV. 3 VÍAS MOTOR. DN65 C/SERVOMOTOR</t>
  </si>
  <si>
    <t>Suministro e instalación de válvula de tres vías para control de temperatura de circuito de calefacción/refrigeración Sauter o semejante en calidad y características técnicas, de 2-1/2" de diámetro nominal con cuerpo de latón para instalación sobre tubería de acero DN65, con actuación por servomotor proporcional (incluido en la medición) conectado al sistema de control de la instalación, incluyendo su alimentación eléctrica. Medida la unidad totalmente instalda, conexionada y probada según planos de proyecto, normativa aplicable e instrucciones del fabricante, lista para funcionar.</t>
  </si>
  <si>
    <t>Uds.</t>
  </si>
  <si>
    <t>Largo</t>
  </si>
  <si>
    <t>Ancho</t>
  </si>
  <si>
    <t>Alto</t>
  </si>
  <si>
    <t>Parcial</t>
  </si>
  <si>
    <t>Subtotal</t>
  </si>
  <si>
    <t>Circ. FC 2 Tubos habitaciones norte</t>
  </si>
  <si>
    <t>Circuitos FC 4 Tubos Zonas Generales</t>
  </si>
  <si>
    <t>PSTP0205</t>
  </si>
  <si>
    <t>Partida</t>
  </si>
  <si>
    <t>ud</t>
  </si>
  <si>
    <t>BOMBA CIRC. RADIADORES SUR</t>
  </si>
  <si>
    <t>Suministro e instalación de bomba circuladora de agua caliente modelo Wilo Stratos Maxo 32/0,5-12 PN6/10 o semejante en calidad y características técnicas previa presentación de informe de equivalencia para aprobación por DF y Propiedad, electrónica de caudal variable para operar a presión constante o proporcional para un punto característico de 6.700 l/h con una altura manométrica superior a 5 mca. Medida la unidad totalmente instalada, conexionada y programada, lista para funcionar según planos de proyecto e instrucciones del fabricante.</t>
  </si>
  <si>
    <t>Uds.</t>
  </si>
  <si>
    <t>Largo</t>
  </si>
  <si>
    <t>Ancho</t>
  </si>
  <si>
    <t>Alto</t>
  </si>
  <si>
    <t>Parcial</t>
  </si>
  <si>
    <t>Subtotal</t>
  </si>
  <si>
    <t>Circuito calefacción radiadores hab. zona sur</t>
  </si>
  <si>
    <t>PSTP0301</t>
  </si>
  <si>
    <t>Partida</t>
  </si>
  <si>
    <t>ud</t>
  </si>
  <si>
    <t>BOMBA CIRCUITO RADIADORES NORTE</t>
  </si>
  <si>
    <t>Suministro e instalación de bomba circuladora de agua caliente modelo Wilo Stratos Maxo 40/0,5-16 PN6/10 o semejante en calidad y características técnicas previa presentación de informe de equivalencia para aprobación por DF y Propiedad, electrónica de caudal variable para operar a presión constante o proporcional para un punto característico de 6.700 l/h con una altura manométrica superior a 5 mca. Medida la unidad totalmente instalada, conexionada y programada, lista para funcionar según planos de proyecto e instrucciones del fabricante.</t>
  </si>
  <si>
    <t>Uds.</t>
  </si>
  <si>
    <t>Largo</t>
  </si>
  <si>
    <t>Ancho</t>
  </si>
  <si>
    <t>Alto</t>
  </si>
  <si>
    <t>Parcial</t>
  </si>
  <si>
    <t>Subtotal</t>
  </si>
  <si>
    <t>Circuito calefacción radiadores hab. zona norte</t>
  </si>
  <si>
    <t>PSTP0302</t>
  </si>
  <si>
    <t>Partida</t>
  </si>
  <si>
    <t>ud</t>
  </si>
  <si>
    <t>BOMBA CALOR FC 4T CALOR ZONAS GENERALES</t>
  </si>
  <si>
    <t>Suministro e instalación de bomba circuladora de agua caliente modelo Wilo Stratos Maxo 65/0,5-16 PN6 o semejante en calidad y características técnicas previa presentación de informe de equivalencia para aprobación por DF y Propiedad, electrónica de caudal variable para operar a presión constante o proporcional para un punto característico de 6.700 l/h con una altura manométrica superior a 5 mca. Medida la unidad totalmente instalada, conexionada y programada, lista para funcionar según planos de proyecto e instrucciones del fabricante.</t>
  </si>
  <si>
    <t>Uds.</t>
  </si>
  <si>
    <t>Largo</t>
  </si>
  <si>
    <t>Ancho</t>
  </si>
  <si>
    <t>Alto</t>
  </si>
  <si>
    <t>Parcial</t>
  </si>
  <si>
    <t>Subtotal</t>
  </si>
  <si>
    <t>Circuito calefacción fancoils 4 tubos zonas generales</t>
  </si>
  <si>
    <t>PSTP0303</t>
  </si>
  <si>
    <t>Partida</t>
  </si>
  <si>
    <t>ud</t>
  </si>
  <si>
    <t>BOMBA CALOR FC 4T CALOR SALÓN BANQUETES</t>
  </si>
  <si>
    <t>Suministro e instalación de bomba circuladora de agua caliente modelo Wilo Stratos Maxo 50/0,5-14 PN6 o semejante en calidad y características técnicas previa presentación de informe de equivalencia para aprobación por DF y Propiedad, electrónica de caudal variable para operar a presión constante o proporcional para un punto característico de 6.700 l/h con una altura manométrica superior a 5 mca. Medida la unidad totalmente instalada, conexionada y programada, lista para funcionar según planos de proyecto e instrucciones del fabricante.</t>
  </si>
  <si>
    <t>Uds.</t>
  </si>
  <si>
    <t>Largo</t>
  </si>
  <si>
    <t>Ancho</t>
  </si>
  <si>
    <t>Alto</t>
  </si>
  <si>
    <t>Parcial</t>
  </si>
  <si>
    <t>Subtotal</t>
  </si>
  <si>
    <t>Circuito calefacción fancoils 4 tubos salón banquetes</t>
  </si>
  <si>
    <t>PSTP0304</t>
  </si>
  <si>
    <t>Partida</t>
  </si>
  <si>
    <t>ud</t>
  </si>
  <si>
    <t>BOMBA CALOR FC 4T CALOR COC.-LAV.</t>
  </si>
  <si>
    <t>Suministro e instalación de bomba circuladora de agua caliente modelo Wilo Stratos Maxo 50/0,5-12 PN6 o semejante en calidad y características técnicas previa presentación de informe de equivalencia para aprobación por DF y Propiedad, electrónica de caudal variable para operar a presión constante o proporcional para un punto característico de 6.700 l/h con una altura manométrica superior a 5 mca. Medida la unidad totalmente instalada, conexionada y programada, lista para funcionar según planos de proyecto e instrucciones del fabricante.</t>
  </si>
  <si>
    <t>Uds.</t>
  </si>
  <si>
    <t>Largo</t>
  </si>
  <si>
    <t>Ancho</t>
  </si>
  <si>
    <t>Alto</t>
  </si>
  <si>
    <t>Parcial</t>
  </si>
  <si>
    <t>Subtotal</t>
  </si>
  <si>
    <t>Circuito calefacción fancoils 4 tubos cocina/lavandería</t>
  </si>
  <si>
    <t>PSTP0305</t>
  </si>
  <si>
    <t>Partida</t>
  </si>
  <si>
    <t>ud</t>
  </si>
  <si>
    <t>BOMBA FC 2T CALOR HABITACIONES SUR</t>
  </si>
  <si>
    <t>Suministro e instalación de bomba circuladora de agua caliente modelo Wilo Stratos Maxo 40/0,5-16 PN6 o semejante en calidad y características técnicas previa presentación de informe de equivalencia para aprobación por DF y Propiedad, electrónica de caudal variable para operar a presión constante o proporcional para un punto característico de 6.700 l/h con una altura manométrica superior a 5 mca. Medida la unidad totalmente instalada, conexionada y programada, lista para funcionar según planos de proyecto e instrucciones del fabricante.</t>
  </si>
  <si>
    <t>Uds.</t>
  </si>
  <si>
    <t>Largo</t>
  </si>
  <si>
    <t>Ancho</t>
  </si>
  <si>
    <t>Alto</t>
  </si>
  <si>
    <t>Parcial</t>
  </si>
  <si>
    <t>Subtotal</t>
  </si>
  <si>
    <t>Circuito calor/frío fancoils 2 tubos habitaciones sur</t>
  </si>
  <si>
    <t>PSTP0306</t>
  </si>
  <si>
    <t>Partida</t>
  </si>
  <si>
    <t>ud</t>
  </si>
  <si>
    <t>BOMBA FC 2T CALOR HABITACIONES NORTE</t>
  </si>
  <si>
    <t>Suministro e instalación de bomba circuladora de agua caliente modelo Wilo Stratos Maxo 65/0,5-16 PN6 o semejante en calidad y características técnicas previa presentación de informe de equivalencia para aprobación por DF y Propiedad, electrónica de caudal variable para operar a presión constante o proporcional para un punto característico de 6.700 l/h con una altura manométrica superior a 5 mca. Medida la unidad totalmente instalada, conexionada y programada, lista para funcionar según planos de proyecto e instrucciones del fabricante.</t>
  </si>
  <si>
    <t>Uds.</t>
  </si>
  <si>
    <t>Largo</t>
  </si>
  <si>
    <t>Ancho</t>
  </si>
  <si>
    <t>Alto</t>
  </si>
  <si>
    <t>Parcial</t>
  </si>
  <si>
    <t>Subtotal</t>
  </si>
  <si>
    <t>Circuito calor/frío fancoils 2 tubos habitaciones norte</t>
  </si>
  <si>
    <t>PSTP0307</t>
  </si>
  <si>
    <t>Partida</t>
  </si>
  <si>
    <t>ud</t>
  </si>
  <si>
    <t>BOMBA CALOR FC 4T FRÍO ZONAS GENERALES</t>
  </si>
  <si>
    <t>Suministro e instalación de bomba circuladora de agua caliente modelo Wilo Stratos Maxo 65/0,5-16 PN6 o semejante en calidad y características técnicas previa presentación de informe de equivalencia para aprobación por DF y Propiedad, electrónica de caudal variable para operar a presión constante o proporcional para un punto característico de 6.700 l/h con una altura manométrica superior a 5 mca. Medida la unidad totalmente instalada, conexionada y programada, lista para funcionar según planos de proyecto e instrucciones del fabricante.</t>
  </si>
  <si>
    <t>Uds.</t>
  </si>
  <si>
    <t>Largo</t>
  </si>
  <si>
    <t>Ancho</t>
  </si>
  <si>
    <t>Alto</t>
  </si>
  <si>
    <t>Parcial</t>
  </si>
  <si>
    <t>Subtotal</t>
  </si>
  <si>
    <t>Circuito refrigeración fancoils 4 tubos zonas generales</t>
  </si>
  <si>
    <t>PSTP0308</t>
  </si>
  <si>
    <t>Partida</t>
  </si>
  <si>
    <t>ud</t>
  </si>
  <si>
    <t>BOMBA CALOR FC 4T FRÍO SALÓN BANQUETES</t>
  </si>
  <si>
    <t>Suministro e instalación de bomba circuladora de agua caliente modelo Wilo Stratos Maxo 50/0,5-14 PN6 o semejante en calidad y características técnicas previa presentación de informe de equivalencia para aprobación por DF y Propiedad, electrónica de caudal variable para operar a presión constante o proporcional para un punto característico de 6.700 l/h con una altura manométrica superior a 5 mca. Medida la unidad totalmente instalada, conexionada y programada, lista para funcionar según planos de proyecto e instrucciones del fabricante.</t>
  </si>
  <si>
    <t>Uds.</t>
  </si>
  <si>
    <t>Largo</t>
  </si>
  <si>
    <t>Ancho</t>
  </si>
  <si>
    <t>Alto</t>
  </si>
  <si>
    <t>Parcial</t>
  </si>
  <si>
    <t>Subtotal</t>
  </si>
  <si>
    <t>Circuito refrigeración fancoils 4 tubos salón banquetes</t>
  </si>
  <si>
    <t>PSTP0309</t>
  </si>
  <si>
    <t>Partida</t>
  </si>
  <si>
    <t>ud</t>
  </si>
  <si>
    <t>BOMBA CALOR FC 4T FRÍO COC.-LAV.</t>
  </si>
  <si>
    <t>Suministro e instalación de bomba circuladora de agua caliente modelo Wilo Stratos Maxo 50/0,5-12 PN6 o semejante en calidad y características técnicas previa presentación de informe de equivalencia para aprobación por DF y Propiedad, electrónica de caudal variable para operar a presión constante o proporcional para un punto característico de 6.700 l/h con una altura manométrica superior a 5 mca. Medida la unidad totalmente instalada, conexionada y programada, lista para funcionar según planos de proyecto e instrucciones del fabricante.</t>
  </si>
  <si>
    <t>Uds.</t>
  </si>
  <si>
    <t>Largo</t>
  </si>
  <si>
    <t>Ancho</t>
  </si>
  <si>
    <t>Alto</t>
  </si>
  <si>
    <t>Parcial</t>
  </si>
  <si>
    <t>Subtotal</t>
  </si>
  <si>
    <t>Circuito refrigeración fancoils 4 tubos cocina/lavandería</t>
  </si>
  <si>
    <t>PSTP0310</t>
  </si>
  <si>
    <t>Partida</t>
  </si>
  <si>
    <t>ud</t>
  </si>
  <si>
    <t>BOMBA RESERVA CIRCUITOS CALOR/FRÍO</t>
  </si>
  <si>
    <t>Suministro e instalación de bomba circuladora de agua caliente modelo Wilo Stratos Maxo 65/0,5-16 PN6 o semejante en calidad y características técnicas previa presentación de informe de equivalencia para aprobación por DF y Propiedad, electrónica de caudal variable para operar a presión constante o proporcional para un punto característico de 6.700 l/h con una altura manométrica superior a 5 mca. Medida la unidad totalmente instalada, conexionada y programada, lista para funcionar según planos de proyecto e instrucciones del fabricante.</t>
  </si>
  <si>
    <t>Uds.</t>
  </si>
  <si>
    <t>Largo</t>
  </si>
  <si>
    <t>Ancho</t>
  </si>
  <si>
    <t>Alto</t>
  </si>
  <si>
    <t>Parcial</t>
  </si>
  <si>
    <t>Subtotal</t>
  </si>
  <si>
    <t>Bomba reserva circuitos</t>
  </si>
  <si>
    <t>PSTRPRD</t>
  </si>
  <si>
    <t>PSTRPRT</t>
  </si>
  <si>
    <t>Capítulo</t>
  </si>
  <si>
    <t>VALVULERÍA Y TUBERÍAS DE SALA HIDRÁULICA</t>
  </si>
  <si>
    <t>PSFON007</t>
  </si>
  <si>
    <t>Partida</t>
  </si>
  <si>
    <t>m</t>
  </si>
  <si>
    <t>TUBERÍA COBRE RÍGIDO DN54 mm 2"</t>
  </si>
  <si>
    <t>Suministro e instalación de tubería de cobre rígido, de 54 mm de diámetro nominal (2"), conforme a UNE-EN 1057+A1; para tuberías de alimentación, distribución e interiores, de agua fría y/o ACS. Totalmente montada, incluyendo p.p. de piezas especiales (codos, manguitos, etc) y anclaje y p.p de medios auxiliares. Conforme a CTE DB HS-4.</t>
  </si>
  <si>
    <t>Uds.</t>
  </si>
  <si>
    <t>Largo</t>
  </si>
  <si>
    <t>Ancho</t>
  </si>
  <si>
    <t>Alto</t>
  </si>
  <si>
    <t>Parcial</t>
  </si>
  <si>
    <t>Subtotal</t>
  </si>
  <si>
    <t>Alim. AF Sala hidráulica</t>
  </si>
  <si>
    <t>PSCLTX02</t>
  </si>
  <si>
    <t>Partida</t>
  </si>
  <si>
    <t>m</t>
  </si>
  <si>
    <t>TUB. ACERO NEGRO 4"- DN100</t>
  </si>
  <si>
    <t>Suministro e instalación de tubería de acero negro para circuitos de climatización, DN 100, con diámetro interior 100 mm y espesor 7,14 mm. La tubería irá protegida y perfectamente aislada con aislamiento según RITE  (no incluido en la medición). Las uniones y piezas especiales irán unidas según normativa. Se utilizarán pasamuros de holgura de 10 mm, inlcuyendo en la medición la parte proporcional de ejecución de agujero en forjado o pared y protección. Incluso parte proporcional de piezas especiales para instalación armafix AF y conexión, materiales de unión, piecerío, manguitos pasamuros, elementos dilatadores, válvulas de corte e independización y pruebas de estanqueidad. Totalmente instalada y probada estanqueidad según planos de proyecto y normativa aplicable.</t>
  </si>
  <si>
    <t>Uds.</t>
  </si>
  <si>
    <t>Largo</t>
  </si>
  <si>
    <t>Ancho</t>
  </si>
  <si>
    <t>Alto</t>
  </si>
  <si>
    <t>Parcial</t>
  </si>
  <si>
    <t>Subtotal</t>
  </si>
  <si>
    <t>Sala hidráulica. Agua caliente climatización. A justificar</t>
  </si>
  <si>
    <t>Sala hidráulica. Agua fría climatización. A justificar</t>
  </si>
  <si>
    <t>Primario bomba de calor ida</t>
  </si>
  <si>
    <t>Primario bomba de calor retorno</t>
  </si>
  <si>
    <t>Alim. calor Gil Blas ida</t>
  </si>
  <si>
    <t>Alim. calor Gil Blas retorno</t>
  </si>
  <si>
    <t>Alim. frío Gil Blas ida</t>
  </si>
  <si>
    <t>Alim. frío Gil Blas retorno</t>
  </si>
  <si>
    <t>PSCLTX01</t>
  </si>
  <si>
    <t>Partida</t>
  </si>
  <si>
    <t>m</t>
  </si>
  <si>
    <t>TUB. ACERO NEGRO 3"- DN80</t>
  </si>
  <si>
    <t>Suministro e instalación de tubería de acero negro para circuitos de climatización, DN 80, con diámetro interior 100 mm y espesor 5,5 mm. La tubería irá protegida y perfectamente aislada con aislamiento según RITE  (no incluido en la medición). Las uniones y piezas especiales irán unidas según normativa. Se utilizarán pasamuros de holgura de 10 mm, inlcuyendo en la medición la parte proporcional de ejecución de agujero en forjado o pared y protección. Incluso parte proporcional de piezas especiales para instalación armafix AF y conexión, materiales de unión, piecerío, manguitos pasamuros, elementos dilatadores, válvulas de corte e independización y pruebas de estanqueidad. Totalmente instalada y probada estanqueidad según planos de proyecto y normativa aplicable.</t>
  </si>
  <si>
    <t>Uds.</t>
  </si>
  <si>
    <t>Largo</t>
  </si>
  <si>
    <t>Ancho</t>
  </si>
  <si>
    <t>Alto</t>
  </si>
  <si>
    <t>Parcial</t>
  </si>
  <si>
    <t>Subtotal</t>
  </si>
  <si>
    <t>Sala hidráulica. Agua caliente climatización. A justificar</t>
  </si>
  <si>
    <t>Sala hidráulica. Agua fría climatización. A justificar</t>
  </si>
  <si>
    <t>Primario calderas ida</t>
  </si>
  <si>
    <t>Primario calderas retorno</t>
  </si>
  <si>
    <t>PSCLT006</t>
  </si>
  <si>
    <t>Partida</t>
  </si>
  <si>
    <t>m</t>
  </si>
  <si>
    <t>TUB. ACERO NEGRO 2 1/2"- DN65</t>
  </si>
  <si>
    <t>Suministro e instalación de tubería de acero negro para circuitos de climatización, DN 65, con diámetro interior 100 mm y espesor 3,6 mm. La tubería irá protegida y perfectamente aislada con aislamiento según RITE  (no incluido en la medición). Las uniones y piezas especiales irán unidas según normativa. Se utilizarán pasamuros de holgura de 10 mm, inlcuyendo en la medición la parte proporcional de ejecución de agujero en forjado o pared y protección. Incluso parte proporcional de piezas especiales para instalación armafix AF y conexión, materiales de unión, piecerío, manguitos pasamuros, elementos dilatadores, válvulas de corte e independización y pruebas de estanqueidad. Totalmente instalada y probada estanqueidad según planos de proyecto y normativa aplicable.</t>
  </si>
  <si>
    <t>Uds.</t>
  </si>
  <si>
    <t>Largo</t>
  </si>
  <si>
    <t>Ancho</t>
  </si>
  <si>
    <t>Alto</t>
  </si>
  <si>
    <t>Parcial</t>
  </si>
  <si>
    <t>Subtotal</t>
  </si>
  <si>
    <t>Sala hidráulica. Agua caliente climatización. A justificar</t>
  </si>
  <si>
    <t>Sala hidráulica. Agua fría climatización. A justificar</t>
  </si>
  <si>
    <t>PSCLT005</t>
  </si>
  <si>
    <t>Partida</t>
  </si>
  <si>
    <t>m</t>
  </si>
  <si>
    <t>TUB. ACERO NEGRO 2"-DN50</t>
  </si>
  <si>
    <t>Suministro e instalación de tubería de acero negro para circuitos de climatización, DN 50, con diámetro interior 50 mm y espesor 3,6 mm. La tubería irá protegida y perfectamente aislada con aislamiento según RITE (no incluido en la medición). Las uniones y piezas especiales irán unidas según normativa. Se utilizarán pasamuros de holgura de 10 mm, inlcuyendo en la medición la parte proporcional de ejecución de agujero en forjado o pared y protección. Incluso parte proporcional de piezas especiales para instalación armafix AF y conexión, materiales de unión, piecerío, manguitos pasamuros, elementos dilatadores, válvulas de corte e independización y pruebas de estanqueidad. Totalmente instalada y probada estanqueidad según planos de proyecto y normativa aplicable.</t>
  </si>
  <si>
    <t>Uds.</t>
  </si>
  <si>
    <t>Largo</t>
  </si>
  <si>
    <t>Ancho</t>
  </si>
  <si>
    <t>Alto</t>
  </si>
  <si>
    <t>Parcial</t>
  </si>
  <si>
    <t>Subtotal</t>
  </si>
  <si>
    <t>Sala hidráulica. Agua caliente climatización. A justificar</t>
  </si>
  <si>
    <t>Sala hidráulica. Agua fría climatización. A justificar</t>
  </si>
  <si>
    <t>PSCLT004</t>
  </si>
  <si>
    <t>Partida</t>
  </si>
  <si>
    <t>m</t>
  </si>
  <si>
    <t>TUB. ACERO NEGRO 1 1/2"-DN40</t>
  </si>
  <si>
    <t>Suministro e instalación de tubería de acero negro para circuitos de climatización, DN 40, con diámetro interior 40 mm y espesor 3,2 mm. La tubería irá protegida y perfectamente aislada con aislamiento según RITE (no incluido en la medición). Las uniones y piezas especiales irán unidas según normativa. Se utilizarán pasamuros de holgura de 10 mm, inlcuyendo en la medición la parte proporcional de ejecución de agujero en forjado o pared y protección. Incluso parte proporcional de piezas especiales para instalación armafix AF y conexión, materiales de unión, piecerío, manguitos pasamuros, elementos dilatadores, válvulas de corte e independización y pruebas de estanqueidad. Totalmente instalada y probada estanqueidad según planos de proyecto y normativa aplicable.</t>
  </si>
  <si>
    <t>Uds.</t>
  </si>
  <si>
    <t>Largo</t>
  </si>
  <si>
    <t>Ancho</t>
  </si>
  <si>
    <t>Alto</t>
  </si>
  <si>
    <t>Parcial</t>
  </si>
  <si>
    <t>Subtotal</t>
  </si>
  <si>
    <t>Sala hidráulica. Agua caliente climatización. A justificar</t>
  </si>
  <si>
    <t>Sala hidráulica. Agua fría climatización. A justificar</t>
  </si>
  <si>
    <t>PSCLT003</t>
  </si>
  <si>
    <t>Partida</t>
  </si>
  <si>
    <t>m</t>
  </si>
  <si>
    <t>TUB. ACERO NEGRO 1 1/4"-DN32</t>
  </si>
  <si>
    <t>Suministro e instalación de tubería de acero negro para circuitos de climatización, DN 32, con diámetro interior 32 mm y espesor 3,2 mm. La tubería irá protegida y perfectamente aislada con aislamiento según RITE (no incluido en la medición). Las uniones y piezas especiales irán unidas según normativa. Se utilizarán pasamuros de holgura de 10 mm, inlcuyendo en la medición la parte proporcional de ejecución de agujero en forjado o pared y protección. Incluso parte proporcional de piezas especiales para instalación armafix AF y conexión, materiales de unión, piecerío, manguitos pasamuros, elementos dilatadores, válvulas de corte e independización y pruebas de estanqueidad. Totalmente instalada y probada estanqueidad según planos de proyecto y normativa aplicable.</t>
  </si>
  <si>
    <t>Uds.</t>
  </si>
  <si>
    <t>Largo</t>
  </si>
  <si>
    <t>Ancho</t>
  </si>
  <si>
    <t>Alto</t>
  </si>
  <si>
    <t>Parcial</t>
  </si>
  <si>
    <t>Subtotal</t>
  </si>
  <si>
    <t>Sala hidráulica. Agua caliente climatización. A justificar</t>
  </si>
  <si>
    <t>Sala hidráulica. Agua fría climatización. A justificar</t>
  </si>
  <si>
    <t>PSCLT002</t>
  </si>
  <si>
    <t>Partida</t>
  </si>
  <si>
    <t>m</t>
  </si>
  <si>
    <t>TUB. ACERO NEGRO 1"-DN25</t>
  </si>
  <si>
    <t>Suministro e instalación de tubería de acero negro para circuitos de climatización, DN 25, con diámetro interior 25 mm y espesor 3,2 mm. La tubería irá protegida y perfectamente aislada con aislamiento según RITE (no incluido en la medición). Las uniones y piezas especiales irán unidas según normativa. Las uniones y piezas especiales irán unidas según normativa. Se utilizarán pasamuros de holgura de 10 mm, inlcuyendo en la medición la parte proporcional de ejecución de agujero en forjado o pared y protección. Incluso parte proporcional de piezas especiales para instalación armafix AF y conexión, materiales de unión, piecerío, manguitos pasamuros, elementos dilatadores, válvulas de corte e independización y pruebas de estanqueidad. Totalmente instalada y probada estanqueidad según planos de proyecto y normativa aplicable.</t>
  </si>
  <si>
    <t>Uds.</t>
  </si>
  <si>
    <t>Largo</t>
  </si>
  <si>
    <t>Ancho</t>
  </si>
  <si>
    <t>Alto</t>
  </si>
  <si>
    <t>Parcial</t>
  </si>
  <si>
    <t>Subtotal</t>
  </si>
  <si>
    <t>Sala hidráulica. Agua caliente climatización. A justificar</t>
  </si>
  <si>
    <t>Sala hidráulica. Agua fría climatización. A justificar</t>
  </si>
  <si>
    <t>PSCLT001</t>
  </si>
  <si>
    <t>Partida</t>
  </si>
  <si>
    <t>m</t>
  </si>
  <si>
    <t>TUB. ACERO NEGRO 3/4"- DN20</t>
  </si>
  <si>
    <t>Suministro e instalación de tubería de acero negro para circuitos de climatización, DN 20, con diámetro interior 20 mm y espesor 2,6 mm. La tubería irá protegida y perfectamente aislada con aislamiento según RITE (no incluido en la medición). Las uniones y piezas especiales irán unidas según normativa. Se utilizarán pasamuros de holgura de 10 mm, inlcuyendo en la medición la parte proporcional de ejecución de agujero en forjado o pared y protección. Incluso parte proporcional de piezas especiales para instalación armafix AF o similar y conexión, materiales de unión, piecerío, manguitos pasamuros, elementos dilatadores, válvulas de corte e independización y pruebas de estanqueidad. Totalmente instalada y probada estanqueidad según planos de proyecto y normativa aplicable.</t>
  </si>
  <si>
    <t>Uds.</t>
  </si>
  <si>
    <t>Largo</t>
  </si>
  <si>
    <t>Ancho</t>
  </si>
  <si>
    <t>Alto</t>
  </si>
  <si>
    <t>Parcial</t>
  </si>
  <si>
    <t>Subtotal</t>
  </si>
  <si>
    <t>Sala hidráulica. Agua caliente climatización. A justificar</t>
  </si>
  <si>
    <t>Sala hidráulica. Agua fría climatización. A justificar</t>
  </si>
  <si>
    <t>PSCLT018</t>
  </si>
  <si>
    <t>Partida</t>
  </si>
  <si>
    <t>m</t>
  </si>
  <si>
    <t>TUB. ACERO NEGRO 1/2"- DN15</t>
  </si>
  <si>
    <t>Suministro e instalación de tubería de acero negro para circuitos de climatización, DN 15, con diámetro interior 15 mm y espesor 2,6 mm. La tubería irá protegida y perfectamente aislada con aislamiento según RITE (no incluido en la medición). Las uniones y piezas especiales irán unidas según normativa. Se utilizarán pasamuros de holgura de 10 mm, inlcuyendo en la medición la parte proporcional de ejecución de agujero en forjado o pared y protección. Incluso parte proporcional de piezas especiales para instalación y conexión, materiales de unión, piecerío, manguitos pasamuros, elementos dilatadores, válvulas de corte e independización y pruebas de estanqueidad. Totalmente instalada y probada estanqueidad según planos de proyecto y normativa aplicable.</t>
  </si>
  <si>
    <t>Uds.</t>
  </si>
  <si>
    <t>Largo</t>
  </si>
  <si>
    <t>Ancho</t>
  </si>
  <si>
    <t>Alto</t>
  </si>
  <si>
    <t>Parcial</t>
  </si>
  <si>
    <t>Subtotal</t>
  </si>
  <si>
    <t>Sala hidráulica. Agua caliente climatización. A justificar</t>
  </si>
  <si>
    <t>Sala hidráulica. Agua fría climatización. A justificar</t>
  </si>
  <si>
    <t>PSFON021</t>
  </si>
  <si>
    <t>Partida</t>
  </si>
  <si>
    <t>m</t>
  </si>
  <si>
    <t>TUBERÍA ACERO INOX. AISI 316L 42mm</t>
  </si>
  <si>
    <t>Suministro e instalación de tubería de acero inoxidable para agua potable de 42 mm de diámetro exterior AISI 316L, con soldadura longitudinal y 1,5 mm de espesor serie 2 según UNE-EN 10312. Totalmente montada, incluyendo p.p. de piezas especiales (codos, manguitos, etc) y anclaje y p.p de medios auxiliares. Conforme a CTE DB HS-4.</t>
  </si>
  <si>
    <t>Uds.</t>
  </si>
  <si>
    <t>Largo</t>
  </si>
  <si>
    <t>Ancho</t>
  </si>
  <si>
    <t>Alto</t>
  </si>
  <si>
    <t>Parcial</t>
  </si>
  <si>
    <t>Subtotal</t>
  </si>
  <si>
    <t>Sala hidráulica. ACS (a justificar)</t>
  </si>
  <si>
    <t>PSFON022</t>
  </si>
  <si>
    <t>Partida</t>
  </si>
  <si>
    <t>m</t>
  </si>
  <si>
    <t>TUBERÍA ACERO INOX. AISI 316L 35mm</t>
  </si>
  <si>
    <t>Suministro e instalación de tubería de acero inoxidable para agua potable de 35 mm de diámetro exterior AISI 316L, con soldadura longitudinal  y 1,5 mm de espesor serie 2 según UNE-EN 10312. Totalmente montada, incluyendo p.p. de piezas especiales (codos, manguitos, etc) y anclaje y p.p de medios auxiliares. Conforme a CTE DB HS-4.</t>
  </si>
  <si>
    <t>Uds.</t>
  </si>
  <si>
    <t>Largo</t>
  </si>
  <si>
    <t>Ancho</t>
  </si>
  <si>
    <t>Alto</t>
  </si>
  <si>
    <t>Parcial</t>
  </si>
  <si>
    <t>Subtotal</t>
  </si>
  <si>
    <t>Sala hidráulica. ACS (a justificar)</t>
  </si>
  <si>
    <t>PSFON023</t>
  </si>
  <si>
    <t>Partida</t>
  </si>
  <si>
    <t>m</t>
  </si>
  <si>
    <t>TUBERÍA ACERO INOX. AISI 316L 28mm</t>
  </si>
  <si>
    <t>Suministro e instalación de tubería de acero inoxidable para agua potable de 28 mm de diámetro exterior AISI 316L, con soldadura longitudinal  y 1,2 mm de espesor serie 2 según UNE-EN 10312. Totalmente montada, incluyendo p.p. de piezas especiales (codos, manguitos, etc) y anclaje y p.p de medios auxiliares. Conforme a CTE DB HS-4.</t>
  </si>
  <si>
    <t>Uds.</t>
  </si>
  <si>
    <t>Largo</t>
  </si>
  <si>
    <t>Ancho</t>
  </si>
  <si>
    <t>Alto</t>
  </si>
  <si>
    <t>Parcial</t>
  </si>
  <si>
    <t>Subtotal</t>
  </si>
  <si>
    <t>Sala hidráulica. ACS (a justificar)</t>
  </si>
  <si>
    <t>Primario bomba de calor ida</t>
  </si>
  <si>
    <t>Primario bomba de calor retorno</t>
  </si>
  <si>
    <t>PSFON024</t>
  </si>
  <si>
    <t>Partida</t>
  </si>
  <si>
    <t>m</t>
  </si>
  <si>
    <t>TUBERÍA ACERO INOX. AISI 316L 22mm</t>
  </si>
  <si>
    <t>Suministro e instalación de tubería de acero inoxidable para agua potable de 22 mm de diámetro exterior AISI 316L, con soldadura longitudinal  y 1,2 mm de espesor serie 2 según UNE-EN 10312. Totalmente montada, incluyendo p.p. de piezas especiales (codos, manguitos, etc) y anclaje o similar y p.p de medios auxiliares. Conforme a CTE DB HS-4.</t>
  </si>
  <si>
    <t>Uds.</t>
  </si>
  <si>
    <t>Largo</t>
  </si>
  <si>
    <t>Ancho</t>
  </si>
  <si>
    <t>Alto</t>
  </si>
  <si>
    <t>Parcial</t>
  </si>
  <si>
    <t>Subtotal</t>
  </si>
  <si>
    <t>Sala hidráulica. ACS (a justificar)</t>
  </si>
  <si>
    <t>PSFON025</t>
  </si>
  <si>
    <t>Partida</t>
  </si>
  <si>
    <t>m</t>
  </si>
  <si>
    <t>TUBERÍA ACERO INOX. AISI 316L 18mm</t>
  </si>
  <si>
    <t>Suministro e instalación de tubería de acero inoxidable para agua potable de 18 mm de diámetro exterior AISI 316L, con soldadura longitudinal  y 1 mm de espesor serie 2 según UNE-EN 10312. Totalmente montada, incluyendo p.p. de piezas especiales (codos, manguitos, etc) y anclaje y p.p de medios auxiliares. Conforme a CTE DB HS-4.</t>
  </si>
  <si>
    <t>Uds.</t>
  </si>
  <si>
    <t>Largo</t>
  </si>
  <si>
    <t>Ancho</t>
  </si>
  <si>
    <t>Alto</t>
  </si>
  <si>
    <t>Parcial</t>
  </si>
  <si>
    <t>Subtotal</t>
  </si>
  <si>
    <t>Sala hidráulica. ACS (a justificar)</t>
  </si>
  <si>
    <t>PSCLTX41</t>
  </si>
  <si>
    <t>Partida</t>
  </si>
  <si>
    <t>m</t>
  </si>
  <si>
    <t>AISL.TÉRMICO EXTERIOR Dint100mm E=50mm</t>
  </si>
  <si>
    <t>Suministro e instalación de aislamiento térmico flexible de célula cerrada tipo Armaflex  AF-EVO-5-36X114 o similar en calidad y características técnicas, para tubería en instalación enterrada en zanja de climatización para la distribución de fluidos fríos (de 0°C a +10°C) o calientes (hasta 90ºC), con elevada resistencia a la difusión de vapor de agua, baja conductividad térmica y protección antimicrobiana incorporada, para tuberías de hasta 101,6 mm de diámetro exterior y 50 mm de espesor, a base de caucho sintético flexible, de estructura celular cerrada, con adhesivo para las uniones (la banda autoadhesiva tiene base acrílica sensible a la presión y malla tejida como soporte). Se incluye en la medición la colocación de un tubo de protección de PVC corrugado de 110 mm de diámetro exterior para la protección de la tubería aislada. Incluido en la medición las piezas de codos, tes prefabricados en el mismo material asi como elementos de sujeción a la tubería. Totalmente instalado.</t>
  </si>
  <si>
    <t>Uds.</t>
  </si>
  <si>
    <t>Largo</t>
  </si>
  <si>
    <t>Ancho</t>
  </si>
  <si>
    <t>Alto</t>
  </si>
  <si>
    <t>Parcial</t>
  </si>
  <si>
    <t>Subtotal</t>
  </si>
  <si>
    <t>Alim. calor Gil Blas ida</t>
  </si>
  <si>
    <t>Alim. calor Gil Blas retorno</t>
  </si>
  <si>
    <t>Alim. frío Gil Blas ida</t>
  </si>
  <si>
    <t>Alim. frío Gil Blas retorno</t>
  </si>
  <si>
    <t>PSCLTX22</t>
  </si>
  <si>
    <t>Partida</t>
  </si>
  <si>
    <t>m</t>
  </si>
  <si>
    <t>AISL. TÉRM. FLEXIBLE DIÁM=101,6mm ESP=40mm</t>
  </si>
  <si>
    <t>Suministro e instalación de aislamiento térmico flexible de célula cerrada tipo Armaflex  AF-EVO-5-36X114 o similar en calidad y características técnicas, para tubería en instalación interior de climatización, colocada superficialmente, para la distribución de fluidos fríos (de 0°C a +10°C), con elevada resistencia a la difusión de vapor de agua, baja conductividad térmica y protección antimicrobiana incorporada, para tuberías de hasta 101,6 mm de diámetro exterior y 40 mm de espesor, a base de caucho sintético flexible, de estructura celular cerrada, con adhesivo para las uniones (la banda autoadhesiva tiene base acrílica sensible a la presión y malla tejida como soporte).Incluido en la medición las piezas de codos, tes prefabricados en el mismo material asi como elementos de sujeción a la tubería y elementos de anclaje a pared/techo tipo armaFix AF o similar. Totalmente instalado.</t>
  </si>
  <si>
    <t>Uds.</t>
  </si>
  <si>
    <t>Largo</t>
  </si>
  <si>
    <t>Ancho</t>
  </si>
  <si>
    <t>Alto</t>
  </si>
  <si>
    <t>Parcial</t>
  </si>
  <si>
    <t>Subtotal</t>
  </si>
  <si>
    <t>Sala hidráulica. Agua fría climatización. A justificar</t>
  </si>
  <si>
    <t>Primario bomba de calor ida</t>
  </si>
  <si>
    <t>Primario bomba de calor retorno</t>
  </si>
  <si>
    <t>PSCLTX21</t>
  </si>
  <si>
    <t>Partida</t>
  </si>
  <si>
    <t>m</t>
  </si>
  <si>
    <t>AISL. TÉRM. FLEXIBLE DIÁM=88,9mm ESP=30mm</t>
  </si>
  <si>
    <t>Suministro e instalación de aislamiento térmico flexible de célula cerrada tipo Armaflex  AF-EVO-5-089 o similar en calidad y características técnicas, para tubería en instalación interior de climatización, colocada superficialmente, para la distribución de fluidos fríos (de 0°C a +10°C), con elevada resistencia a la difusión de vapor de agua, baja conductividad térmica y protección antimicrobiana incorporada, para tuberías de hasta 88,9 mm de diámetro exterior y 30 mm de espesor, a base de caucho sintético flexible, de estructura celular cerrada, con adhesivo para las uniones (la banda autoadhesiva tiene base acrílica sensible a la presión y malla tejida como soporte).Incluido en la medición las piezas de codos, tes prefabricados en el mismo material asi como elementos de sujeción a la tubería y elementos de anclaje a pared/techo tipo armaFix AF o similar. Totalmente instalado.</t>
  </si>
  <si>
    <t>Uds.</t>
  </si>
  <si>
    <t>Largo</t>
  </si>
  <si>
    <t>Ancho</t>
  </si>
  <si>
    <t>Alto</t>
  </si>
  <si>
    <t>Parcial</t>
  </si>
  <si>
    <t>Subtotal</t>
  </si>
  <si>
    <t>Sala hidráulica. Agua fría climatización. A justificar</t>
  </si>
  <si>
    <t>PSCLT0112</t>
  </si>
  <si>
    <t>Partida</t>
  </si>
  <si>
    <t>m</t>
  </si>
  <si>
    <t>AISL. TÉRM. FLEXIBLE DIÁM=76mm ESP=30mm</t>
  </si>
  <si>
    <t>Suministro e instalación de aislamiento térmico flexible de célula cerrada tipo Armaflex  AF-EVO-5-076 o similar en calidad y características técnicas, para tubería en instalación interior de climatización, colocada superficialmente, para la distribución de fluidos fríos (de 0°C a +10°C), con elevada resistencia a la difusión de vapor de agua, baja conductividad térmica y protección antimicrobiana incorporada, para tuberías de hasta 79,5 mm de diámetro exterior y 30 mm de espesor, a base de caucho sintético flexible, de estructura celular cerrada, con adhesivo para las uniones (la banda autoadhesiva tiene base acrílica sensible a la presión y malla tejida como soporte).Incluido en la medición las piezas de codos, tes prefabricados en el mismo material asi como elementos de sujeción a la tubería y elementos de anclaje a pared/techo tipo armaFix AF o similar. Totalmente instalado.</t>
  </si>
  <si>
    <t>Uds.</t>
  </si>
  <si>
    <t>Largo</t>
  </si>
  <si>
    <t>Ancho</t>
  </si>
  <si>
    <t>Alto</t>
  </si>
  <si>
    <t>Parcial</t>
  </si>
  <si>
    <t>Subtotal</t>
  </si>
  <si>
    <t>Sala hidráulica. Agua fría climatización. A justificar</t>
  </si>
  <si>
    <t>PSCLT01</t>
  </si>
  <si>
    <t>Partida</t>
  </si>
  <si>
    <t>m</t>
  </si>
  <si>
    <t>AISL. TÉRMICO FLEXIBLE DIÁM=60mm ESP=30mm</t>
  </si>
  <si>
    <t>Suministro e instalación de aislamiento térmico flexible de célula cerrada tipo Armaflex  AF-5-060 o similar en calidad y características técnicas, para tubería en instalación interior de climatización, colocada superficialmente, para la distribución de fluidos fríos (de 0°C a +10°C), con elevada resistencia a la difusión de vapor de agua, baja conductividad térmica y protección antimicrobiana incorporada, para tuberías de hasta 60 mm de diámetro exterior y 30 mm de espesor, a base de caucho sintético flexible, de estructura celular cerrada, con adhesivo para las uniones (la banda autoadhesiva tiene base acrílica sensible a la presión y malla tejida como soporte). Incluido en la medición las piezas de codos, tes prefabricados en el mismo material asi como elementos de sujeción a la tubería y elementos de anclaje a pared/techotipo armaFix AF o similar. Totalmente instalado.</t>
  </si>
  <si>
    <t>Uds.</t>
  </si>
  <si>
    <t>Largo</t>
  </si>
  <si>
    <t>Ancho</t>
  </si>
  <si>
    <t>Alto</t>
  </si>
  <si>
    <t>Parcial</t>
  </si>
  <si>
    <t>Subtotal</t>
  </si>
  <si>
    <t>Sala hidráulica. Agua fría climatización. A justificar</t>
  </si>
  <si>
    <t>Alim. AF Sala hidráulica</t>
  </si>
  <si>
    <t>PSCLT011</t>
  </si>
  <si>
    <t>Partida</t>
  </si>
  <si>
    <t>m</t>
  </si>
  <si>
    <t>AISL. TÉRMICO FLEXIBLE DIÁM=48mm ESP=30mm</t>
  </si>
  <si>
    <t>Suministro e instalación de aislamiento térmico flexible de célula cerrada tipo Armaflex  AF-EVO-5-048 o similar en calidad y características técnicas, para tubería en instalación interior de climatización, colocada superficialmente, para la distribución de fluidos fríos (de 0°C a +10°C), con elevada resistencia a la difusión de vapor de agua, baja conductividad térmica y protección antimicrobiana incorporada, para tuberías de hasta 48 mm de diámetro exterior y 30 mm de espesor, a base de caucho sintético flexible, de estructura celular cerrada, con adhesivo para las uniones (la banda autoadhesiva tiene base acrílica sensible a la presión y malla tejida como soporte). Incluido en la medición las piezas de codos, tes prefabricados en el mismo material asi como elementos de sujeción a la tubería y elementos de anclaje a pared/techo tipo armaFix AF o similar. Totalmente instalado.</t>
  </si>
  <si>
    <t>Uds.</t>
  </si>
  <si>
    <t>Largo</t>
  </si>
  <si>
    <t>Ancho</t>
  </si>
  <si>
    <t>Alto</t>
  </si>
  <si>
    <t>Parcial</t>
  </si>
  <si>
    <t>Subtotal</t>
  </si>
  <si>
    <t>Sala hidráulica. Agua fría climatización. A justificar</t>
  </si>
  <si>
    <t>PSCLT010</t>
  </si>
  <si>
    <t>Partida</t>
  </si>
  <si>
    <t>m</t>
  </si>
  <si>
    <t>AISL. TÉRM.FLEXIBLE DIÁM=42mm ESP=30mm</t>
  </si>
  <si>
    <t>Suministro e instalación de aislamiento térmico flexible de célula cerrada tipo Armaflex  AF-EVO-5-042 o similar en calidad y características técnicas, para tubería en instalación interior de climatización, colocada superficialmente, para la distribución de fluidos fríos (de 0°C a +10°C), con elevada resistencia a la difusión de vapor de agua, baja conductividad térmica y protección antimicrobiana incorporada, para tuberías de hasta 42 mm de diámetro exterior y 30 mm de espesor, a base de caucho sintético flexible, de estructura celular cerrada, con adhesivo para las uniones (la banda autoadhesiva tiene base acrílica sensible a la presión y malla tejida como soporte).Incluido en la medición las piezas de codos, tes prefabricados en el mismo material asi como elementos de sujeción a la tubería y elementos de anclaje a pared/techo tipo armaFix AF o similar. Totalmente instalado.</t>
  </si>
  <si>
    <t>Uds.</t>
  </si>
  <si>
    <t>Largo</t>
  </si>
  <si>
    <t>Ancho</t>
  </si>
  <si>
    <t>Alto</t>
  </si>
  <si>
    <t>Parcial</t>
  </si>
  <si>
    <t>Subtotal</t>
  </si>
  <si>
    <t>Sala hidráulica. Agua fría climatización. A justificar</t>
  </si>
  <si>
    <t>PSCLT009</t>
  </si>
  <si>
    <t>Partida</t>
  </si>
  <si>
    <t>m</t>
  </si>
  <si>
    <t>AISL. TÉRMICO FLEXIBLE DIÁM=32mm ESP=25mm</t>
  </si>
  <si>
    <t>Suministro e instalación de aislamiento térmico flexible de célula cerrada tipo Armaflex  AF-EVO-5-032 o similar en calidad y características técnicas, para tubería en instalación interior de climatización, colocada superficialmente, para la distribución de fluidos fríos (de 0°C a +10°C), con elevada resistencia a la difusión de vapor de agua, baja conductividad térmica y protección antimicrobiana incorporada, para tuberías de hasta 32 mm de diámetro exterior y 25 mm de espesor, a base de caucho sintético flexible, de estructura celular cerrada, con adhesivo para las uniones (la banda autoadhesiva tiene base acrílica sensible a la presión y malla tejida como soporte). Incluido en la medición las piezas de codos, tes prefabricados en el mismo material asi como elementos de sujeción a la tubería y elementos de anclaje a pared/techo tipo armaFix AF o similar. Totalmente instalado.</t>
  </si>
  <si>
    <t>Uds.</t>
  </si>
  <si>
    <t>Largo</t>
  </si>
  <si>
    <t>Ancho</t>
  </si>
  <si>
    <t>Alto</t>
  </si>
  <si>
    <t>Parcial</t>
  </si>
  <si>
    <t>Subtotal</t>
  </si>
  <si>
    <t>Sala hidráulica. Agua fría climatización. A justificar</t>
  </si>
  <si>
    <t>PSCLT008</t>
  </si>
  <si>
    <t>Partida</t>
  </si>
  <si>
    <t>m</t>
  </si>
  <si>
    <t>AISL. TÉRMICO FLEXIBLE DIÁM=25mm ESP=25mm</t>
  </si>
  <si>
    <t>Suministro e instalación de aislamiento térmico flexible de célula cerrada tipo Armaflex  AF-EVO-5-025 o similar en calidad y características técnicas, para tubería en instalación interior de climatización, colocada superficialmente, para la distribución de fluidos fríos (de 0°C a +10°C), con elevada resistencia a la difusión de vapor de agua, baja conductividad térmica y protección antimicrobiana incorporada, para tuberías de hasta 25 mm de diámetro exterior y 25 mm de espesor, a base de caucho sintético flexible, de estructura celular cerrada, con adhesivo para las uniones (la banda autoadhesiva tiene base acrílica sensible a la presión y malla tejida como soporte). Incluido en la medición las piezas de codos, tes prefabricados en el mismo material asi como elementos de sujeción a la tubería y elementos de anclaje a pared/techotipo armaFix AF o similar. Totalmente instalado.</t>
  </si>
  <si>
    <t>Uds.</t>
  </si>
  <si>
    <t>Largo</t>
  </si>
  <si>
    <t>Ancho</t>
  </si>
  <si>
    <t>Alto</t>
  </si>
  <si>
    <t>Parcial</t>
  </si>
  <si>
    <t>Subtotal</t>
  </si>
  <si>
    <t>Sala hidráulica. Agua fría climatización. A justificar</t>
  </si>
  <si>
    <t>PSCLTX32</t>
  </si>
  <si>
    <t>Partida</t>
  </si>
  <si>
    <t>m</t>
  </si>
  <si>
    <t>AISL. TÉRMICO L. ROCA/ALDIÁM=105mm ESP=40mm</t>
  </si>
  <si>
    <t>Suministro e instalación de aislamiento térmico compuesto por coquilla de lana de roca revestida por su cara exterior con una lámina de aluminio reforzada que actúa como barrera de vapor Rockwool Teclit PS 200 o similar en calidad y características técnicas, para tubería en instalación interior de climatización/ACS, colocada superficialmente, para la distribución de fluidos calientes (de 40°C a +100°C), con apertura longitudinal y lengüeta autoadhesiva que facilita el cierre de forma sencilla, para tuberías de hasta 85 mm de diámetro exterior y 30 mm de espesor. Totalmente instalado.</t>
  </si>
  <si>
    <t>Uds.</t>
  </si>
  <si>
    <t>Largo</t>
  </si>
  <si>
    <t>Ancho</t>
  </si>
  <si>
    <t>Alto</t>
  </si>
  <si>
    <t>Parcial</t>
  </si>
  <si>
    <t>Subtotal</t>
  </si>
  <si>
    <t>Sala hidráulica. Agua caliente climatización. A justificar</t>
  </si>
  <si>
    <t>PSCLTX31</t>
  </si>
  <si>
    <t>Partida</t>
  </si>
  <si>
    <t>m</t>
  </si>
  <si>
    <t>AISL. TÉRMICO L. ROCA/ALDIÁM=85mm ESP=30mm</t>
  </si>
  <si>
    <t>Suministro e instalación de aislamiento térmico compuesto por coquilla de lana de roca revestida por su cara exterior con una lámina de aluminio reforzada que actúa como barrera de vapor Rockwool Teclit PS 200 o similar en calidad y características técnicas, para tubería en instalación interior de climatización/ACS, colocada superficialmente, para la distribución de fluidos calientes (de 40°C a +100°C), con apertura longitudinal y lengüeta autoadhesiva que facilita el cierre de forma sencilla, para tuberías de hasta 105 mm de diámetro exterior y 40 mm de espesor. Totalmente instalado.</t>
  </si>
  <si>
    <t>Uds.</t>
  </si>
  <si>
    <t>Largo</t>
  </si>
  <si>
    <t>Ancho</t>
  </si>
  <si>
    <t>Alto</t>
  </si>
  <si>
    <t>Parcial</t>
  </si>
  <si>
    <t>Subtotal</t>
  </si>
  <si>
    <t>Sala hidráulica. Agua caliente climatización. A justificar</t>
  </si>
  <si>
    <t>Primario calderas ida</t>
  </si>
  <si>
    <t>Primario calderas retorno</t>
  </si>
  <si>
    <t>PSCLT017</t>
  </si>
  <si>
    <t>Partida</t>
  </si>
  <si>
    <t>m</t>
  </si>
  <si>
    <t>AISL. TÉRMICO L. ROCA/ALDIÁM=76mm ESP=30mm</t>
  </si>
  <si>
    <t>Suministro e instalación de aislamiento térmico compuesto por coquilla de lana de roca revestida por su cara exterior con una lámina de aluminio reforzada que actúa como barrera de vapor Rockwool Teclit PS 200 o similar en calidad y características técnicas, para tubería en instalación interior de climatización/ACS, colocada superficialmente, para la distribución de fluidos calientes (de 40°C a +100°C), con apertura longitudinal y lengüeta autoadhesiva que facilita el cierre de forma sencilla, para tuberías de hasta 76 mm de diámetro exterior y 30 mm de espesor. Totalmente instalado.</t>
  </si>
  <si>
    <t>Uds.</t>
  </si>
  <si>
    <t>Largo</t>
  </si>
  <si>
    <t>Ancho</t>
  </si>
  <si>
    <t>Alto</t>
  </si>
  <si>
    <t>Parcial</t>
  </si>
  <si>
    <t>Subtotal</t>
  </si>
  <si>
    <t>Sala hidráulica. Agua caliente climatización. A justificar</t>
  </si>
  <si>
    <t>PSCLT016</t>
  </si>
  <si>
    <t>Partida</t>
  </si>
  <si>
    <t>m</t>
  </si>
  <si>
    <t>AISL. TÉRMICO L. ROCA/AL.DIÁM=60mm ESP=30mm</t>
  </si>
  <si>
    <t>Suministro e instalación de aislamiento térmico compuesto por coquilla de lana de roca revestida por su cara exterior con una lámina de aluminio reforzada que actúa como barrera de vapor Rockwool Teclit PS 200 o similar en calidad y características técnicas, para tubería en instalación interior de climatización/ACS, colocada superficialmente, para la distribución de fluidos calientes (de 40°C a +100°C), con apertura longitudinal y lengüeta autoadhesiva que facilita el cierre de forma sencilla, para tuberías de hasta 60 mm de diámetro exterior y 30 mm de espesor. Totalmente instalado.</t>
  </si>
  <si>
    <t>Uds.</t>
  </si>
  <si>
    <t>Largo</t>
  </si>
  <si>
    <t>Ancho</t>
  </si>
  <si>
    <t>Alto</t>
  </si>
  <si>
    <t>Parcial</t>
  </si>
  <si>
    <t>Subtotal</t>
  </si>
  <si>
    <t>Sala hidráulica. Agua caliente climatización. A justificar</t>
  </si>
  <si>
    <t>PSCLT015</t>
  </si>
  <si>
    <t>Partida</t>
  </si>
  <si>
    <t>m</t>
  </si>
  <si>
    <t>AISL. TÉRMICO L. ROCA/AL.DIÁM=48mm ESP=30mm</t>
  </si>
  <si>
    <t>Suministro e instalación de aislamiento térmico compuesto por coquilla de lana de roca revestida por su cara exterior con una lámina de aluminio reforzada que actúa como barrera de vapor Rockwool Teclit PS 200 o similar en calidad y características técnicas, para tubería en instalación interior de climatización/ACS, colocada superficialmente, para la distribución de fluidos calientes (de 40°C a +100°C), con apertura longitudinal y lengüeta autoadhesiva que facilita el cierre de forma sencilla, para tuberías de hasta 48 mm de diámetro exterior y 30 mm de espesor. Totalmente instalado.</t>
  </si>
  <si>
    <t>Uds.</t>
  </si>
  <si>
    <t>Largo</t>
  </si>
  <si>
    <t>Ancho</t>
  </si>
  <si>
    <t>Alto</t>
  </si>
  <si>
    <t>Parcial</t>
  </si>
  <si>
    <t>Subtotal</t>
  </si>
  <si>
    <t>Sala hidráulica. Agua caliente climatización. A justificar</t>
  </si>
  <si>
    <t>PSCLT014</t>
  </si>
  <si>
    <t>Partida</t>
  </si>
  <si>
    <t>m</t>
  </si>
  <si>
    <t>AISL. TÉRMICO L. ROCA/AL.DIÁM=42mm ESP=30mm</t>
  </si>
  <si>
    <t>Suministro e instalación de aislamiento térmico compuesto por coquilla de lana de roca revestida por su cara exterior con una lámina de aluminio reforzada que actúa como barrera de vapor Rockwool Teclit PS 200 o similar en calidad y características técnicas, para tubería en instalación interior de climatización/ACS, colocada superficialmente, para la distribución de fluidos calientes (de 40°C a +100°C), con apertura longitudinal y lengüeta autoadhesiva que facilita el cierre de forma sencilla, para tuberías de hasta 42 mm de diámetro exterior y 30 mm de espesor. Totalmente instalado.</t>
  </si>
  <si>
    <t>Uds.</t>
  </si>
  <si>
    <t>Largo</t>
  </si>
  <si>
    <t>Ancho</t>
  </si>
  <si>
    <t>Alto</t>
  </si>
  <si>
    <t>Parcial</t>
  </si>
  <si>
    <t>Subtotal</t>
  </si>
  <si>
    <t>Sala hidráulica. Agua caliente climatización. A justificar</t>
  </si>
  <si>
    <t>PSCLT013</t>
  </si>
  <si>
    <t>Partida</t>
  </si>
  <si>
    <t>m</t>
  </si>
  <si>
    <t>AISL. TÉRMICO L. ROCA/ALDIÁM=35mm ESP=25mm</t>
  </si>
  <si>
    <t>Suministro e instalación de aislamiento térmico compuesto por coquilla de lana de roca revestida por su cara exterior con una lámina de aluminio reforzada que actúa como barrera de vapor Rockwool Teclit PS 200 o similar en calidad y características técnicas, para tubería en instalación interior de climatización/ACS, colocada superficialmente, para la distribución de fluidos calientes (de 40°C a +100°C), con apertura longitudinal y lengüeta autoadhesiva que facilita el cierre de forma sencilla, para tuberías de hasta 35 mm de diámetro exterior y 25 mm de espesor. Totalmente instalado.</t>
  </si>
  <si>
    <t>Uds.</t>
  </si>
  <si>
    <t>Largo</t>
  </si>
  <si>
    <t>Ancho</t>
  </si>
  <si>
    <t>Alto</t>
  </si>
  <si>
    <t>Parcial</t>
  </si>
  <si>
    <t>Subtotal</t>
  </si>
  <si>
    <t>Sala hidráulica. Agua caliente climatización. A justificar</t>
  </si>
  <si>
    <t>PSCLT012</t>
  </si>
  <si>
    <t>Partida</t>
  </si>
  <si>
    <t>m</t>
  </si>
  <si>
    <t>AISL. TÉRMICO L. ROCA/AL.DIÁM=28mm ESP=25mm</t>
  </si>
  <si>
    <t>Suministro e instalación de aislamiento térmico compuesto por coquilla de lana de roca revestida por su cara exterior con una lámina de aluminio reforzada que actúa como barrera de vapor Rockwool Teclit PS 200 o similar en calidad y características técnicas, para tubería en instalación interior de climatización/ACS, colocada superficialmente, para la distribución de fluidos calientes (de 40°C a +100°C), con apertura longitudinal y lengüeta autoadhesiva que facilita el cierre de forma sencilla, para tuberías de hasta 28 mm de diámetro exterior y 25 mm de espesor. Totalmente instalado.</t>
  </si>
  <si>
    <t>Uds.</t>
  </si>
  <si>
    <t>Largo</t>
  </si>
  <si>
    <t>Ancho</t>
  </si>
  <si>
    <t>Alto</t>
  </si>
  <si>
    <t>Parcial</t>
  </si>
  <si>
    <t>Subtotal</t>
  </si>
  <si>
    <t>Sala hidráulica. Agua caliente climatización. A justificar</t>
  </si>
  <si>
    <t>PSCLT019</t>
  </si>
  <si>
    <t>Partida</t>
  </si>
  <si>
    <t>m</t>
  </si>
  <si>
    <t>AISL. TÉRMICO L. ROCA/AL.DIÁM=20mm ESP=25mm</t>
  </si>
  <si>
    <t>Suministro e instalación de aislamiento térmico compuesto por coquilla de lana de roca revestida por su cara exterior con una lámina de aluminio reforzada que actúa como barrera de vapor Rockwool Teclit PS 200 o similar en calidad y características técnicas, para tubería en instalación interior de climatización/ACS, colocada superficialmente, para la distribución de fluidos calientes (de 40°C a +100°C), con apertura longitudinal y lengüeta autoadhesiva que facilita el cierre de forma sencilla, para tuberías de hasta 22 mm de diámetro exterior y 25 mm de espesor. Totalmente instalado.</t>
  </si>
  <si>
    <t>Uds.</t>
  </si>
  <si>
    <t>Largo</t>
  </si>
  <si>
    <t>Ancho</t>
  </si>
  <si>
    <t>Alto</t>
  </si>
  <si>
    <t>Parcial</t>
  </si>
  <si>
    <t>Subtotal</t>
  </si>
  <si>
    <t>Sala hidráulica. Agua caliente climatización. A justificar</t>
  </si>
  <si>
    <t>PSFON028</t>
  </si>
  <si>
    <t>Partida</t>
  </si>
  <si>
    <t>m</t>
  </si>
  <si>
    <t>AISL. TÉRMICO L. ROCA/AL.DIÁM=42mm ESP=40mm</t>
  </si>
  <si>
    <t>Suministro e instalación de aislamiento térmico compuesto por coquilla de lana de roca revestida por su cara exterior con una lámina de aluminio reforzada que actúa como barrera de vapor Rockwool Teclit PS 200 o similar en calidad y características técnicas, para tubería en instalación interior de climatización/ACS, colocada superficialmente, para la distribución de fluidos calientes (de 40°C a +100°C), con apertura longitudinal y lengüeta autoadhesiva que facilita el cierre de forma sencilla, para tuberías de hasta 42 mm de diámetro exterior y 40 mm de espesor. Totalmente instalado.</t>
  </si>
  <si>
    <t>Uds.</t>
  </si>
  <si>
    <t>Largo</t>
  </si>
  <si>
    <t>Ancho</t>
  </si>
  <si>
    <t>Alto</t>
  </si>
  <si>
    <t>Parcial</t>
  </si>
  <si>
    <t>Subtotal</t>
  </si>
  <si>
    <t>Sala hidráulica. ACS (a justificar)</t>
  </si>
  <si>
    <t>PSFON029</t>
  </si>
  <si>
    <t>Partida</t>
  </si>
  <si>
    <t>m</t>
  </si>
  <si>
    <t>AISL. TÉRMICO L. ROCA/AL.DIÁM=35mm ESP=30mm</t>
  </si>
  <si>
    <t>Suministro e instalación de aislamiento térmico compuesto por coquilla de lana de roca revestida por su cara exterior con una lámina de aluminio reforzada que actúa como barrera de vapor Rockwool Teclit PS 200 o similar en calidad y características técnicas, para tubería en instalación interior de climatización/ACS, colocada superficialmente, para la distribución de fluidos calientes (de 40°C a +100°C), con apertura longitudinal y lengüeta autoadhesiva que facilita el cierre de forma sencilla, para tuberías de hasta 35 mm de diámetro exterior y 30 mm de espesor. Totalmente instalado.</t>
  </si>
  <si>
    <t>Uds.</t>
  </si>
  <si>
    <t>Largo</t>
  </si>
  <si>
    <t>Ancho</t>
  </si>
  <si>
    <t>Alto</t>
  </si>
  <si>
    <t>Parcial</t>
  </si>
  <si>
    <t>Subtotal</t>
  </si>
  <si>
    <t>Sala hidráulica. ACS (a justificar)</t>
  </si>
  <si>
    <t>PSFON030</t>
  </si>
  <si>
    <t>Partida</t>
  </si>
  <si>
    <t>m</t>
  </si>
  <si>
    <t>AISL. TÉRMICO L. ROCA/AL.DIÁM=28mm ESP=30mm</t>
  </si>
  <si>
    <t>Suministro e instalación de aislamiento térmico compuesto por coquilla de lana de roca revestida por su cara exterior con una lámina de aluminio reforzada que actúa como barrera de vapor Rockwool Teclit PS 200 o similar en calidad y características técnicas, para tubería en instalación interior de climatización/ACS, colocada superficialmente, para la distribución de fluidos calientes (de 40°C a +100°C), con apertura longitudinal y lengüeta autoadhesiva que facilita el cierre de forma sencilla, para tuberías de hasta 28 mm de diámetro exterior y 30 mm de espesor. Totalmente instalado.</t>
  </si>
  <si>
    <t>Uds.</t>
  </si>
  <si>
    <t>Largo</t>
  </si>
  <si>
    <t>Ancho</t>
  </si>
  <si>
    <t>Alto</t>
  </si>
  <si>
    <t>Parcial</t>
  </si>
  <si>
    <t>Subtotal</t>
  </si>
  <si>
    <t>Sala hidráulica. ACS (a justificar)</t>
  </si>
  <si>
    <t>Primario bomba de calor ida</t>
  </si>
  <si>
    <t>Primario bomba de calor retorno</t>
  </si>
  <si>
    <t>PSFON031</t>
  </si>
  <si>
    <t>Partida</t>
  </si>
  <si>
    <t>m</t>
  </si>
  <si>
    <t>AISL. TÉRMICO L. ROCA/AL.DIÁM=22mm ESP=30mm</t>
  </si>
  <si>
    <t>Suministro e instalación de aislamiento térmico compuesto por coquilla de lana de roca revestida por su cara exterior con una lámina de aluminio reforzada que actúa como barrera de vapor Rockwool Teclit PS 200 o similar en calidad y características técnicas, para tubería en instalación interior de climatización/ACS, colocada superficialmente, para la distribución de fluidos calientes (de 40°C a +100°C), con apertura longitudinal y lengüeta autoadhesiva que facilita el cierre de forma sencilla, para tuberías de hasta 22 mm de diámetro exterior y 30 mm de espesor. Totalmente instalado.</t>
  </si>
  <si>
    <t>Uds.</t>
  </si>
  <si>
    <t>Largo</t>
  </si>
  <si>
    <t>Ancho</t>
  </si>
  <si>
    <t>Alto</t>
  </si>
  <si>
    <t>Parcial</t>
  </si>
  <si>
    <t>Subtotal</t>
  </si>
  <si>
    <t>Sala hidráulica. ACS (a justificar)</t>
  </si>
  <si>
    <t>PSFON032</t>
  </si>
  <si>
    <t>Partida</t>
  </si>
  <si>
    <t>m</t>
  </si>
  <si>
    <t>AISL. TÉRMICO L. ROCA/AL.DIÁM=18mm ESP=30mm</t>
  </si>
  <si>
    <t>Suministro e instalación de aislamiento térmico compuesto por coquilla de lana de roca revestida por su cara exterior con una lámina de aluminio reforzada que actúa como barrera de vapor Rockwool Teclit PS 200 o similar en calidad y características técnicas, para tubería en instalación interior de climatización/ACS, colocada superficialmente, para la distribución de fluidos calientes (de 40°C a +100°C), con apertura longitudinal y lengüeta autoadhesiva que facilita el cierre de forma sencilla, para tuberías de hasta 18 mm de diámetro exterior y 30 mm de espesor. Totalmente instalado.</t>
  </si>
  <si>
    <t>Uds.</t>
  </si>
  <si>
    <t>Largo</t>
  </si>
  <si>
    <t>Ancho</t>
  </si>
  <si>
    <t>Alto</t>
  </si>
  <si>
    <t>Parcial</t>
  </si>
  <si>
    <t>Subtotal</t>
  </si>
  <si>
    <t>Sala hidráulica. ACS (a justificar)</t>
  </si>
  <si>
    <t>climval010</t>
  </si>
  <si>
    <t>Partida</t>
  </si>
  <si>
    <t>ud</t>
  </si>
  <si>
    <t>VÁLVULA DE CORTE MANUAL CLIMA./ACS 4"</t>
  </si>
  <si>
    <t>Suministro e instalación de válvula de corte manual de 4" para instalación sobre tubería colgada de circuitos de climatización (para instalaciones de agua fría o caliente). Las uniones y piezas especiales irán unidas según normativa. Incluso parte proporcional de piezas especiales para instalación y conexión y pruebas de estanqueidad. Medida la unidad totalmente instalada y probada estanqueidad según planos de proyecto, instrucciones del fabricante y normativa aplicable.</t>
  </si>
  <si>
    <t>Uds.</t>
  </si>
  <si>
    <t>Largo</t>
  </si>
  <si>
    <t>Ancho</t>
  </si>
  <si>
    <t>Alto</t>
  </si>
  <si>
    <t>Parcial</t>
  </si>
  <si>
    <t>Subtotal</t>
  </si>
  <si>
    <t>Válvulas sala hidráulica (a justificar)</t>
  </si>
  <si>
    <t>climval009</t>
  </si>
  <si>
    <t>Partida</t>
  </si>
  <si>
    <t>ud</t>
  </si>
  <si>
    <t>VÁLVULA DE CORTE MANUAL CLIMA./ACS 3"</t>
  </si>
  <si>
    <t>Suministro e instalación de válvula de corte manual de 3" para instalación sobre tubería colgada de circuitos de climatización (para instalaciones de agua fría o caliente). Las uniones y piezas especiales irán unidas según normativa. Incluso parte proporcional de piezas especiales para instalación y conexión y pruebas de estanqueidad. Medida la unidad totalmente instalada y probada estanqueidad según planos de proyecto, instrucciones del fabricante y normativa aplicable.</t>
  </si>
  <si>
    <t>Uds.</t>
  </si>
  <si>
    <t>Largo</t>
  </si>
  <si>
    <t>Ancho</t>
  </si>
  <si>
    <t>Alto</t>
  </si>
  <si>
    <t>Parcial</t>
  </si>
  <si>
    <t>Subtotal</t>
  </si>
  <si>
    <t>Válvulas sala hidráulica (a justificar)</t>
  </si>
  <si>
    <t>climval008</t>
  </si>
  <si>
    <t>Partida</t>
  </si>
  <si>
    <t>ud</t>
  </si>
  <si>
    <t>VÁLVULA DE CORTE MANUAL CLIMA./ACS 2 1/2"</t>
  </si>
  <si>
    <t>Suministro e instalación de válvula de corte manual de 2 1/2" para instalación sobre tubería colgada de circuitos de climatización (para instalaciones de agua fría o caliente). Las uniones y piezas especiales irán unidas según normativa. Incluso parte proporcional de piezas especiales para instalación y conexión y pruebas de estanqueidad. Medida la unidad totalmente instalada y probada estanqueidad según planos de proyecto, instrucciones del fabricante y normativa aplicable.</t>
  </si>
  <si>
    <t>Uds.</t>
  </si>
  <si>
    <t>Largo</t>
  </si>
  <si>
    <t>Ancho</t>
  </si>
  <si>
    <t>Alto</t>
  </si>
  <si>
    <t>Parcial</t>
  </si>
  <si>
    <t>Subtotal</t>
  </si>
  <si>
    <t>Válvulas sala hidráulica (a justificar)</t>
  </si>
  <si>
    <t>climval007</t>
  </si>
  <si>
    <t>Partida</t>
  </si>
  <si>
    <t>ud</t>
  </si>
  <si>
    <t>VÁLVULA DE CORTE MANUAL CLIMA./ACS 2"</t>
  </si>
  <si>
    <t>Suministro e instalación de válvula de corte manual de 2" para instalación sobre tubería colgada de circuitos de climatización (para instalaciones de agua fría o caliente). Las uniones y piezas especiales irán unidas según normativa. Incluso parte proporcional de piezas especiales para instalación y conexión y pruebas de estanqueidad. Medida la unidad totalmente instalada y probada estanqueidad según planos de proyecto, instrucciones del fabricante y normativa aplicable.</t>
  </si>
  <si>
    <t>Uds.</t>
  </si>
  <si>
    <t>Largo</t>
  </si>
  <si>
    <t>Ancho</t>
  </si>
  <si>
    <t>Alto</t>
  </si>
  <si>
    <t>Parcial</t>
  </si>
  <si>
    <t>Subtotal</t>
  </si>
  <si>
    <t>Válvulas sala hidráulica (a justificar)</t>
  </si>
  <si>
    <t>climval006</t>
  </si>
  <si>
    <t>Partida</t>
  </si>
  <si>
    <t>ud</t>
  </si>
  <si>
    <t>VÁLVULA DE CORTE MANUAL CLIMA./ACS 1 1/2"</t>
  </si>
  <si>
    <t>Suministro e instalación de válvula de corte manual de 1 1/2" para instalación sobre tubería colgada de circuitos de climatización (para instalaciones de agua fría o caliente). Las uniones y piezas especiales irán unidas según normativa. Incluso parte proporcional de piezas especiales para instalación y conexión y pruebas de estanqueidad. Medida la unidad totalmente instalada y probada estanqueidad según planos de proyecto, instrucciones del fabricante y normativa aplicable.</t>
  </si>
  <si>
    <t>Uds.</t>
  </si>
  <si>
    <t>Largo</t>
  </si>
  <si>
    <t>Ancho</t>
  </si>
  <si>
    <t>Alto</t>
  </si>
  <si>
    <t>Parcial</t>
  </si>
  <si>
    <t>Subtotal</t>
  </si>
  <si>
    <t>Válvulas sala hidráulica (a justificar)</t>
  </si>
  <si>
    <t>climval005</t>
  </si>
  <si>
    <t>Partida</t>
  </si>
  <si>
    <t>ud</t>
  </si>
  <si>
    <t>VÁLVULA DE CORTE MANUAL CLIMA./ACS 1 1/4"</t>
  </si>
  <si>
    <t>Suministro e instalación de válvula de corte manual de 1 1/4" para instalación sobre tubería colgada de circuitos de climatización (para instalaciones de agua fría o caliente). Las uniones y piezas especiales irán unidas según normativa. Incluso parte proporcional de piezas especiales para instalación y conexión y pruebas de estanqueidad. Medida la unidad totalmente instalada y probada estanqueidad según planos de proyecto, instrucciones del fabricante y normativa aplicable.</t>
  </si>
  <si>
    <t>Uds.</t>
  </si>
  <si>
    <t>Largo</t>
  </si>
  <si>
    <t>Ancho</t>
  </si>
  <si>
    <t>Alto</t>
  </si>
  <si>
    <t>Parcial</t>
  </si>
  <si>
    <t>Subtotal</t>
  </si>
  <si>
    <t>Válvulas sala hidráulica (a justificar)</t>
  </si>
  <si>
    <t>climval004</t>
  </si>
  <si>
    <t>Partida</t>
  </si>
  <si>
    <t>ud</t>
  </si>
  <si>
    <t>VÁLVULA DE CORTE MANUAL CLIMA./ACS 1"</t>
  </si>
  <si>
    <t>Suministro e instalación de válvula de corte manual de 1" para instalación sobre tubería colgada de circuitos de climatización (para instalaciones de agua fría o caliente). Las uniones y piezas especiales irán unidas según normativa. Incluso parte proporcional de piezas especiales para instalación y conexión y pruebas de estanqueidad. Medida la unidad totalmente instalada y probada estanqueidad según planos de proyecto, instrucciones del fabricante y normativa aplicable.</t>
  </si>
  <si>
    <t>Uds.</t>
  </si>
  <si>
    <t>Largo</t>
  </si>
  <si>
    <t>Ancho</t>
  </si>
  <si>
    <t>Alto</t>
  </si>
  <si>
    <t>Parcial</t>
  </si>
  <si>
    <t>Subtotal</t>
  </si>
  <si>
    <t>Válvulas sala hidráulica (a justificar)</t>
  </si>
  <si>
    <t>climval003</t>
  </si>
  <si>
    <t>Partida</t>
  </si>
  <si>
    <t>ud</t>
  </si>
  <si>
    <t>VÁLVULA DE CORTE MANUAL CLIMA./ACS 3/4"</t>
  </si>
  <si>
    <t>Suministro e instalación de válvula de corte manual de 3/4" para instalación sobre tubería colgada de circuitos de climatización (para instalaciones de agua fría o caliente) y/o ACS. Las uniones y piezas especiales irán unidas según normativa. Incluso parte proporcional de piezas especiales para instalación y conexión y pruebas de estanqueidad. Medida la unidad totalmente instalada y probada estanqueidad según planos de proyecto, instrucciones del fabricante y normativa aplicable.</t>
  </si>
  <si>
    <t>Uds.</t>
  </si>
  <si>
    <t>Largo</t>
  </si>
  <si>
    <t>Ancho</t>
  </si>
  <si>
    <t>Alto</t>
  </si>
  <si>
    <t>Parcial</t>
  </si>
  <si>
    <t>Subtotal</t>
  </si>
  <si>
    <t>Válvulas sala hidráulica (a justificar)</t>
  </si>
  <si>
    <t>PSCLTX11</t>
  </si>
  <si>
    <t>Partida</t>
  </si>
  <si>
    <t>ud</t>
  </si>
  <si>
    <t>VÁLVULA ANTIRRETORNO CLIMAT. 4"</t>
  </si>
  <si>
    <t>Suministro e instalación de válvula antirretorno de 4" para instalación sobre tubería colgada de circuitos de climatización (para instalaciones de agua fría o caliente) y/o ACS. Las uniones y piezas especiales irán unidas según normativa. Incluso parte proporcional de piezas especiales para instalación y conexión y pruebas de estanqueidad. Medida la unidad totalmente instalada y probada estanqueidad según planos de proyecto, instrucciones del fabricante y normativa aplicable.</t>
  </si>
  <si>
    <t>Uds.</t>
  </si>
  <si>
    <t>Largo</t>
  </si>
  <si>
    <t>Ancho</t>
  </si>
  <si>
    <t>Alto</t>
  </si>
  <si>
    <t>Parcial</t>
  </si>
  <si>
    <t>Subtotal</t>
  </si>
  <si>
    <t>Válvulas sala hidráulica (a justificar)</t>
  </si>
  <si>
    <t>caleval049</t>
  </si>
  <si>
    <t>Partida</t>
  </si>
  <si>
    <t>ud</t>
  </si>
  <si>
    <t>VÁLVULA ANTIRRETORNO CLIMAT. 3"</t>
  </si>
  <si>
    <t>Suministro e instalación de válvula antirretorno de 3" para instalación sobre tubería colgada de circuitos de climatización (para instalaciones de agua fría o caliente) y/o ACS. Las uniones y piezas especiales irán unidas según normativa. Incluso parte proporcional de piezas especiales para instalación y conexión y pruebas de estanqueidad. Medida la unidad totalmente instalada y probada estanqueidad según planos de proyecto, instrucciones del fabricante y normativa aplicable.</t>
  </si>
  <si>
    <t>Uds.</t>
  </si>
  <si>
    <t>Largo</t>
  </si>
  <si>
    <t>Ancho</t>
  </si>
  <si>
    <t>Alto</t>
  </si>
  <si>
    <t>Parcial</t>
  </si>
  <si>
    <t>Subtotal</t>
  </si>
  <si>
    <t>Válvulas sala hidráulica (a justificar)</t>
  </si>
  <si>
    <t>caleval048</t>
  </si>
  <si>
    <t>Partida</t>
  </si>
  <si>
    <t>ud</t>
  </si>
  <si>
    <t>VÁLVULA ANTIRRETORNO CLIMAT. 2 1/2"</t>
  </si>
  <si>
    <t>Suministro e instalación de válvula antirretorno de 2 1/2" para instalación sobre tubería colgada de circuitos de climatización (para instalaciones de agua fría o caliente) y/o ACS. Las uniones y piezas especiales irán unidas según normativa. Incluso parte proporcional de piezas especiales para instalación y conexión y pruebas de estanqueidad. Medida la unidad totalmente instalada y probada estanqueidad según planos de proyecto, instrucciones del fabricante y normativa aplicable.</t>
  </si>
  <si>
    <t>Uds.</t>
  </si>
  <si>
    <t>Largo</t>
  </si>
  <si>
    <t>Ancho</t>
  </si>
  <si>
    <t>Alto</t>
  </si>
  <si>
    <t>Parcial</t>
  </si>
  <si>
    <t>Subtotal</t>
  </si>
  <si>
    <t>Válvulas sala hidráulica (a justificar)</t>
  </si>
  <si>
    <t>caleval047</t>
  </si>
  <si>
    <t>Partida</t>
  </si>
  <si>
    <t>ud</t>
  </si>
  <si>
    <t>VÁLVULA ANTIRRETORNO CLIMAT. 2"</t>
  </si>
  <si>
    <t>Suministro e instalación de válvula antirretorno de 2" para instalación sobre tubería colgada de circuitos de climatización (para instalaciones de agua fría o caliente) y/o ACS. Las uniones y piezas especiales irán unidas según normativa. Incluso parte proporcional de piezas especiales para instalación y conexión y pruebas de estanqueidad. Medida la unidad totalmente instalada y probada estanqueidad según planos de proyecto, instrucciones del fabricante y normativa aplicable.</t>
  </si>
  <si>
    <t>Uds.</t>
  </si>
  <si>
    <t>Largo</t>
  </si>
  <si>
    <t>Ancho</t>
  </si>
  <si>
    <t>Alto</t>
  </si>
  <si>
    <t>Parcial</t>
  </si>
  <si>
    <t>Subtotal</t>
  </si>
  <si>
    <t>Válvulas sala hidráulica (a justificar)</t>
  </si>
  <si>
    <t>caleval046</t>
  </si>
  <si>
    <t>Partida</t>
  </si>
  <si>
    <t>ud</t>
  </si>
  <si>
    <t>VÁLVULA ANTIRRETORNO CLIMAT. 1 1/2"</t>
  </si>
  <si>
    <t>Suministro e instalación de válvula antirretorno de 1 1/2" para instalación sobre tubería colgada de circuitos de climatización (para instalaciones de agua fría o caliente) y/o ACS. Las uniones y piezas especiales irán unidas según normativa. Incluso parte proporcional de piezas especiales para instalación y conexión y pruebas de estanqueidad. Medida la unidad totalmente instalada y probada estanqueidad según planos de proyecto, instrucciones del fabricante y normativa aplicable.</t>
  </si>
  <si>
    <t>Uds.</t>
  </si>
  <si>
    <t>Largo</t>
  </si>
  <si>
    <t>Ancho</t>
  </si>
  <si>
    <t>Alto</t>
  </si>
  <si>
    <t>Parcial</t>
  </si>
  <si>
    <t>Subtotal</t>
  </si>
  <si>
    <t>Válvulas sala hidráulica (a justificar)</t>
  </si>
  <si>
    <t>caleval045</t>
  </si>
  <si>
    <t>Partida</t>
  </si>
  <si>
    <t>ud</t>
  </si>
  <si>
    <t>VÁLVULA ANTIRRETORNO CLIMAT. 1 1/4"</t>
  </si>
  <si>
    <t>Suministro e instalación de válvula antirretorno de 1 1/4" para instalación sobre tubería colgada de circuitos de climatización (para instalaciones de agua fría o caliente) y/o ACS. Las uniones y piezas especiales irán unidas según normativa. Incluso parte proporcional de piezas especiales para instalación y conexión y pruebas de estanqueidad. Medida la unidad totalmente instalada y probada estanqueidad según planos de proyecto, instrucciones del fabricante y normativa aplicable.</t>
  </si>
  <si>
    <t>Uds.</t>
  </si>
  <si>
    <t>Largo</t>
  </si>
  <si>
    <t>Ancho</t>
  </si>
  <si>
    <t>Alto</t>
  </si>
  <si>
    <t>Parcial</t>
  </si>
  <si>
    <t>Subtotal</t>
  </si>
  <si>
    <t>Válvulas sala hidráulica (a justificar)</t>
  </si>
  <si>
    <t>PSCLTX12</t>
  </si>
  <si>
    <t>Partida</t>
  </si>
  <si>
    <t>ud</t>
  </si>
  <si>
    <t>MANG. ANTIVIBRAT. EMBRID. DN100</t>
  </si>
  <si>
    <t>Suministro e instalación de manguito antivibratorio elástico de simple onda de 4" marca Rubber o semejante en calidad y características técnicas, formado por bridas de acero forjado cromado y cuerpo de EPDM con refuerzo interior de malla de nylon. Presión nominal de trabajo 16bar, presión de rotura 45bar, temperatura de trabajo -10ºC a 80ºC. Medida la unidad totalmente instalada y conexionada, lista para funcionar según planos de proyecto e instrucciones del fabricante.</t>
  </si>
  <si>
    <t>Uds.</t>
  </si>
  <si>
    <t>Largo</t>
  </si>
  <si>
    <t>Ancho</t>
  </si>
  <si>
    <t>Alto</t>
  </si>
  <si>
    <t>Parcial</t>
  </si>
  <si>
    <t>Subtotal</t>
  </si>
  <si>
    <t>Acceorios sala hidráulica (a justificar)</t>
  </si>
  <si>
    <t>UCPFSM026</t>
  </si>
  <si>
    <t>Partida</t>
  </si>
  <si>
    <t>ud</t>
  </si>
  <si>
    <t>MANG. ANTIVIBRAT. EMBRID. DN80</t>
  </si>
  <si>
    <t>Suministro e instalación de manguito antivibratorio elástico de simple onda de 3" marca Rubber o semejante en calidad y características técnicas, formado por bridas de acero forjado cromado y cuerpo de EPDM con refuerzo interior de malla de nylon. Presión nominal de trabajo 16bar, presión de rotura 45bar, temperatura de trabajo -10ºC a 80ºC. Medida la unidad totalmente instalada y conexionada, lista para funcionar según planos de proyecto e instrucciones del fabricante.</t>
  </si>
  <si>
    <t>Uds.</t>
  </si>
  <si>
    <t>Largo</t>
  </si>
  <si>
    <t>Ancho</t>
  </si>
  <si>
    <t>Alto</t>
  </si>
  <si>
    <t>Parcial</t>
  </si>
  <si>
    <t>Subtotal</t>
  </si>
  <si>
    <t>Acceorios sala hidráulica (a justificar)</t>
  </si>
  <si>
    <t>UCPFSM025</t>
  </si>
  <si>
    <t>Partida</t>
  </si>
  <si>
    <t>ud</t>
  </si>
  <si>
    <t>MANG. ANTIVIBRAT. EMBRID. DN65</t>
  </si>
  <si>
    <t>Suministro e instalación de manguito antivibratorio elástico de simple onda de 2 1/2" marca Rubber o semejante en calidad y características técnicas, formado por bridas de acero forjado cromado y cuerpo de EPDM con refuerzo interior de malla de nylon. Presión nominal de trabajo 16bar, presión de rotura 45bar, temperatura de trabajo -10ºC a 80ºC. Medida la unidad totalmente instalada y conexionada, lista para funcionar según planos de proyecto e instrucciones del fabricante.</t>
  </si>
  <si>
    <t>Uds.</t>
  </si>
  <si>
    <t>Largo</t>
  </si>
  <si>
    <t>Ancho</t>
  </si>
  <si>
    <t>Alto</t>
  </si>
  <si>
    <t>Parcial</t>
  </si>
  <si>
    <t>Subtotal</t>
  </si>
  <si>
    <t>Acceorios sala hidráulica (a justificar)</t>
  </si>
  <si>
    <t>UCPFSM024</t>
  </si>
  <si>
    <t>Partida</t>
  </si>
  <si>
    <t>ud</t>
  </si>
  <si>
    <t>MANG. ANTIVIBRAT. EMBRID. DN50</t>
  </si>
  <si>
    <t>Suministro e instalación de manguito antivibratorio elástico de simple onda de 2" marca Rubber o semejante en calidad y características técnicas, formado por bridas de acero forjado cromado y cuerpo de EPDM con refuerzo interior de malla de nylon. Presión nominal de trabajo 16bar, presión de rotura 45bar, temperatura de trabajo -10ºC a 80ºC. Medida la unidad totalmente instalada y conexionada, lista para funcionar según planos de proyecto e instrucciones del fabricante.</t>
  </si>
  <si>
    <t>Uds.</t>
  </si>
  <si>
    <t>Largo</t>
  </si>
  <si>
    <t>Ancho</t>
  </si>
  <si>
    <t>Alto</t>
  </si>
  <si>
    <t>Parcial</t>
  </si>
  <si>
    <t>Subtotal</t>
  </si>
  <si>
    <t>Acceorios sala hidráulica (a justificar)</t>
  </si>
  <si>
    <t>UCPFSM023</t>
  </si>
  <si>
    <t>Partida</t>
  </si>
  <si>
    <t>ud</t>
  </si>
  <si>
    <t>MANG. ANTIVIBRAT. EMBRID. DN40</t>
  </si>
  <si>
    <t>Suministro e instalación de manguito antivibratorio elástico de simple onda de 1 1/2" marca Rubber o semejante en calidad y características técnicas, formado por bridas de acero forjado cromado y cuerpo de EPDM con refuerzo interior de malla de nylon. Presión nominal de trabajo 16bar, presión de rotura 45bar, temperatura de trabajo -10ºC a 80ºC. Medida la unidad totalmente instalada y conexionada, lista para funcionar según planos de proyecto e instrucciones del fabricante.</t>
  </si>
  <si>
    <t>Uds.</t>
  </si>
  <si>
    <t>Largo</t>
  </si>
  <si>
    <t>Ancho</t>
  </si>
  <si>
    <t>Alto</t>
  </si>
  <si>
    <t>Parcial</t>
  </si>
  <si>
    <t>Subtotal</t>
  </si>
  <si>
    <t>Acceorios sala hidráulica (a justificar)</t>
  </si>
  <si>
    <t>UCPFSM022</t>
  </si>
  <si>
    <t>Partida</t>
  </si>
  <si>
    <t>ud</t>
  </si>
  <si>
    <t>MANG. ANTIVIBRAT. EMBRID. DN32</t>
  </si>
  <si>
    <t>Suministro e instalación de manguito antivibratorio elástico de simple onda de 1 1/4" marca Rubber o semejante en calidad y características técnicas, formado por bridas de acero forjado cromado y cuerpo de EPDM con refuerzo interior de malla de nylon. Presión nominal de trabajo 16bar, presión de rotura 45bar, temperatura de trabajo -10ºC a 80ºC. Medida la unidad totalmente instalada y conexionada, lista para funcionar según planos de proyecto e instrucciones del fabricante.</t>
  </si>
  <si>
    <t>Uds.</t>
  </si>
  <si>
    <t>Largo</t>
  </si>
  <si>
    <t>Ancho</t>
  </si>
  <si>
    <t>Alto</t>
  </si>
  <si>
    <t>Parcial</t>
  </si>
  <si>
    <t>Subtotal</t>
  </si>
  <si>
    <t>Acceorios sala hidráulica (a justificar)</t>
  </si>
  <si>
    <t>UCPFSM040</t>
  </si>
  <si>
    <t>Partida</t>
  </si>
  <si>
    <t>ud</t>
  </si>
  <si>
    <t>PURGADOR AUTOMÁTICO DE AIRE 3/4"</t>
  </si>
  <si>
    <t>Suministro e instalación de purgador automático de aire WAFT o semejante en calidad y características técnicas, con conexión 3/4", fabricado en latón EN 12165, con flotador de polímero de alta resistencia, conector en ABS, muelle en acero Inox AISI304 y junta NBR. PN 10bar, temperatura máxima 80ºC. Medida la unidad totalmente instalada y probada estanqueidad según planos de proyecto, instrucciones del fabricante y normativa aplicable.</t>
  </si>
  <si>
    <t>Uds.</t>
  </si>
  <si>
    <t>Largo</t>
  </si>
  <si>
    <t>Ancho</t>
  </si>
  <si>
    <t>Alto</t>
  </si>
  <si>
    <t>Parcial</t>
  </si>
  <si>
    <t>Subtotal</t>
  </si>
  <si>
    <t>Acceorios sala hidráulica (a justificar)</t>
  </si>
  <si>
    <t>UCPFSM034</t>
  </si>
  <si>
    <t>Partida</t>
  </si>
  <si>
    <t>ud</t>
  </si>
  <si>
    <t>VÁLVULA SEGURIDAD CIRC. CLIMAT/CALEF.</t>
  </si>
  <si>
    <t>Suministro e instalación de válvula de seguridad 3/4" para circuitos de calefacción/refrigeración con presión de tarado de 3-4 bar. Medida la unidad totalmente instalada y conexionada, lista para funcionar según planos de proyecto e instrucciones del fabricante.</t>
  </si>
  <si>
    <t>Uds.</t>
  </si>
  <si>
    <t>Largo</t>
  </si>
  <si>
    <t>Ancho</t>
  </si>
  <si>
    <t>Alto</t>
  </si>
  <si>
    <t>Parcial</t>
  </si>
  <si>
    <t>Subtotal</t>
  </si>
  <si>
    <t>Medición sala hidráulica (a justificar)</t>
  </si>
  <si>
    <t>PSCLTX51</t>
  </si>
  <si>
    <t>Partida</t>
  </si>
  <si>
    <t>ud</t>
  </si>
  <si>
    <t>VÁLVULA SEGURIDAD ACS</t>
  </si>
  <si>
    <t>Suministro e instalación de válvula de seguridad 3/4" para circuitos de agua de consumo con presión de tarado de 7 bar. Medida la unidad totalmente instalada y conexionada, lista para funcionar según planos de proyecto e instrucciones del fabricante.</t>
  </si>
  <si>
    <t>Uds.</t>
  </si>
  <si>
    <t>Largo</t>
  </si>
  <si>
    <t>Ancho</t>
  </si>
  <si>
    <t>Alto</t>
  </si>
  <si>
    <t>Parcial</t>
  </si>
  <si>
    <t>Subtotal</t>
  </si>
  <si>
    <t>Medición sala hidráulica (a justificar)</t>
  </si>
  <si>
    <t>UCPFSM027</t>
  </si>
  <si>
    <t>Partida</t>
  </si>
  <si>
    <t>ud</t>
  </si>
  <si>
    <t>MANÓMETRO DE RULETA</t>
  </si>
  <si>
    <t>Suministro e instalación de manómetro de glicerina 10bar, diámetro 63mm, incluso parte proporcional de pequeño material. Medida la unidad totalmente instalada y probada estanqueidad según planos de proyecto, instrucciones del fabricante y normativa aplicable.</t>
  </si>
  <si>
    <t>Uds.</t>
  </si>
  <si>
    <t>Largo</t>
  </si>
  <si>
    <t>Ancho</t>
  </si>
  <si>
    <t>Alto</t>
  </si>
  <si>
    <t>Parcial</t>
  </si>
  <si>
    <t>Subtotal</t>
  </si>
  <si>
    <t>Medición sala hidráulica (a justificar)</t>
  </si>
  <si>
    <t>UCPFSM028</t>
  </si>
  <si>
    <t>Partida</t>
  </si>
  <si>
    <t>ud</t>
  </si>
  <si>
    <t>TERMÓMETRO DE RULETA</t>
  </si>
  <si>
    <t>Suministro e instalación de termómetro bimetálico de conexion posterior DN50mm y vaina 5cm. Rango de medida 0-120ºC, realizado en caja de acero zincado con anillo cromado. Incluye portavaina de latón con rosca 1/2". Medida la unidad totalmente instalada y probada estanqueidad según planos de proyecto, instrucciones del fabricante y normativa aplicable.</t>
  </si>
  <si>
    <t>Uds.</t>
  </si>
  <si>
    <t>Largo</t>
  </si>
  <si>
    <t>Ancho</t>
  </si>
  <si>
    <t>Alto</t>
  </si>
  <si>
    <t>Parcial</t>
  </si>
  <si>
    <t>Subtotal</t>
  </si>
  <si>
    <t>Medición sala hidráulica (a justificar)</t>
  </si>
  <si>
    <t>PSTRPRT</t>
  </si>
  <si>
    <t>PSCAINT</t>
  </si>
  <si>
    <t>Capítulo</t>
  </si>
  <si>
    <t>INST. CALEFACCIÓN POR RADIADORES</t>
  </si>
  <si>
    <t>PSCALD001</t>
  </si>
  <si>
    <t>Partida</t>
  </si>
  <si>
    <t>ud</t>
  </si>
  <si>
    <t>COLECTOR DISTR. CIRC. RADIAD./FANCOIL 2E/2S</t>
  </si>
  <si>
    <t>Suministro e instalación de colector modular para 2 salidas/entradas de ida y retorno de circuitos a radiadores/fancoils de tubería de acero DN25, con llaves de corte y armario para empotrar con tapa. Medida la unidad totalmente instalada y probada según planos de proyecto y normativa aplicable, lista para funcionar.</t>
  </si>
  <si>
    <t>Uds.</t>
  </si>
  <si>
    <t>Largo</t>
  </si>
  <si>
    <t>Ancho</t>
  </si>
  <si>
    <t>Alto</t>
  </si>
  <si>
    <t>Parcial</t>
  </si>
  <si>
    <t>Subtotal</t>
  </si>
  <si>
    <t>Hab. 001</t>
  </si>
  <si>
    <t>Hab.002</t>
  </si>
  <si>
    <t>Hab. 00B</t>
  </si>
  <si>
    <t>Hab. 101</t>
  </si>
  <si>
    <t>Hab.201</t>
  </si>
  <si>
    <t>PSCALD002</t>
  </si>
  <si>
    <t>Partida</t>
  </si>
  <si>
    <t>ud</t>
  </si>
  <si>
    <t>COLECTOR DISTR. CIRC. RADIAD./FANCOIL 4E/4S</t>
  </si>
  <si>
    <t>Suministro e instalación de colector modular para 4 salidas/entradas de ida y retorno de circuitos a radiadores/fancoils de tubería de acero DN25, con llaves de corte y armario para empotrar con tapa. Medida la unidad totalmente instalda y probada según planos de proyecto y normativa aplicable, lista para funcionar.</t>
  </si>
  <si>
    <t>Uds.</t>
  </si>
  <si>
    <t>Largo</t>
  </si>
  <si>
    <t>Ancho</t>
  </si>
  <si>
    <t>Alto</t>
  </si>
  <si>
    <t>Parcial</t>
  </si>
  <si>
    <t>Subtotal</t>
  </si>
  <si>
    <t>Hab.003-004</t>
  </si>
  <si>
    <t>Hab.005-00A</t>
  </si>
  <si>
    <t>Hab.102-103</t>
  </si>
  <si>
    <t>Hab.104-105</t>
  </si>
  <si>
    <t>Hab-106-107</t>
  </si>
  <si>
    <t>Hab.108-117</t>
  </si>
  <si>
    <t>Hab.112-113</t>
  </si>
  <si>
    <t>Hab. 202-203</t>
  </si>
  <si>
    <t>Hab-204-205</t>
  </si>
  <si>
    <t>Hab.206-207</t>
  </si>
  <si>
    <t>Hab.208-209</t>
  </si>
  <si>
    <t>PSCALD003</t>
  </si>
  <si>
    <t>Partida</t>
  </si>
  <si>
    <t>ud</t>
  </si>
  <si>
    <t>COLECTOR DISTR. CIRC. RADIAD./FANCOIL 6E/6S</t>
  </si>
  <si>
    <t>Suministro e instalación de colector modular para 6 salidas/entradas de ida y retorno de circuitos a radiadores/fancoils de tubería de acero DN25, con llaves de corte y armario para empotrar con tapa. Medida la unidad totalmente instalda y probada según planos de proyecto y normativa aplicable, lista para funcionar.</t>
  </si>
  <si>
    <t>Uds.</t>
  </si>
  <si>
    <t>Largo</t>
  </si>
  <si>
    <t>Ancho</t>
  </si>
  <si>
    <t>Alto</t>
  </si>
  <si>
    <t>Parcial</t>
  </si>
  <si>
    <t>Subtotal</t>
  </si>
  <si>
    <t>Hab.109-110-111</t>
  </si>
  <si>
    <t>Hab.114-115-116</t>
  </si>
  <si>
    <t>PSCALD004</t>
  </si>
  <si>
    <t>Partida</t>
  </si>
  <si>
    <t>ud</t>
  </si>
  <si>
    <t>ELEMENTO RADIADOR</t>
  </si>
  <si>
    <t>Suministro e instalación de elemento radiador de calor tubular (tubos de diámetro 25mm) en acero y acabado en color a elegir por la DF, modelo Irsap Tesi 4, formado por 4 columnas, elementos de anchura 45 mm, con una altura de 600 mm y una potencia térmica de 45,2 W para un salto térmico de 32,5ºC. Presión máxima de trabajo 8 bar, incorpora 4 roscas 1" 1/4 a derecha e izquierda en los extremos. Incluye reducciones montadas en fábrica, soportes universales en el mismo color del radiador, purgador de 1/2", tapón ciego de 1/2" y embellecedor.  Medida la unidad totalmente instalada y probada estanqueidad según planos de proyecto, normativa aplicable e instrucciones del fabricante, incluyendo su ensamblado para la formación de radiadores completos por elementos.</t>
  </si>
  <si>
    <t>Uds.</t>
  </si>
  <si>
    <t>Largo</t>
  </si>
  <si>
    <t>Ancho</t>
  </si>
  <si>
    <t>Alto</t>
  </si>
  <si>
    <t>Parcial</t>
  </si>
  <si>
    <t>Subtotal</t>
  </si>
  <si>
    <t>Hab. 001</t>
  </si>
  <si>
    <t>Hab. 002</t>
  </si>
  <si>
    <t>Hab. 003</t>
  </si>
  <si>
    <t>Hab. 004</t>
  </si>
  <si>
    <t>Hab. 005</t>
  </si>
  <si>
    <t>Hab. 00A</t>
  </si>
  <si>
    <t>Hab. 00B</t>
  </si>
  <si>
    <t>Hab.101</t>
  </si>
  <si>
    <t>Hab.102</t>
  </si>
  <si>
    <t>Hab.103</t>
  </si>
  <si>
    <t>Hab.104</t>
  </si>
  <si>
    <t>Hab.105</t>
  </si>
  <si>
    <t>Hab.106</t>
  </si>
  <si>
    <t>Hab.107</t>
  </si>
  <si>
    <t>Hab.108</t>
  </si>
  <si>
    <t>Hab.109</t>
  </si>
  <si>
    <t>Hab.110</t>
  </si>
  <si>
    <t>Hab.111</t>
  </si>
  <si>
    <t>Hab.112</t>
  </si>
  <si>
    <t>Hab.113</t>
  </si>
  <si>
    <t>Hab.114</t>
  </si>
  <si>
    <t>Hab.115</t>
  </si>
  <si>
    <t>Hab.116</t>
  </si>
  <si>
    <t>Hab.117</t>
  </si>
  <si>
    <t>Hab.201</t>
  </si>
  <si>
    <t>Hab.202</t>
  </si>
  <si>
    <t>Hab.203</t>
  </si>
  <si>
    <t>Hab.204</t>
  </si>
  <si>
    <t>Hab.205</t>
  </si>
  <si>
    <t>Hab.206</t>
  </si>
  <si>
    <t>Hab.207</t>
  </si>
  <si>
    <t>Hab.208</t>
  </si>
  <si>
    <t>Hab.209</t>
  </si>
  <si>
    <t>GACAV008</t>
  </si>
  <si>
    <t>Partida</t>
  </si>
  <si>
    <t>ud</t>
  </si>
  <si>
    <t>LLAVE ESCUADRA TERMOSTÁTICA</t>
  </si>
  <si>
    <t>Suministro e instalación de llave de escuadra termostatizable para radiador. Medida la unidad totalmente instalada y probada estanqueidad según planos de proyecto, normativa aplicable e instrucciones del fabricante.</t>
  </si>
  <si>
    <t>Uds.</t>
  </si>
  <si>
    <t>Largo</t>
  </si>
  <si>
    <t>Ancho</t>
  </si>
  <si>
    <t>Alto</t>
  </si>
  <si>
    <t>Parcial</t>
  </si>
  <si>
    <t>Subtotal</t>
  </si>
  <si>
    <t>Dormitorios</t>
  </si>
  <si>
    <t>GACAV009</t>
  </si>
  <si>
    <t>Partida</t>
  </si>
  <si>
    <t>ud</t>
  </si>
  <si>
    <t>CABEZAL TERMOSTÁTICO</t>
  </si>
  <si>
    <t>Suministro e instalación de cabezal termostático en llave de escuadra termostatizable. Medida la unidad totalmente instalada y probada según planos de proyecto, normativa aplicable e instrucciones del fabricante.</t>
  </si>
  <si>
    <t>Uds.</t>
  </si>
  <si>
    <t>Largo</t>
  </si>
  <si>
    <t>Ancho</t>
  </si>
  <si>
    <t>Alto</t>
  </si>
  <si>
    <t>Parcial</t>
  </si>
  <si>
    <t>Subtotal</t>
  </si>
  <si>
    <t>Dormitorios</t>
  </si>
  <si>
    <t>GACAV010</t>
  </si>
  <si>
    <t>Partida</t>
  </si>
  <si>
    <t>ud</t>
  </si>
  <si>
    <t>LLAVE ESCUADRA BICONO 1/2"</t>
  </si>
  <si>
    <t>Suministro e instalación de llave de escuadra bicono para radiador. Medida la unidad totalmente instalada y probada estanqueidad según planos de proyecto, normativa aplicable e instrucciones del fabricante.</t>
  </si>
  <si>
    <t>Uds.</t>
  </si>
  <si>
    <t>Largo</t>
  </si>
  <si>
    <t>Ancho</t>
  </si>
  <si>
    <t>Alto</t>
  </si>
  <si>
    <t>Parcial</t>
  </si>
  <si>
    <t>Subtotal</t>
  </si>
  <si>
    <t>Radiadores Toalleros</t>
  </si>
  <si>
    <t>GACAV011</t>
  </si>
  <si>
    <t>Partida</t>
  </si>
  <si>
    <t>ud</t>
  </si>
  <si>
    <t>DETENTOR ESCUADRA 1/2</t>
  </si>
  <si>
    <t>Suministro e instalación de detentor de escuadra para radiador. Medida la unidad totalmente instalada y probada estanqueidad según planos de proyecto, normativa aplicable e instrucciones del fabricante.</t>
  </si>
  <si>
    <t>Uds.</t>
  </si>
  <si>
    <t>Largo</t>
  </si>
  <si>
    <t>Ancho</t>
  </si>
  <si>
    <t>Alto</t>
  </si>
  <si>
    <t>Parcial</t>
  </si>
  <si>
    <t>Subtotal</t>
  </si>
  <si>
    <t>Radiadores toalleros</t>
  </si>
  <si>
    <t>PSCALD005</t>
  </si>
  <si>
    <t>Partida</t>
  </si>
  <si>
    <t>ud</t>
  </si>
  <si>
    <t>RADIADOR TOALLERO 450mm x 1196 mm</t>
  </si>
  <si>
    <t>Suministro e instalación de radiador toallero en acero con colectores verticales semicirculares de 40x30mm y tubos horizontales de 25mm de diámetro, Irsap Novo, con una profundidad de 30 mm y unas dimensiones de 450 mm x 1196 mm,, con una emisión calorífica para AT=32,5ºC de 330,6 W, para una presión de trabajo de hasta 8 bar con acabado a elegir por la D.F: equipado con roscas 1/2" derecha, purgador manual de 1/2" y soportes en el mismo color del radiador y distanciador para la pared así como de accesorios de montaje, reducciones, juntas y soportes; i/p.p. de medios auxiliares necesarios para su montaje. Medida la unidad totalmente instalada y probada estanqueidad según planos de proyecto, normativa aplicable e instrucciones del fabricante, incluyendo su montaje completo.</t>
  </si>
  <si>
    <t>Uds.</t>
  </si>
  <si>
    <t>Largo</t>
  </si>
  <si>
    <t>Ancho</t>
  </si>
  <si>
    <t>Alto</t>
  </si>
  <si>
    <t>Parcial</t>
  </si>
  <si>
    <t>Subtotal</t>
  </si>
  <si>
    <t>Baño 003</t>
  </si>
  <si>
    <t>Baño 004</t>
  </si>
  <si>
    <t>Baño 005</t>
  </si>
  <si>
    <t>Baño 00A</t>
  </si>
  <si>
    <t>Baño 103</t>
  </si>
  <si>
    <t>Baño 104</t>
  </si>
  <si>
    <t>Baño 105</t>
  </si>
  <si>
    <t>Baño 106</t>
  </si>
  <si>
    <t>Baño 107</t>
  </si>
  <si>
    <t>Baño 109</t>
  </si>
  <si>
    <t>Baño 110</t>
  </si>
  <si>
    <t>Baño 111</t>
  </si>
  <si>
    <t>Baño 112</t>
  </si>
  <si>
    <t>Baño 113</t>
  </si>
  <si>
    <t>Baño 114</t>
  </si>
  <si>
    <t>Baño 115</t>
  </si>
  <si>
    <t>Baño 201</t>
  </si>
  <si>
    <t>Baño 202</t>
  </si>
  <si>
    <t>Baño 203</t>
  </si>
  <si>
    <t>Baño 204</t>
  </si>
  <si>
    <t>Baño 205</t>
  </si>
  <si>
    <t>Baño 206</t>
  </si>
  <si>
    <t>Baño 207</t>
  </si>
  <si>
    <t>Baño 208</t>
  </si>
  <si>
    <t>Baño 209</t>
  </si>
  <si>
    <t>PSCALD00</t>
  </si>
  <si>
    <t>Partida</t>
  </si>
  <si>
    <t>ud</t>
  </si>
  <si>
    <t>RADIADOR TOALLERO 500mm x 1196 mm</t>
  </si>
  <si>
    <t>Suministro e instalación de radiador toallero en acero con colectores verticales semicirculares de 40x30mm y tubos horizontales de 25mm de diámetro, Irsap Novo, con una profundidad de 30 mm y unas dimensiones de 500 mm x 1196 mm,, con una emisión calorífica para AT=32,5ºC de 365,94 W, para una presión de trabajo de hasta 8 bar con acabado a elegir por la D.F: equipado con roscas 1/2" derecha, purgador manual de 1/2" y soportes en el mismo color del radiador y distanciador para la pared así como de accesorios de montaje, reducciones, juntas y soportes; i/p.p. de medios auxiliares necesarios para su montaje. Medida la unidad totalmente instalada y probada estanqueidad según planos de proyecto, normativa aplicable e instrucciones del fabricante, incluyendo su montaje completo.</t>
  </si>
  <si>
    <t>Uds.</t>
  </si>
  <si>
    <t>Largo</t>
  </si>
  <si>
    <t>Ancho</t>
  </si>
  <si>
    <t>Alto</t>
  </si>
  <si>
    <t>Parcial</t>
  </si>
  <si>
    <t>Subtotal</t>
  </si>
  <si>
    <t>Baño 002</t>
  </si>
  <si>
    <t>Baño 00B</t>
  </si>
  <si>
    <t>Baño 116</t>
  </si>
  <si>
    <t>PSCALD006</t>
  </si>
  <si>
    <t>Partida</t>
  </si>
  <si>
    <t>ud</t>
  </si>
  <si>
    <t>RADIADOR TOALLERO 600mm x 1196 mm</t>
  </si>
  <si>
    <t>Suministro e instalación de radiador toallero en acero con colectores verticales semicirculares de 40x30mm y tubos horizontales de 25mm de diámetro, Irsap Novo, con una profundidad de 30 mm y unas dimensiones de 600 mm x 1196 mm,, con una emisión calorífica para AT=32,5ºC de 437,21 W, para una presión de trabajo de hasta 8 bar con acabado a elegir por la D.F: equipado con roscas 1/2" derecha, purgador manual de 1/2" y soportes en el mismo color del radiador y distanciador para la pared así como de accesorios de montaje, reducciones, juntas y soportes; i/p.p. de medios auxiliares necesarios para su montaje. Medida la unidad totalmente instalada y probada estanqueidad según planos de proyecto, normativa aplicable e instrucciones del fabricante, incluyendo su montaje completo.</t>
  </si>
  <si>
    <t>Uds.</t>
  </si>
  <si>
    <t>Largo</t>
  </si>
  <si>
    <t>Ancho</t>
  </si>
  <si>
    <t>Alto</t>
  </si>
  <si>
    <t>Parcial</t>
  </si>
  <si>
    <t>Subtotal</t>
  </si>
  <si>
    <t>Baño 001</t>
  </si>
  <si>
    <t>Baño 102</t>
  </si>
  <si>
    <t>Baño 108</t>
  </si>
  <si>
    <t>Baño 117</t>
  </si>
  <si>
    <t>PSCALD007</t>
  </si>
  <si>
    <t>Partida</t>
  </si>
  <si>
    <t>ud</t>
  </si>
  <si>
    <t>RADIADOR TOALLERO 750mm x 1592 mm</t>
  </si>
  <si>
    <t>Suministro e instalación de radiador toallero en acero con colectores verticales semicirculares de 40x30mm y tubos horizontales de 25mm de diámetro, Irsap Novo, con una profundidad de 30 mm y unas dimensiones de 750 mm x 1592 mm,, con una emisión calorífica para AT=32,5ºC de 675,24 W, para una presión de trabajo de hasta 8 bar con acabado a elegir por la D.F: equipado con roscas 1/2" derecha, purgador manual de 1/2" y soportes en el mismo color del radiador y distanciador para la pared así como de accesorios de montaje, reducciones, juntas y soportes; i/p.p. de medios auxiliares necesarios para su montaje. Medida la unidad totalmente instalada y probada estanqueidad según planos de proyecto, normativa aplicable e instrucciones del fabricante, incluyendo su montaje completo.</t>
  </si>
  <si>
    <t>Uds.</t>
  </si>
  <si>
    <t>Largo</t>
  </si>
  <si>
    <t>Ancho</t>
  </si>
  <si>
    <t>Alto</t>
  </si>
  <si>
    <t>Parcial</t>
  </si>
  <si>
    <t>Subtotal</t>
  </si>
  <si>
    <t>Baño 101</t>
  </si>
  <si>
    <t>PSCLT018</t>
  </si>
  <si>
    <t>Partida</t>
  </si>
  <si>
    <t>m</t>
  </si>
  <si>
    <t>TUB. ACERO NEGRO 1/2"- DN15</t>
  </si>
  <si>
    <t>Suministro e instalación de tubería de acero negro para circuitos de climatización, DN 15, con diámetro interior 15 mm y espesor 2,6 mm. La tubería irá protegida y perfectamente aislada con aislamiento según RITE (no incluido en la medición). Las uniones y piezas especiales irán unidas según normativa. Se utilizarán pasamuros de holgura de 10 mm, inlcuyendo en la medición la parte proporcional de ejecución de agujero en forjado o pared y protección. Incluso parte proporcional de piezas especiales para instalación y conexión, materiales de unión, piecerío, manguitos pasamuros, elementos dilatadores, válvulas de corte e independización y pruebas de estanqueidad. Totalmente instalada y probada estanqueidad según planos de proyecto y normativa aplicable.</t>
  </si>
  <si>
    <t>Uds.</t>
  </si>
  <si>
    <t>Largo</t>
  </si>
  <si>
    <t>Ancho</t>
  </si>
  <si>
    <t>Alto</t>
  </si>
  <si>
    <t>Parcial</t>
  </si>
  <si>
    <t>Subtotal</t>
  </si>
  <si>
    <t>Ramales a radiadores</t>
  </si>
  <si>
    <t>0</t>
  </si>
  <si>
    <t>Hab.001</t>
  </si>
  <si>
    <t>Hab.002</t>
  </si>
  <si>
    <t>Hab.003</t>
  </si>
  <si>
    <t>Hab.004</t>
  </si>
  <si>
    <t>Hab.005</t>
  </si>
  <si>
    <t>Hab.00A</t>
  </si>
  <si>
    <t>Hab.00B</t>
  </si>
  <si>
    <t>Hab.101</t>
  </si>
  <si>
    <t>Hab.102</t>
  </si>
  <si>
    <t>Hab.103</t>
  </si>
  <si>
    <t>Hab.104</t>
  </si>
  <si>
    <t>Hab.105</t>
  </si>
  <si>
    <t>Hab.106</t>
  </si>
  <si>
    <t>Hab.107</t>
  </si>
  <si>
    <t>Hab.108</t>
  </si>
  <si>
    <t>Hab.109</t>
  </si>
  <si>
    <t>Hab.110</t>
  </si>
  <si>
    <t>Hab.111</t>
  </si>
  <si>
    <t>Hab.112</t>
  </si>
  <si>
    <t>Hab.113</t>
  </si>
  <si>
    <t>Hab.114</t>
  </si>
  <si>
    <t>Hab.115</t>
  </si>
  <si>
    <t>Hab.116</t>
  </si>
  <si>
    <t>Hab.117</t>
  </si>
  <si>
    <t>Hab.201</t>
  </si>
  <si>
    <t>Hab.202</t>
  </si>
  <si>
    <t>Hab.203</t>
  </si>
  <si>
    <t>Hab.204</t>
  </si>
  <si>
    <t>Hab.205</t>
  </si>
  <si>
    <t>Hab.206</t>
  </si>
  <si>
    <t>Hab.207</t>
  </si>
  <si>
    <t>Hab.208</t>
  </si>
  <si>
    <t>Hab.209</t>
  </si>
  <si>
    <t>Montante M2</t>
  </si>
  <si>
    <t>Montante M3</t>
  </si>
  <si>
    <t>Montante M4</t>
  </si>
  <si>
    <t>Montante M5</t>
  </si>
  <si>
    <t>Montante M6</t>
  </si>
  <si>
    <t>Montante M7</t>
  </si>
  <si>
    <t>PSCLT001</t>
  </si>
  <si>
    <t>Partida</t>
  </si>
  <si>
    <t>m</t>
  </si>
  <si>
    <t>TUB. ACERO NEGRO 3/4"- DN20</t>
  </si>
  <si>
    <t>Suministro e instalación de tubería de acero negro para circuitos de climatización, DN 20, con diámetro interior 20 mm y espesor 2,6 mm. La tubería irá protegida y perfectamente aislada con aislamiento según RITE (no incluido en la medición). Las uniones y piezas especiales irán unidas según normativa. Se utilizarán pasamuros de holgura de 10 mm, inlcuyendo en la medición la parte proporcional de ejecución de agujero en forjado o pared y protección. Incluso parte proporcional de piezas especiales para instalación armafix AF o similar y conexión, materiales de unión, piecerío, manguitos pasamuros, elementos dilatadores, válvulas de corte e independización y pruebas de estanqueidad. Totalmente instalada y probada estanqueidad según planos de proyecto y normativa aplicable.</t>
  </si>
  <si>
    <t>Uds.</t>
  </si>
  <si>
    <t>Largo</t>
  </si>
  <si>
    <t>Ancho</t>
  </si>
  <si>
    <t>Alto</t>
  </si>
  <si>
    <t>Parcial</t>
  </si>
  <si>
    <t>Subtotal</t>
  </si>
  <si>
    <t>Montante M1</t>
  </si>
  <si>
    <t>Montante M2</t>
  </si>
  <si>
    <t>Montante M3</t>
  </si>
  <si>
    <t>Montante M4</t>
  </si>
  <si>
    <t>Montante M6</t>
  </si>
  <si>
    <t>Montante M7</t>
  </si>
  <si>
    <t>Montante M8</t>
  </si>
  <si>
    <t>Distrib. Circ. Calef. Zona Sur P.Sótano</t>
  </si>
  <si>
    <t>Distrib. Circ. Calef. Zona Norte P.Sótano</t>
  </si>
  <si>
    <t>PSCLT002</t>
  </si>
  <si>
    <t>Partida</t>
  </si>
  <si>
    <t>m</t>
  </si>
  <si>
    <t>TUB. ACERO NEGRO 1"-DN25</t>
  </si>
  <si>
    <t>Suministro e instalación de tubería de acero negro para circuitos de climatización, DN 25, con diámetro interior 25 mm y espesor 3,2 mm. La tubería irá protegida y perfectamente aislada con aislamiento según RITE (no incluido en la medición). Las uniones y piezas especiales irán unidas según normativa. Las uniones y piezas especiales irán unidas según normativa. Se utilizarán pasamuros de holgura de 10 mm, inlcuyendo en la medición la parte proporcional de ejecución de agujero en forjado o pared y protección. Incluso parte proporcional de piezas especiales para instalación armafix AF y conexión, materiales de unión, piecerío, manguitos pasamuros, elementos dilatadores, válvulas de corte e independización y pruebas de estanqueidad. Totalmente instalada y probada estanqueidad según planos de proyecto y normativa aplicable.</t>
  </si>
  <si>
    <t>Uds.</t>
  </si>
  <si>
    <t>Largo</t>
  </si>
  <si>
    <t>Ancho</t>
  </si>
  <si>
    <t>Alto</t>
  </si>
  <si>
    <t>Parcial</t>
  </si>
  <si>
    <t>Subtotal</t>
  </si>
  <si>
    <t>Distrib. Circ. Calef. Zona Sur P.Sótano</t>
  </si>
  <si>
    <t>Distrib. Circ. Calef. Zona Norte P.Sótano</t>
  </si>
  <si>
    <t>PSCLT003</t>
  </si>
  <si>
    <t>Partida</t>
  </si>
  <si>
    <t>m</t>
  </si>
  <si>
    <t>TUB. ACERO NEGRO 1 1/4"-DN32</t>
  </si>
  <si>
    <t>Suministro e instalación de tubería de acero negro para circuitos de climatización, DN 32, con diámetro interior 32 mm y espesor 3,2 mm. La tubería irá protegida y perfectamente aislada con aislamiento según RITE (no incluido en la medición). Las uniones y piezas especiales irán unidas según normativa. Se utilizarán pasamuros de holgura de 10 mm, inlcuyendo en la medición la parte proporcional de ejecución de agujero en forjado o pared y protección. Incluso parte proporcional de piezas especiales para instalación armafix AF y conexión, materiales de unión, piecerío, manguitos pasamuros, elementos dilatadores, válvulas de corte e independización y pruebas de estanqueidad. Totalmente instalada y probada estanqueidad según planos de proyecto y normativa aplicable.</t>
  </si>
  <si>
    <t>Uds.</t>
  </si>
  <si>
    <t>Largo</t>
  </si>
  <si>
    <t>Ancho</t>
  </si>
  <si>
    <t>Alto</t>
  </si>
  <si>
    <t>Parcial</t>
  </si>
  <si>
    <t>Subtotal</t>
  </si>
  <si>
    <t>Distrib. Circ. Calef. Zona Sur P.Sótano</t>
  </si>
  <si>
    <t>Distrib. Circ. Calef. Zona Norte P.Sótano</t>
  </si>
  <si>
    <t>PSCLT004</t>
  </si>
  <si>
    <t>Partida</t>
  </si>
  <si>
    <t>m</t>
  </si>
  <si>
    <t>TUB. ACERO NEGRO 1 1/2"-DN40</t>
  </si>
  <si>
    <t>Suministro e instalación de tubería de acero negro para circuitos de climatización, DN 40, con diámetro interior 40 mm y espesor 3,2 mm. La tubería irá protegida y perfectamente aislada con aislamiento según RITE (no incluido en la medición). Las uniones y piezas especiales irán unidas según normativa. Se utilizarán pasamuros de holgura de 10 mm, inlcuyendo en la medición la parte proporcional de ejecución de agujero en forjado o pared y protección. Incluso parte proporcional de piezas especiales para instalación armafix AF y conexión, materiales de unión, piecerío, manguitos pasamuros, elementos dilatadores, válvulas de corte e independización y pruebas de estanqueidad. Totalmente instalada y probada estanqueidad según planos de proyecto y normativa aplicable.</t>
  </si>
  <si>
    <t>Uds.</t>
  </si>
  <si>
    <t>Largo</t>
  </si>
  <si>
    <t>Ancho</t>
  </si>
  <si>
    <t>Alto</t>
  </si>
  <si>
    <t>Parcial</t>
  </si>
  <si>
    <t>Subtotal</t>
  </si>
  <si>
    <t>Distrib. Circ. Calef. Zona Norte P.Sótano</t>
  </si>
  <si>
    <t>PSCLT019</t>
  </si>
  <si>
    <t>Partida</t>
  </si>
  <si>
    <t>m</t>
  </si>
  <si>
    <t>AISL. TÉRMICO L. ROCA/AL.DIÁM=20mm ESP=25mm</t>
  </si>
  <si>
    <t>Suministro e instalación de aislamiento térmico compuesto por coquilla de lana de roca revestida por su cara exterior con una lámina de aluminio reforzada que actúa como barrera de vapor Rockwool Teclit PS 200 o similar en calidad y características técnicas, para tubería en instalación interior de climatización/ACS, colocada superficialmente, para la distribución de fluidos calientes (de 40°C a +100°C), con apertura longitudinal y lengüeta autoadhesiva que facilita el cierre de forma sencilla, para tuberías de hasta 22 mm de diámetro exterior y 25 mm de espesor. Totalmente instalado.</t>
  </si>
  <si>
    <t>Uds.</t>
  </si>
  <si>
    <t>Largo</t>
  </si>
  <si>
    <t>Ancho</t>
  </si>
  <si>
    <t>Alto</t>
  </si>
  <si>
    <t>Parcial</t>
  </si>
  <si>
    <t>Subtotal</t>
  </si>
  <si>
    <t>Ramales a radiadores</t>
  </si>
  <si>
    <t>0</t>
  </si>
  <si>
    <t>Hab.001</t>
  </si>
  <si>
    <t>Hab.002</t>
  </si>
  <si>
    <t>Hab.003</t>
  </si>
  <si>
    <t>Hab.004</t>
  </si>
  <si>
    <t>Hab.005</t>
  </si>
  <si>
    <t>Hab.00A</t>
  </si>
  <si>
    <t>Hab.00B</t>
  </si>
  <si>
    <t>Hab.101</t>
  </si>
  <si>
    <t>Hab.102</t>
  </si>
  <si>
    <t>Hab.103</t>
  </si>
  <si>
    <t>Hab.104</t>
  </si>
  <si>
    <t>Hab.105</t>
  </si>
  <si>
    <t>Hab.106</t>
  </si>
  <si>
    <t>Hab.107</t>
  </si>
  <si>
    <t>Hab.108</t>
  </si>
  <si>
    <t>Hab.109</t>
  </si>
  <si>
    <t>Hab.110</t>
  </si>
  <si>
    <t>Hab.111</t>
  </si>
  <si>
    <t>Hab.112</t>
  </si>
  <si>
    <t>Hab.113</t>
  </si>
  <si>
    <t>Hab.114</t>
  </si>
  <si>
    <t>Hab.115</t>
  </si>
  <si>
    <t>Hab.116</t>
  </si>
  <si>
    <t>Hab.117</t>
  </si>
  <si>
    <t>Hab.201</t>
  </si>
  <si>
    <t>Hab.202</t>
  </si>
  <si>
    <t>Hab.203</t>
  </si>
  <si>
    <t>Hab.204</t>
  </si>
  <si>
    <t>Hab.205</t>
  </si>
  <si>
    <t>Hab.206</t>
  </si>
  <si>
    <t>Hab.207</t>
  </si>
  <si>
    <t>Hab.208</t>
  </si>
  <si>
    <t>Hab.209</t>
  </si>
  <si>
    <t>Montante M2</t>
  </si>
  <si>
    <t>Montante M3</t>
  </si>
  <si>
    <t>Montante M4</t>
  </si>
  <si>
    <t>Montante M5</t>
  </si>
  <si>
    <t>Montante M6</t>
  </si>
  <si>
    <t>Montante M7</t>
  </si>
  <si>
    <t>PSCLT012</t>
  </si>
  <si>
    <t>Partida</t>
  </si>
  <si>
    <t>m</t>
  </si>
  <si>
    <t>AISL. TÉRMICO L. ROCA/AL.DIÁM=28mm ESP=25mm</t>
  </si>
  <si>
    <t>Suministro e instalación de aislamiento térmico compuesto por coquilla de lana de roca revestida por su cara exterior con una lámina de aluminio reforzada que actúa como barrera de vapor Rockwool Teclit PS 200 o similar en calidad y características técnicas, para tubería en instalación interior de climatización/ACS, colocada superficialmente, para la distribución de fluidos calientes (de 40°C a +100°C), con apertura longitudinal y lengüeta autoadhesiva que facilita el cierre de forma sencilla, para tuberías de hasta 28 mm de diámetro exterior y 25 mm de espesor. Totalmente instalado.</t>
  </si>
  <si>
    <t>Uds.</t>
  </si>
  <si>
    <t>Largo</t>
  </si>
  <si>
    <t>Ancho</t>
  </si>
  <si>
    <t>Alto</t>
  </si>
  <si>
    <t>Parcial</t>
  </si>
  <si>
    <t>Subtotal</t>
  </si>
  <si>
    <t>Montante M1</t>
  </si>
  <si>
    <t>Montante M2</t>
  </si>
  <si>
    <t>Montante M3</t>
  </si>
  <si>
    <t>Montante M4</t>
  </si>
  <si>
    <t>Montante M6</t>
  </si>
  <si>
    <t>Montante M7</t>
  </si>
  <si>
    <t>Montante M8</t>
  </si>
  <si>
    <t>Distrib. Circ. Calef. Zona Sur P.Sótano</t>
  </si>
  <si>
    <t>Distrib. Circ. Calef. Zona Norte P.Sótano</t>
  </si>
  <si>
    <t>PSCLT013</t>
  </si>
  <si>
    <t>Partida</t>
  </si>
  <si>
    <t>m</t>
  </si>
  <si>
    <t>AISL. TÉRMICO L. ROCA/ALDIÁM=35mm ESP=25mm</t>
  </si>
  <si>
    <t>Suministro e instalación de aislamiento térmico compuesto por coquilla de lana de roca revestida por su cara exterior con una lámina de aluminio reforzada que actúa como barrera de vapor Rockwool Teclit PS 200 o similar en calidad y características técnicas, para tubería en instalación interior de climatización/ACS, colocada superficialmente, para la distribución de fluidos calientes (de 40°C a +100°C), con apertura longitudinal y lengüeta autoadhesiva que facilita el cierre de forma sencilla, para tuberías de hasta 35 mm de diámetro exterior y 25 mm de espesor. Totalmente instalado.</t>
  </si>
  <si>
    <t>Uds.</t>
  </si>
  <si>
    <t>Largo</t>
  </si>
  <si>
    <t>Ancho</t>
  </si>
  <si>
    <t>Alto</t>
  </si>
  <si>
    <t>Parcial</t>
  </si>
  <si>
    <t>Subtotal</t>
  </si>
  <si>
    <t>Distrib. Circ. Calef. Zona Sur P.Sótano</t>
  </si>
  <si>
    <t>Distrib. Circ. Calef. Zona Norte P.Sótano</t>
  </si>
  <si>
    <t>PSCLT014</t>
  </si>
  <si>
    <t>Partida</t>
  </si>
  <si>
    <t>m</t>
  </si>
  <si>
    <t>AISL. TÉRMICO L. ROCA/AL.DIÁM=42mm ESP=30mm</t>
  </si>
  <si>
    <t>Suministro e instalación de aislamiento térmico compuesto por coquilla de lana de roca revestida por su cara exterior con una lámina de aluminio reforzada que actúa como barrera de vapor Rockwool Teclit PS 200 o similar en calidad y características técnicas, para tubería en instalación interior de climatización/ACS, colocada superficialmente, para la distribución de fluidos calientes (de 40°C a +100°C), con apertura longitudinal y lengüeta autoadhesiva que facilita el cierre de forma sencilla, para tuberías de hasta 42 mm de diámetro exterior y 30 mm de espesor. Totalmente instalado.</t>
  </si>
  <si>
    <t>Uds.</t>
  </si>
  <si>
    <t>Largo</t>
  </si>
  <si>
    <t>Ancho</t>
  </si>
  <si>
    <t>Alto</t>
  </si>
  <si>
    <t>Parcial</t>
  </si>
  <si>
    <t>Subtotal</t>
  </si>
  <si>
    <t>Distrib. Circ. Calef. Zona Sur P.Sótano</t>
  </si>
  <si>
    <t>Distrib. Circ. Calef. Zona Norte P.Sótano</t>
  </si>
  <si>
    <t>PSCLT015</t>
  </si>
  <si>
    <t>Partida</t>
  </si>
  <si>
    <t>m</t>
  </si>
  <si>
    <t>AISL. TÉRMICO L. ROCA/AL.DIÁM=48mm ESP=30mm</t>
  </si>
  <si>
    <t>Suministro e instalación de aislamiento térmico compuesto por coquilla de lana de roca revestida por su cara exterior con una lámina de aluminio reforzada que actúa como barrera de vapor Rockwool Teclit PS 200 o similar en calidad y características técnicas, para tubería en instalación interior de climatización/ACS, colocada superficialmente, para la distribución de fluidos calientes (de 40°C a +100°C), con apertura longitudinal y lengüeta autoadhesiva que facilita el cierre de forma sencilla, para tuberías de hasta 48 mm de diámetro exterior y 30 mm de espesor. Totalmente instalado.</t>
  </si>
  <si>
    <t>Uds.</t>
  </si>
  <si>
    <t>Largo</t>
  </si>
  <si>
    <t>Ancho</t>
  </si>
  <si>
    <t>Alto</t>
  </si>
  <si>
    <t>Parcial</t>
  </si>
  <si>
    <t>Subtotal</t>
  </si>
  <si>
    <t>Distrib. Circ. Calef. Zona Norte P.Sótano</t>
  </si>
  <si>
    <t>PSCAINT</t>
  </si>
  <si>
    <t>PSCACLH</t>
  </si>
  <si>
    <t>Capítulo</t>
  </si>
  <si>
    <t>INST. CLIMATIZACIÓN HABITACIONES 2 TUBOS</t>
  </si>
  <si>
    <t>PSCLIH001</t>
  </si>
  <si>
    <t>Partida</t>
  </si>
  <si>
    <t>ud</t>
  </si>
  <si>
    <t>UD INT. AIRE-AGUA 2T Pref/cal:2,06 KW/2,38KW</t>
  </si>
  <si>
    <t>Suministro e instalación de equipo fancoil horizontal de techo sin envolvente, sistema de dos tubos, modelo FWE04D "DAIKIN", potencia frigorífica total 2,06 kW, potencia frigorífica sensible 1,69 kW (temperatura de bulbo seco del aire interior 27°C, temperatura de bulbo húmedo del aire interior 19°C, temperatura de entrada del agua 7°C, salto térmico 5°C), potencia calorífica 2,38 kW (temperatura de bulbo seco del aire interior 20°C, temperatura de entrada del agua 45°C), caudal de aire 385 m³/h, dimensiones 200x797x610 mm, peso 21 kg, potencia sonora 44 dBA, alimentación monofásica (230V/50Hz). Incluso elementos para suspensión del techo. Totalmente montado, conexionado y puesto en marcha por la empresa instaladora para la comprobación de su correcto funcionamiento.</t>
  </si>
  <si>
    <t>Uds.</t>
  </si>
  <si>
    <t>Largo</t>
  </si>
  <si>
    <t>Ancho</t>
  </si>
  <si>
    <t>Alto</t>
  </si>
  <si>
    <t>Parcial</t>
  </si>
  <si>
    <t>Subtotal</t>
  </si>
  <si>
    <t>Habitaciones</t>
  </si>
  <si>
    <t>PSVEN003h</t>
  </si>
  <si>
    <t>Partida</t>
  </si>
  <si>
    <t>ud</t>
  </si>
  <si>
    <t>DESAGÜE UD. CLIMATIZACIÓN/VENT. HABITACIÓN</t>
  </si>
  <si>
    <t>Suministro e instalación de tubería de PVC de evacuación (UNE EN1453-1) serie B, de 32 mm de diámetro, colocada en instalaciones interiores de desagüe, para evacuación de condensados de unidades de climatización, se conectará al bote sifónico de la habitación, con p.p. de piezas especiales de PVC y con unión pegada, instalada y funcionando. s/CTE-HS-5</t>
  </si>
  <si>
    <t>Uds.</t>
  </si>
  <si>
    <t>Largo</t>
  </si>
  <si>
    <t>Ancho</t>
  </si>
  <si>
    <t>Alto</t>
  </si>
  <si>
    <t>Parcial</t>
  </si>
  <si>
    <t>Subtotal</t>
  </si>
  <si>
    <t>Ud. Int. Habitaciones</t>
  </si>
  <si>
    <t>GSVEN008</t>
  </si>
  <si>
    <t>Partida</t>
  </si>
  <si>
    <t>m²</t>
  </si>
  <si>
    <t>CONDUCTO CLIMAVER NETO</t>
  </si>
  <si>
    <t>Formación de conducto rectangular para la distribución de aire climatizado formado por panel rígido de alta densidad de lana de vidrio Climaver Neto "ISOVER", según UNE-EN 13162, de 25 mm de espesor, revestido por un complejo triplex aluminio visto + malla de fibra de vidrio + kraft por el exterior y un tejido de vidrio acústico de alta resistencia mecánica (tejido NETO) por el interior, resistencia térmica 0,78 m²K/W, conductividad térmica 0,032 W/(mK). Incluso p/p de cortes, codos y derivaciones, sellado de uniones con cola Climaver, embocaduras, soportes metálicos galvanizados, elementos de fijación, sellado de tramos con cinta Climaver Neto de aluminio, accesorios de montaje, piezas especiales, limpieza y retirada de los materiales sobrantes a contenedor. Totalmente montado, conexionado y probado.  Incluye: Replanteo del recorrido de los conductos. Marcado y posterior anclaje de los soportes de los conductos. Montaje y fijación de conductos. Sellado de las uniones. Limpieza final.</t>
  </si>
  <si>
    <t>Uds.</t>
  </si>
  <si>
    <t>Largo</t>
  </si>
  <si>
    <t>Ancho</t>
  </si>
  <si>
    <t>Alto</t>
  </si>
  <si>
    <t>Parcial</t>
  </si>
  <si>
    <t>Subtotal</t>
  </si>
  <si>
    <t>Habitaciones</t>
  </si>
  <si>
    <t>0</t>
  </si>
  <si>
    <t>Hab. 001</t>
  </si>
  <si>
    <t>Hab. 002</t>
  </si>
  <si>
    <t>Hab. 003</t>
  </si>
  <si>
    <t>Hab. 004</t>
  </si>
  <si>
    <t>Hab. 005</t>
  </si>
  <si>
    <t>Hab. 00A</t>
  </si>
  <si>
    <t>Hab. 00B</t>
  </si>
  <si>
    <t>Hab.101</t>
  </si>
  <si>
    <t>Hab.102</t>
  </si>
  <si>
    <t>Hab.103</t>
  </si>
  <si>
    <t>Hab.104</t>
  </si>
  <si>
    <t>Hab.105</t>
  </si>
  <si>
    <t>Hab.106</t>
  </si>
  <si>
    <t>Hab.107</t>
  </si>
  <si>
    <t>Hab.108</t>
  </si>
  <si>
    <t>Hab.109</t>
  </si>
  <si>
    <t>Hab.110</t>
  </si>
  <si>
    <t>Hab.111</t>
  </si>
  <si>
    <t>Hab.112</t>
  </si>
  <si>
    <t>Hab.113</t>
  </si>
  <si>
    <t>Hab.114</t>
  </si>
  <si>
    <t>Hab.115</t>
  </si>
  <si>
    <t>Hab.116</t>
  </si>
  <si>
    <t>Hab.117</t>
  </si>
  <si>
    <t>Hab.201</t>
  </si>
  <si>
    <t>Hab.202</t>
  </si>
  <si>
    <t>Hab.203</t>
  </si>
  <si>
    <t>Hab.204</t>
  </si>
  <si>
    <t>Hab.205</t>
  </si>
  <si>
    <t>Hab.206</t>
  </si>
  <si>
    <t>Hab.207</t>
  </si>
  <si>
    <t>Hab.208</t>
  </si>
  <si>
    <t>Hab.209</t>
  </si>
  <si>
    <t>PSCLIH002</t>
  </si>
  <si>
    <t>Partida</t>
  </si>
  <si>
    <t>ud</t>
  </si>
  <si>
    <t>REJILLA LINEAL IMP/EXT. 1000x150mm S/C.REG.</t>
  </si>
  <si>
    <t>Suministro e instalación sobre derivación del conducto de ventilación/climatización de rejilla de impulsión/retorno tipo Koolair 31-15 o semejante en calidad y características técnicas, sin compuerta de regulación, de dimensiones de 1000x150 mm, de aluminio lacada en color según indicaciones de la dirección facultativa. Incluso parte proporcional de marco de montaje para fijación, tornillos y pequeño material de fijación, así como conexión a conducto de ventilación realizada en conducto de climaver neto y remate sobre falso techo. Totalmente instalada y regulado caudal según datos y planos de proyecto, instrucciones del fabricante y normativa aplicable, incluso parte proporcional de prueba de difusión certificada mediante humo trazador.</t>
  </si>
  <si>
    <t>Uds.</t>
  </si>
  <si>
    <t>Largo</t>
  </si>
  <si>
    <t>Ancho</t>
  </si>
  <si>
    <t>Alto</t>
  </si>
  <si>
    <t>Parcial</t>
  </si>
  <si>
    <t>Subtotal</t>
  </si>
  <si>
    <t>Impulsión aire climatizado habitaciones</t>
  </si>
  <si>
    <t>Retorno aire climatizado habitaciones</t>
  </si>
  <si>
    <t>PSCALD001</t>
  </si>
  <si>
    <t>Partida</t>
  </si>
  <si>
    <t>ud</t>
  </si>
  <si>
    <t>COLECTOR DISTR. CIRC. RADIAD./FANCOIL 2E/2S</t>
  </si>
  <si>
    <t>Suministro e instalación de colector modular para 2 salidas/entradas de ida y retorno de circuitos a radiadores/fancoils de tubería de acero DN25, con llaves de corte y armario para empotrar con tapa. Medida la unidad totalmente instalada y probada según planos de proyecto y normativa aplicable, lista para funcionar.</t>
  </si>
  <si>
    <t>Uds.</t>
  </si>
  <si>
    <t>Largo</t>
  </si>
  <si>
    <t>Ancho</t>
  </si>
  <si>
    <t>Alto</t>
  </si>
  <si>
    <t>Parcial</t>
  </si>
  <si>
    <t>Subtotal</t>
  </si>
  <si>
    <t>Hab.003-004</t>
  </si>
  <si>
    <t>Hab.005-00A</t>
  </si>
  <si>
    <t>Hab.102-103</t>
  </si>
  <si>
    <t>Hab.104-105</t>
  </si>
  <si>
    <t>Hab.106-107</t>
  </si>
  <si>
    <t>Hab.108-117</t>
  </si>
  <si>
    <t>Hab.112-113</t>
  </si>
  <si>
    <t>Hab.202-203</t>
  </si>
  <si>
    <t>Hab.204-205</t>
  </si>
  <si>
    <t>Hab.206-207</t>
  </si>
  <si>
    <t>Hab.208-209</t>
  </si>
  <si>
    <t>PSCLIH006</t>
  </si>
  <si>
    <t>Partida</t>
  </si>
  <si>
    <t>ud</t>
  </si>
  <si>
    <t>COLECTOR DISTR. CIRC. RADIAD./FANCOIL 3E/3S</t>
  </si>
  <si>
    <t>Suministro e instalación de colector modular para 3 salidas/entradas de ida y retorno de circuitos a radiadores/fancoils de tubería de acero DN25, con llaves de corte y armario para empotrar con tapa. Medida la unidad totalmente instalada y probada según planos de proyecto y normativa aplicable, lista para funcionar.</t>
  </si>
  <si>
    <t>Uds.</t>
  </si>
  <si>
    <t>Largo</t>
  </si>
  <si>
    <t>Ancho</t>
  </si>
  <si>
    <t>Alto</t>
  </si>
  <si>
    <t>Parcial</t>
  </si>
  <si>
    <t>Subtotal</t>
  </si>
  <si>
    <t>Hab.109-110-111</t>
  </si>
  <si>
    <t>Hab.114-115-116</t>
  </si>
  <si>
    <t>PSCLT001</t>
  </si>
  <si>
    <t>Partida</t>
  </si>
  <si>
    <t>m</t>
  </si>
  <si>
    <t>TUB. ACERO NEGRO 3/4"- DN20</t>
  </si>
  <si>
    <t>Suministro e instalación de tubería de acero negro para circuitos de climatización, DN 20, con diámetro interior 20 mm y espesor 2,6 mm. La tubería irá protegida y perfectamente aislada con aislamiento según RITE (no incluido en la medición). Las uniones y piezas especiales irán unidas según normativa. Se utilizarán pasamuros de holgura de 10 mm, inlcuyendo en la medición la parte proporcional de ejecución de agujero en forjado o pared y protección. Incluso parte proporcional de piezas especiales para instalación armafix AF o similar y conexión, materiales de unión, piecerío, manguitos pasamuros, elementos dilatadores, válvulas de corte e independización y pruebas de estanqueidad. Totalmente instalada y probada estanqueidad según planos de proyecto y normativa aplicable.</t>
  </si>
  <si>
    <t>Uds.</t>
  </si>
  <si>
    <t>Largo</t>
  </si>
  <si>
    <t>Ancho</t>
  </si>
  <si>
    <t>Alto</t>
  </si>
  <si>
    <t>Parcial</t>
  </si>
  <si>
    <t>Subtotal</t>
  </si>
  <si>
    <t>Ramales a fancoils</t>
  </si>
  <si>
    <t>0</t>
  </si>
  <si>
    <t>Hab.001</t>
  </si>
  <si>
    <t>Hab.002</t>
  </si>
  <si>
    <t>Hab.003</t>
  </si>
  <si>
    <t>Hab.004</t>
  </si>
  <si>
    <t>Hab.005</t>
  </si>
  <si>
    <t>Hab.00A</t>
  </si>
  <si>
    <t>Hab.00B</t>
  </si>
  <si>
    <t>Hab.101</t>
  </si>
  <si>
    <t>Hab.102</t>
  </si>
  <si>
    <t>Hab.103</t>
  </si>
  <si>
    <t>Hab.104</t>
  </si>
  <si>
    <t>Hab.105</t>
  </si>
  <si>
    <t>Hab.106</t>
  </si>
  <si>
    <t>Hab.107</t>
  </si>
  <si>
    <t>Hab.108</t>
  </si>
  <si>
    <t>Hab.109</t>
  </si>
  <si>
    <t>Hab.110</t>
  </si>
  <si>
    <t>Hab.111</t>
  </si>
  <si>
    <t>Hab.112</t>
  </si>
  <si>
    <t>Hab.113</t>
  </si>
  <si>
    <t>Hab.114</t>
  </si>
  <si>
    <t>Hab.115</t>
  </si>
  <si>
    <t>Hab.116</t>
  </si>
  <si>
    <t>Hab.117</t>
  </si>
  <si>
    <t>Hab.201</t>
  </si>
  <si>
    <t>Hab.202</t>
  </si>
  <si>
    <t>Hab.203</t>
  </si>
  <si>
    <t>Hab.204</t>
  </si>
  <si>
    <t>Hab.205</t>
  </si>
  <si>
    <t>Hab.206</t>
  </si>
  <si>
    <t>Hab.207</t>
  </si>
  <si>
    <t>Hab.208</t>
  </si>
  <si>
    <t>Hab.209</t>
  </si>
  <si>
    <t>Montante M2</t>
  </si>
  <si>
    <t>Montante M3</t>
  </si>
  <si>
    <t>Montante M4</t>
  </si>
  <si>
    <t>Montante M5</t>
  </si>
  <si>
    <t>Montante M6</t>
  </si>
  <si>
    <t>Montante M7</t>
  </si>
  <si>
    <t>Montante M8</t>
  </si>
  <si>
    <t>PSCLT002</t>
  </si>
  <si>
    <t>Partida</t>
  </si>
  <si>
    <t>m</t>
  </si>
  <si>
    <t>TUB. ACERO NEGRO 1"-DN25</t>
  </si>
  <si>
    <t>Suministro e instalación de tubería de acero negro para circuitos de climatización, DN 25, con diámetro interior 25 mm y espesor 3,2 mm. La tubería irá protegida y perfectamente aislada con aislamiento según RITE (no incluido en la medición). Las uniones y piezas especiales irán unidas según normativa. Las uniones y piezas especiales irán unidas según normativa. Se utilizarán pasamuros de holgura de 10 mm, inlcuyendo en la medición la parte proporcional de ejecución de agujero en forjado o pared y protección. Incluso parte proporcional de piezas especiales para instalación armafix AF y conexión, materiales de unión, piecerío, manguitos pasamuros, elementos dilatadores, válvulas de corte e independización y pruebas de estanqueidad. Totalmente instalada y probada estanqueidad según planos de proyecto y normativa aplicable.</t>
  </si>
  <si>
    <t>Uds.</t>
  </si>
  <si>
    <t>Largo</t>
  </si>
  <si>
    <t>Ancho</t>
  </si>
  <si>
    <t>Alto</t>
  </si>
  <si>
    <t>Parcial</t>
  </si>
  <si>
    <t>Subtotal</t>
  </si>
  <si>
    <t>Montante M1</t>
  </si>
  <si>
    <t>Montante M2</t>
  </si>
  <si>
    <t>Montante M3</t>
  </si>
  <si>
    <t>Montante M4</t>
  </si>
  <si>
    <t>Montante M6</t>
  </si>
  <si>
    <t>Montante M7</t>
  </si>
  <si>
    <t>Dist. circ.4 en P. S</t>
  </si>
  <si>
    <t>Dist. circ.5 en P. S</t>
  </si>
  <si>
    <t>PSCLT003</t>
  </si>
  <si>
    <t>Partida</t>
  </si>
  <si>
    <t>m</t>
  </si>
  <si>
    <t>TUB. ACERO NEGRO 1 1/4"-DN32</t>
  </si>
  <si>
    <t>Suministro e instalación de tubería de acero negro para circuitos de climatización, DN 32, con diámetro interior 32 mm y espesor 3,2 mm. La tubería irá protegida y perfectamente aislada con aislamiento según RITE (no incluido en la medición). Las uniones y piezas especiales irán unidas según normativa. Se utilizarán pasamuros de holgura de 10 mm, inlcuyendo en la medición la parte proporcional de ejecución de agujero en forjado o pared y protección. Incluso parte proporcional de piezas especiales para instalación armafix AF y conexión, materiales de unión, piecerío, manguitos pasamuros, elementos dilatadores, válvulas de corte e independización y pruebas de estanqueidad. Totalmente instalada y probada estanqueidad según planos de proyecto y normativa aplicable.</t>
  </si>
  <si>
    <t>Uds.</t>
  </si>
  <si>
    <t>Largo</t>
  </si>
  <si>
    <t>Ancho</t>
  </si>
  <si>
    <t>Alto</t>
  </si>
  <si>
    <t>Parcial</t>
  </si>
  <si>
    <t>Subtotal</t>
  </si>
  <si>
    <t>Montante M4</t>
  </si>
  <si>
    <t>Montante M6</t>
  </si>
  <si>
    <t>Dist. circ.4 en P. S</t>
  </si>
  <si>
    <t>PSCLT004</t>
  </si>
  <si>
    <t>Partida</t>
  </si>
  <si>
    <t>m</t>
  </si>
  <si>
    <t>TUB. ACERO NEGRO 1 1/2"-DN40</t>
  </si>
  <si>
    <t>Suministro e instalación de tubería de acero negro para circuitos de climatización, DN 40, con diámetro interior 40 mm y espesor 3,2 mm. La tubería irá protegida y perfectamente aislada con aislamiento según RITE (no incluido en la medición). Las uniones y piezas especiales irán unidas según normativa. Se utilizarán pasamuros de holgura de 10 mm, inlcuyendo en la medición la parte proporcional de ejecución de agujero en forjado o pared y protección. Incluso parte proporcional de piezas especiales para instalación armafix AF y conexión, materiales de unión, piecerío, manguitos pasamuros, elementos dilatadores, válvulas de corte e independización y pruebas de estanqueidad. Totalmente instalada y probada estanqueidad según planos de proyecto y normativa aplicable.</t>
  </si>
  <si>
    <t>Uds.</t>
  </si>
  <si>
    <t>Largo</t>
  </si>
  <si>
    <t>Ancho</t>
  </si>
  <si>
    <t>Alto</t>
  </si>
  <si>
    <t>Parcial</t>
  </si>
  <si>
    <t>Subtotal</t>
  </si>
  <si>
    <t>Dist. circ. 4 en P. S</t>
  </si>
  <si>
    <t>Dist. circ. 5 en P. S</t>
  </si>
  <si>
    <t>PSCLT005</t>
  </si>
  <si>
    <t>Partida</t>
  </si>
  <si>
    <t>m</t>
  </si>
  <si>
    <t>TUB. ACERO NEGRO 2"-DN50</t>
  </si>
  <si>
    <t>Suministro e instalación de tubería de acero negro para circuitos de climatización, DN 50, con diámetro interior 50 mm y espesor 3,6 mm. La tubería irá protegida y perfectamente aislada con aislamiento según RITE (no incluido en la medición). Las uniones y piezas especiales irán unidas según normativa. Se utilizarán pasamuros de holgura de 10 mm, inlcuyendo en la medición la parte proporcional de ejecución de agujero en forjado o pared y protección. Incluso parte proporcional de piezas especiales para instalación armafix AF y conexión, materiales de unión, piecerío, manguitos pasamuros, elementos dilatadores, válvulas de corte e independización y pruebas de estanqueidad. Totalmente instalada y probada estanqueidad según planos de proyecto y normativa aplicable.</t>
  </si>
  <si>
    <t>Uds.</t>
  </si>
  <si>
    <t>Largo</t>
  </si>
  <si>
    <t>Ancho</t>
  </si>
  <si>
    <t>Alto</t>
  </si>
  <si>
    <t>Parcial</t>
  </si>
  <si>
    <t>Subtotal</t>
  </si>
  <si>
    <t>Dist. circ. 5 en P. S</t>
  </si>
  <si>
    <t>PSCLT006</t>
  </si>
  <si>
    <t>Partida</t>
  </si>
  <si>
    <t>m</t>
  </si>
  <si>
    <t>TUB. ACERO NEGRO 2 1/2"- DN65</t>
  </si>
  <si>
    <t>Suministro e instalación de tubería de acero negro para circuitos de climatización, DN 65, con diámetro interior 100 mm y espesor 3,6 mm. La tubería irá protegida y perfectamente aislada con aislamiento según RITE  (no incluido en la medición). Las uniones y piezas especiales irán unidas según normativa. Se utilizarán pasamuros de holgura de 10 mm, inlcuyendo en la medición la parte proporcional de ejecución de agujero en forjado o pared y protección. Incluso parte proporcional de piezas especiales para instalación armafix AF y conexión, materiales de unión, piecerío, manguitos pasamuros, elementos dilatadores, válvulas de corte e independización y pruebas de estanqueidad. Totalmente instalada y probada estanqueidad según planos de proyecto y normativa aplicable.</t>
  </si>
  <si>
    <t>Uds.</t>
  </si>
  <si>
    <t>Largo</t>
  </si>
  <si>
    <t>Ancho</t>
  </si>
  <si>
    <t>Alto</t>
  </si>
  <si>
    <t>Parcial</t>
  </si>
  <si>
    <t>Subtotal</t>
  </si>
  <si>
    <t>Dist. circ. 5 en P. S</t>
  </si>
  <si>
    <t>PSCLT008</t>
  </si>
  <si>
    <t>Partida</t>
  </si>
  <si>
    <t>m</t>
  </si>
  <si>
    <t>AISL. TÉRMICO FLEXIBLE DIÁM=25mm ESP=25mm</t>
  </si>
  <si>
    <t>Suministro e instalación de aislamiento térmico flexible de célula cerrada tipo Armaflex  AF-EVO-5-025 o similar en calidad y características técnicas, para tubería en instalación interior de climatización, colocada superficialmente, para la distribución de fluidos fríos (de 0°C a +10°C), con elevada resistencia a la difusión de vapor de agua, baja conductividad térmica y protección antimicrobiana incorporada, para tuberías de hasta 25 mm de diámetro exterior y 25 mm de espesor, a base de caucho sintético flexible, de estructura celular cerrada, con adhesivo para las uniones (la banda autoadhesiva tiene base acrílica sensible a la presión y malla tejida como soporte). Incluido en la medición las piezas de codos, tes prefabricados en el mismo material asi como elementos de sujeción a la tubería y elementos de anclaje a pared/techotipo armaFix AF o similar. Totalmente instalado.</t>
  </si>
  <si>
    <t>Uds.</t>
  </si>
  <si>
    <t>Largo</t>
  </si>
  <si>
    <t>Ancho</t>
  </si>
  <si>
    <t>Alto</t>
  </si>
  <si>
    <t>Parcial</t>
  </si>
  <si>
    <t>Subtotal</t>
  </si>
  <si>
    <t>Ramales a fancoils</t>
  </si>
  <si>
    <t>0</t>
  </si>
  <si>
    <t>Hab.001</t>
  </si>
  <si>
    <t>Hab.002</t>
  </si>
  <si>
    <t>Hab.003</t>
  </si>
  <si>
    <t>Hab.004</t>
  </si>
  <si>
    <t>Hab.005</t>
  </si>
  <si>
    <t>Hab.00A</t>
  </si>
  <si>
    <t>Hab.00B</t>
  </si>
  <si>
    <t>Hab.101</t>
  </si>
  <si>
    <t>Hab.102</t>
  </si>
  <si>
    <t>Hab.103</t>
  </si>
  <si>
    <t>Hab.104</t>
  </si>
  <si>
    <t>Hab.105</t>
  </si>
  <si>
    <t>Hab.106</t>
  </si>
  <si>
    <t>Hab.107</t>
  </si>
  <si>
    <t>Hab.108</t>
  </si>
  <si>
    <t>Hab.109</t>
  </si>
  <si>
    <t>Hab.110</t>
  </si>
  <si>
    <t>Hab.111</t>
  </si>
  <si>
    <t>Hab.112</t>
  </si>
  <si>
    <t>Hab.113</t>
  </si>
  <si>
    <t>Hab.114</t>
  </si>
  <si>
    <t>Hab.115</t>
  </si>
  <si>
    <t>Hab.116</t>
  </si>
  <si>
    <t>Hab.117</t>
  </si>
  <si>
    <t>Hab.201</t>
  </si>
  <si>
    <t>Hab.202</t>
  </si>
  <si>
    <t>Hab.203</t>
  </si>
  <si>
    <t>Hab.204</t>
  </si>
  <si>
    <t>Hab.205</t>
  </si>
  <si>
    <t>Hab.206</t>
  </si>
  <si>
    <t>Hab.207</t>
  </si>
  <si>
    <t>Hab.208</t>
  </si>
  <si>
    <t>Hab.209</t>
  </si>
  <si>
    <t>Montante M2</t>
  </si>
  <si>
    <t>Montante M3</t>
  </si>
  <si>
    <t>Montante M4</t>
  </si>
  <si>
    <t>Montante M5</t>
  </si>
  <si>
    <t>Montante M6</t>
  </si>
  <si>
    <t>Montante M7</t>
  </si>
  <si>
    <t>Montante M8</t>
  </si>
  <si>
    <t>PSCLT009</t>
  </si>
  <si>
    <t>Partida</t>
  </si>
  <si>
    <t>m</t>
  </si>
  <si>
    <t>AISL. TÉRMICO FLEXIBLE DIÁM=32mm ESP=25mm</t>
  </si>
  <si>
    <t>Suministro e instalación de aislamiento térmico flexible de célula cerrada tipo Armaflex  AF-EVO-5-032 o similar en calidad y características técnicas, para tubería en instalación interior de climatización, colocada superficialmente, para la distribución de fluidos fríos (de 0°C a +10°C), con elevada resistencia a la difusión de vapor de agua, baja conductividad térmica y protección antimicrobiana incorporada, para tuberías de hasta 32 mm de diámetro exterior y 25 mm de espesor, a base de caucho sintético flexible, de estructura celular cerrada, con adhesivo para las uniones (la banda autoadhesiva tiene base acrílica sensible a la presión y malla tejida como soporte). Incluido en la medición las piezas de codos, tes prefabricados en el mismo material asi como elementos de sujeción a la tubería y elementos de anclaje a pared/techo tipo armaFix AF o similar. Totalmente instalado.</t>
  </si>
  <si>
    <t>Uds.</t>
  </si>
  <si>
    <t>Largo</t>
  </si>
  <si>
    <t>Ancho</t>
  </si>
  <si>
    <t>Alto</t>
  </si>
  <si>
    <t>Parcial</t>
  </si>
  <si>
    <t>Subtotal</t>
  </si>
  <si>
    <t>Montante M1</t>
  </si>
  <si>
    <t>Montante M2</t>
  </si>
  <si>
    <t>Montante M3</t>
  </si>
  <si>
    <t>Montante M4</t>
  </si>
  <si>
    <t>Montante M6</t>
  </si>
  <si>
    <t>Montante M7</t>
  </si>
  <si>
    <t>Dist. circ.4 en P. S</t>
  </si>
  <si>
    <t>Dist. circ.5 en P. S</t>
  </si>
  <si>
    <t>PSCLT010</t>
  </si>
  <si>
    <t>Partida</t>
  </si>
  <si>
    <t>m</t>
  </si>
  <si>
    <t>AISL. TÉRM.FLEXIBLE DIÁM=42mm ESP=30mm</t>
  </si>
  <si>
    <t>Suministro e instalación de aislamiento térmico flexible de célula cerrada tipo Armaflex  AF-EVO-5-042 o similar en calidad y características técnicas, para tubería en instalación interior de climatización, colocada superficialmente, para la distribución de fluidos fríos (de 0°C a +10°C), con elevada resistencia a la difusión de vapor de agua, baja conductividad térmica y protección antimicrobiana incorporada, para tuberías de hasta 42 mm de diámetro exterior y 30 mm de espesor, a base de caucho sintético flexible, de estructura celular cerrada, con adhesivo para las uniones (la banda autoadhesiva tiene base acrílica sensible a la presión y malla tejida como soporte).Incluido en la medición las piezas de codos, tes prefabricados en el mismo material asi como elementos de sujeción a la tubería y elementos de anclaje a pared/techo tipo armaFix AF o similar. Totalmente instalado.</t>
  </si>
  <si>
    <t>Uds.</t>
  </si>
  <si>
    <t>Largo</t>
  </si>
  <si>
    <t>Ancho</t>
  </si>
  <si>
    <t>Alto</t>
  </si>
  <si>
    <t>Parcial</t>
  </si>
  <si>
    <t>Subtotal</t>
  </si>
  <si>
    <t>Montante M4</t>
  </si>
  <si>
    <t>Montante M6</t>
  </si>
  <si>
    <t>Dist. circ.4 en P. S</t>
  </si>
  <si>
    <t>PSCLT011</t>
  </si>
  <si>
    <t>Partida</t>
  </si>
  <si>
    <t>m</t>
  </si>
  <si>
    <t>AISL. TÉRMICO FLEXIBLE DIÁM=48mm ESP=30mm</t>
  </si>
  <si>
    <t>Suministro e instalación de aislamiento térmico flexible de célula cerrada tipo Armaflex  AF-EVO-5-048 o similar en calidad y características técnicas, para tubería en instalación interior de climatización, colocada superficialmente, para la distribución de fluidos fríos (de 0°C a +10°C), con elevada resistencia a la difusión de vapor de agua, baja conductividad térmica y protección antimicrobiana incorporada, para tuberías de hasta 48 mm de diámetro exterior y 30 mm de espesor, a base de caucho sintético flexible, de estructura celular cerrada, con adhesivo para las uniones (la banda autoadhesiva tiene base acrílica sensible a la presión y malla tejida como soporte). Incluido en la medición las piezas de codos, tes prefabricados en el mismo material asi como elementos de sujeción a la tubería y elementos de anclaje a pared/techo tipo armaFix AF o similar. Totalmente instalado.</t>
  </si>
  <si>
    <t>Uds.</t>
  </si>
  <si>
    <t>Largo</t>
  </si>
  <si>
    <t>Ancho</t>
  </si>
  <si>
    <t>Alto</t>
  </si>
  <si>
    <t>Parcial</t>
  </si>
  <si>
    <t>Subtotal</t>
  </si>
  <si>
    <t>Dist. circ. 4 en P. S</t>
  </si>
  <si>
    <t>Dist. circ. 5 en P. S</t>
  </si>
  <si>
    <t>PSCLT01</t>
  </si>
  <si>
    <t>Partida</t>
  </si>
  <si>
    <t>m</t>
  </si>
  <si>
    <t>AISL. TÉRMICO FLEXIBLE DIÁM=60mm ESP=30mm</t>
  </si>
  <si>
    <t>Suministro e instalación de aislamiento térmico flexible de célula cerrada tipo Armaflex  AF-5-060 o similar en calidad y características técnicas, para tubería en instalación interior de climatización, colocada superficialmente, para la distribución de fluidos fríos (de 0°C a +10°C), con elevada resistencia a la difusión de vapor de agua, baja conductividad térmica y protección antimicrobiana incorporada, para tuberías de hasta 60 mm de diámetro exterior y 30 mm de espesor, a base de caucho sintético flexible, de estructura celular cerrada, con adhesivo para las uniones (la banda autoadhesiva tiene base acrílica sensible a la presión y malla tejida como soporte). Incluido en la medición las piezas de codos, tes prefabricados en el mismo material asi como elementos de sujeción a la tubería y elementos de anclaje a pared/techotipo armaFix AF o similar. Totalmente instalado.</t>
  </si>
  <si>
    <t>Uds.</t>
  </si>
  <si>
    <t>Largo</t>
  </si>
  <si>
    <t>Ancho</t>
  </si>
  <si>
    <t>Alto</t>
  </si>
  <si>
    <t>Parcial</t>
  </si>
  <si>
    <t>Subtotal</t>
  </si>
  <si>
    <t>Dist. circ. 5 en P. S</t>
  </si>
  <si>
    <t>PSCLT0112</t>
  </si>
  <si>
    <t>Partida</t>
  </si>
  <si>
    <t>m</t>
  </si>
  <si>
    <t>AISL. TÉRM. FLEXIBLE DIÁM=76mm ESP=30mm</t>
  </si>
  <si>
    <t>Suministro e instalación de aislamiento térmico flexible de célula cerrada tipo Armaflex  AF-EVO-5-076 o similar en calidad y características técnicas, para tubería en instalación interior de climatización, colocada superficialmente, para la distribución de fluidos fríos (de 0°C a +10°C), con elevada resistencia a la difusión de vapor de agua, baja conductividad térmica y protección antimicrobiana incorporada, para tuberías de hasta 79,5 mm de diámetro exterior y 30 mm de espesor, a base de caucho sintético flexible, de estructura celular cerrada, con adhesivo para las uniones (la banda autoadhesiva tiene base acrílica sensible a la presión y malla tejida como soporte).Incluido en la medición las piezas de codos, tes prefabricados en el mismo material asi como elementos de sujeción a la tubería y elementos de anclaje a pared/techo tipo armaFix AF o similar. Totalmente instalado.</t>
  </si>
  <si>
    <t>Uds.</t>
  </si>
  <si>
    <t>Largo</t>
  </si>
  <si>
    <t>Ancho</t>
  </si>
  <si>
    <t>Alto</t>
  </si>
  <si>
    <t>Parcial</t>
  </si>
  <si>
    <t>Subtotal</t>
  </si>
  <si>
    <t>Dist. circ. 5 en P. S</t>
  </si>
  <si>
    <t>PSCACLH</t>
  </si>
  <si>
    <t>PSCACLS</t>
  </si>
  <si>
    <t>Capítulo</t>
  </si>
  <si>
    <t>INST. CLIMATIZACIÓN SALONES-ZZCC 4 TUBOS</t>
  </si>
  <si>
    <t>PSCLIS001</t>
  </si>
  <si>
    <t>Partida</t>
  </si>
  <si>
    <t>ud</t>
  </si>
  <si>
    <t>UD INT.AIRE-AGUA 4T Pref/cal:11,03 KW/11,92KW</t>
  </si>
  <si>
    <t>Suministro e instalación de equipo fancoil horizontal de techo sin envolvente, sistema de cuatro tubos, modelo FWD12AF "DAIKIN" o semejante en calidad y características técnicas, con una presión disponible ajustada a las necesidades del proyecto, potencia frigorífica total 11,03 kW, potencia frigorífica sensible 8,5 kW (temperatura de bulbo seco del aire interior 27°C, temperatura de bulbo húmedo del aire interior 19°C, temperatura de entrada del agua 7°C, salto térmico 5°C), potencia calorífica 11,92 kW (temperatura de bulbo seco del aire interior 20°C, temperatura de entrada del agua 45°C), caudal de aire 2.171 m³/h, dimensiones 353x1.174x718 mm, peso 65 kg, potencia sonora 74 dBA, alimentación monofásica (230V/50Hz). Incluso elementos para suspensión del techo. Totalmente montado, conexionado y puesto en marcha por la empresa instaladora para la comprobación de su correcto funcionamiento.</t>
  </si>
  <si>
    <t>Uds.</t>
  </si>
  <si>
    <t>Largo</t>
  </si>
  <si>
    <t>Ancho</t>
  </si>
  <si>
    <t>Alto</t>
  </si>
  <si>
    <t>Parcial</t>
  </si>
  <si>
    <t>Subtotal</t>
  </si>
  <si>
    <t>Salón de Banquetes</t>
  </si>
  <si>
    <t>PSCLIS002</t>
  </si>
  <si>
    <t>Partida</t>
  </si>
  <si>
    <t>ud</t>
  </si>
  <si>
    <t>UD INT.AIRE-AGUA 4T Pref/cal:7,24 KW/7,81KW</t>
  </si>
  <si>
    <t>Suministro e instalación de equipo fancoil horizontal de techo sin envolvente, sistema de cuatro tubos, modelo FWD8AF "DAIKIN" o semejante en calidad y características técnicas, con una presión disponible ajustada a las necesidades del proyecto, potencia frigorífica total 7,24 kW, potencia frigorífica sensible 5,98 kW (temperatura de bulbo seco del aire interior 27°C, temperatura de bulbo húmedo del aire interior 19°C, temperatura de entrada del agua 7°C, salto térmico 5°C), potencia calorífica 7,81 kW (temperatura de bulbo seco del aire interior 20°C, temperatura de entrada del agua 45°C), caudal de aire 1.586 m³/h, dimensiones 280x1.174x558 mm, peso 47 kg, potencia sonora 72 dBA, alimentación monofásica (230V/50Hz). Incluso elementos para suspensión del techo. Totalmente montado, conexionado y puesto en marcha por la empresa instaladora para la comprobación de su correcto funcionamiento.</t>
  </si>
  <si>
    <t>Uds.</t>
  </si>
  <si>
    <t>Largo</t>
  </si>
  <si>
    <t>Ancho</t>
  </si>
  <si>
    <t>Alto</t>
  </si>
  <si>
    <t>Parcial</t>
  </si>
  <si>
    <t>Subtotal</t>
  </si>
  <si>
    <t>Salón desayunos</t>
  </si>
  <si>
    <t>PSCLIS003</t>
  </si>
  <si>
    <t>Partida</t>
  </si>
  <si>
    <t>ud</t>
  </si>
  <si>
    <t>UD INT.AIRE-AGUA 4T Pref/cal:3,6KW/4,01KW</t>
  </si>
  <si>
    <t>Suministro e instalación de equipo fancoil horizontal de techo sin envolvente, sistema de cuatro tubos, modelo FWD4AF "DAIKIN" o semejante en calidad y características técnicas, con una presión disponible ajustada a las necesidades del proyecto, potencia frigorífica total 3,6 kW, potencia frigorífica sensible 2,78 kW (temperatura de bulbo seco del aire interior 27°C, temperatura de bulbo húmedo del aire interior 19°C, temperatura de entrada del agua 7°C, salto térmico 5°C), potencia calorífica 4,01 kW (temperatura de bulbo seco del aire interior 20°C, temperatura de entrada del agua 45°C), caudal de aire 790 m³/h, dimensiones 280x754x558 mm, peso 33 kg, potencia sonora 66 dBA, alimentación monofásica (230V/50Hz). Incluso elementos para suspensión del techo. Totalmente montado, conexionado y puesto en marcha por la empresa instaladora para la comprobación de su correcto funcionamiento.</t>
  </si>
  <si>
    <t>Uds.</t>
  </si>
  <si>
    <t>Largo</t>
  </si>
  <si>
    <t>Ancho</t>
  </si>
  <si>
    <t>Alto</t>
  </si>
  <si>
    <t>Parcial</t>
  </si>
  <si>
    <t>Subtotal</t>
  </si>
  <si>
    <t>Vestuarios</t>
  </si>
  <si>
    <t>Salón jardín</t>
  </si>
  <si>
    <t>Guardarropa</t>
  </si>
  <si>
    <t>Aseos</t>
  </si>
  <si>
    <t>Recepción</t>
  </si>
  <si>
    <t>Despacho administración</t>
  </si>
  <si>
    <t>Pasillo P.1ª</t>
  </si>
  <si>
    <t>Pasillo P.2ª</t>
  </si>
  <si>
    <t>PSVEN003</t>
  </si>
  <si>
    <t>Partida</t>
  </si>
  <si>
    <t>ud</t>
  </si>
  <si>
    <t>DESAGÜE UD. CLIMATIZACIÓN/VENT.</t>
  </si>
  <si>
    <t>Suministro e instalación de tubería de PVC de evacuación (UNE EN1453-1) serie B, de 32 mm de diámetro, colocada en instalaciones interiores de desagüe, para evacuación de condensados de unidades de climatización, que se conectará al bote sifónico de la habitación, con p.p. de piezas especiales de PVC y con unión pegada, instalada y funcionando. s/CTE-HS-5.</t>
  </si>
  <si>
    <t>Uds.</t>
  </si>
  <si>
    <t>Largo</t>
  </si>
  <si>
    <t>Ancho</t>
  </si>
  <si>
    <t>Alto</t>
  </si>
  <si>
    <t>Parcial</t>
  </si>
  <si>
    <t>Subtotal</t>
  </si>
  <si>
    <t>Ud. Int. Salones-ZZCC</t>
  </si>
  <si>
    <t>PSCLIH003</t>
  </si>
  <si>
    <t>Partida</t>
  </si>
  <si>
    <t>ud</t>
  </si>
  <si>
    <t>CONTROL PARTIDO FANCOIL</t>
  </si>
  <si>
    <t>Suministro e instalación de control partido para fancoil formado por Daikin FWECSAP +FWECSAC/FTWOUCH, termostato electrónico avanzado plus, incluye comuniación ES485, posibilidad de configuración maestro/esclavo y programación semanal, salida 0-10V para gestionar el ventilador inverter y/o válvula proporcional. El mando se compone del termostato FWECSAC/FTWOUCH y la placa de potencia FWECSAP, la cual puede mantenerse directamente en el fancoil. Incluida en la medición la conexión entre el termostato y la placa de potencia mediante 2 hilos de cable telefónico.Totalmente montado, conexionado y puesto en marcha por la empresa instaladora para la comprobación de su correcto funcionamient</t>
  </si>
  <si>
    <t>Uds.</t>
  </si>
  <si>
    <t>Largo</t>
  </si>
  <si>
    <t>Ancho</t>
  </si>
  <si>
    <t>Alto</t>
  </si>
  <si>
    <t>Parcial</t>
  </si>
  <si>
    <t>Subtotal</t>
  </si>
  <si>
    <t>ZZCC- Salones</t>
  </si>
  <si>
    <t>GSVEN008</t>
  </si>
  <si>
    <t>Partida</t>
  </si>
  <si>
    <t>m²</t>
  </si>
  <si>
    <t>CONDUCTO CLIMAVER NETO</t>
  </si>
  <si>
    <t>Formación de conducto rectangular para la distribución de aire climatizado formado por panel rígido de alta densidad de lana de vidrio Climaver Neto "ISOVER", según UNE-EN 13162, de 25 mm de espesor, revestido por un complejo triplex aluminio visto + malla de fibra de vidrio + kraft por el exterior y un tejido de vidrio acústico de alta resistencia mecánica (tejido NETO) por el interior, resistencia térmica 0,78 m²K/W, conductividad térmica 0,032 W/(mK). Incluso p/p de cortes, codos y derivaciones, sellado de uniones con cola Climaver, embocaduras, soportes metálicos galvanizados, elementos de fijación, sellado de tramos con cinta Climaver Neto de aluminio, accesorios de montaje, piezas especiales, limpieza y retirada de los materiales sobrantes a contenedor. Totalmente montado, conexionado y probado.  Incluye: Replanteo del recorrido de los conductos. Marcado y posterior anclaje de los soportes de los conductos. Montaje y fijación de conductos. Sellado de las uniones. Limpieza final.</t>
  </si>
  <si>
    <t>Uds.</t>
  </si>
  <si>
    <t>Largo</t>
  </si>
  <si>
    <t>Ancho</t>
  </si>
  <si>
    <t>Alto</t>
  </si>
  <si>
    <t>Parcial</t>
  </si>
  <si>
    <t>Subtotal</t>
  </si>
  <si>
    <t>Salón banquetes</t>
  </si>
  <si>
    <t>Salón desayunos</t>
  </si>
  <si>
    <t>Desp. administ.</t>
  </si>
  <si>
    <t>Recepción</t>
  </si>
  <si>
    <t>Vest. S. Banq-guard.</t>
  </si>
  <si>
    <t>Aseos</t>
  </si>
  <si>
    <t>Pasillo P.1ª</t>
  </si>
  <si>
    <t>Pasillo P.2ª</t>
  </si>
  <si>
    <t>PSCLIS10</t>
  </si>
  <si>
    <t>Partida</t>
  </si>
  <si>
    <t>ud</t>
  </si>
  <si>
    <t>REJILLA LINEAL IMP/EXT. 500x125mm C/C.REG.</t>
  </si>
  <si>
    <t>Suministro e instalación sobre derivación del conducto de ventilación/climatización de rejilla de impulsión/retorno tipo Koolair 31-15 o semejante en calidad y características técnicas, con compuerta de regulación, de dimensiones de 500x150 mm, de aluminio lacada en color según indicaciones de la dirección facultativa. Incluso parte proporcional de marco de montaje para fijación, tornillos y pequeño material de fijación, así como conexión a conducto de ventilación realizada en conducto de climaver neto y remate sobre falso techo. Totalmente instalada y regulado caudal según datos y planos de proyecto, instrucciones del fabricante y normativa aplicable, incluso parte proporcional de prueba de difusión certificada mediante humo trazador.</t>
  </si>
  <si>
    <t>Uds.</t>
  </si>
  <si>
    <t>Largo</t>
  </si>
  <si>
    <t>Ancho</t>
  </si>
  <si>
    <t>Alto</t>
  </si>
  <si>
    <t>Parcial</t>
  </si>
  <si>
    <t>Subtotal</t>
  </si>
  <si>
    <t>Impulsión aire climatizado pasillo P.1ª</t>
  </si>
  <si>
    <t>Impulsión aire climatizado pasillo P.2ª</t>
  </si>
  <si>
    <t>PSCLIS007</t>
  </si>
  <si>
    <t>Partida</t>
  </si>
  <si>
    <t>ud</t>
  </si>
  <si>
    <t>REJILLA LINEAL IMP/EXT. 1000x125mm S/C.REG.</t>
  </si>
  <si>
    <t>Suministro e instalación sobre derivación del conducto de ventilación/climatización de rejilla de impulsión/retorno tipo Koolair 31-15 o semejante en calidad y características técnicas, sin compuerta de regulación, de dimensiones de 1000x125 mm, de aluminio lacada en color según indicaciones de la dirección facultativa. Incluso parte proporcional de marco de montaje para fijación, tornillos y pequeño material de fijación, así como conexión a conducto de ventilación realizada en conducto de climaver neto y remate sobre falso techo. Totalmente instalada y regulado caudal según datos y planos de proyecto, instrucciones del fabricante y normativa aplicable, incluso parte proporcional de prueba de difusión certificada mediante humo trazador.</t>
  </si>
  <si>
    <t>Uds.</t>
  </si>
  <si>
    <t>Largo</t>
  </si>
  <si>
    <t>Ancho</t>
  </si>
  <si>
    <t>Alto</t>
  </si>
  <si>
    <t>Parcial</t>
  </si>
  <si>
    <t>Subtotal</t>
  </si>
  <si>
    <t>Retorno aire climatizado desp. administración</t>
  </si>
  <si>
    <t>Impulsión aire climatizado desp. administración</t>
  </si>
  <si>
    <t>Retorno aire climatizado Vestíbulo S. Banquetes-guard.</t>
  </si>
  <si>
    <t>Retorno aire climatizado Pasillo P. 1ª</t>
  </si>
  <si>
    <t>Retorno aire climatizado Pasillo P. 2ª</t>
  </si>
  <si>
    <t>Impulsión aire climatizado Pasillo P. 2ª</t>
  </si>
  <si>
    <t>PSCLIH002</t>
  </si>
  <si>
    <t>Partida</t>
  </si>
  <si>
    <t>ud</t>
  </si>
  <si>
    <t>REJILLA LINEAL IMP/EXT. 1000x150mm S/C.REG.</t>
  </si>
  <si>
    <t>Suministro e instalación sobre derivación del conducto de ventilación/climatización de rejilla de impulsión/retorno tipo Koolair 31-15 o semejante en calidad y características técnicas, sin compuerta de regulación, de dimensiones de 1000x150 mm, de aluminio lacada en color según indicaciones de la dirección facultativa. Incluso parte proporcional de marco de montaje para fijación, tornillos y pequeño material de fijación, así como conexión a conducto de ventilación realizada en conducto de climaver neto y remate sobre falso techo. Totalmente instalada y regulado caudal según datos y planos de proyecto, instrucciones del fabricante y normativa aplicable, incluso parte proporcional de prueba de difusión certificada mediante humo trazador.</t>
  </si>
  <si>
    <t>Uds.</t>
  </si>
  <si>
    <t>Largo</t>
  </si>
  <si>
    <t>Ancho</t>
  </si>
  <si>
    <t>Alto</t>
  </si>
  <si>
    <t>Parcial</t>
  </si>
  <si>
    <t>Subtotal</t>
  </si>
  <si>
    <t>Impulsión aire climatizado Vestíbulo S. Banquetes</t>
  </si>
  <si>
    <t>Retorno aire climatizado recepción</t>
  </si>
  <si>
    <t>Retorno aire climatizado aseos</t>
  </si>
  <si>
    <t>PSCLIS005</t>
  </si>
  <si>
    <t>Partida</t>
  </si>
  <si>
    <t>ud</t>
  </si>
  <si>
    <t>REJILLA LINEAL IMP/EXT. 1000x150mm C/C.REG.</t>
  </si>
  <si>
    <t>Suministro e instalación sobre derivación del conducto de ventilación/climatización de rejilla de impulsión/retorno tipo Koolair 31-15 o semejante en calidad y características técnicas, con compuerta de regulación, de dimensiones de 1000x150 mm, de aluminio lacada en color según indicaciones de la dirección facultativa. Incluso parte proporcional de marco de montaje para fijación, tornillos y pequeño material de fijación, así como conexión a conducto de ventilación realizada en conducto de climaver neto y remate sobre falso techo. Totalmente instalada y regulado caudal según datos y planos de proyecto, instrucciones del fabricante y normativa aplicable, incluso parte proporcional de prueba de difusión certificada mediante humo trazador.</t>
  </si>
  <si>
    <t>Uds.</t>
  </si>
  <si>
    <t>Largo</t>
  </si>
  <si>
    <t>Ancho</t>
  </si>
  <si>
    <t>Alto</t>
  </si>
  <si>
    <t>Parcial</t>
  </si>
  <si>
    <t>Subtotal</t>
  </si>
  <si>
    <t>Impulsión aire climatizado salón desayunos</t>
  </si>
  <si>
    <t>Impulsión aire climatizado salón banquetes</t>
  </si>
  <si>
    <t>Impulsión aire climatizado recepción</t>
  </si>
  <si>
    <t>PSCLIS004</t>
  </si>
  <si>
    <t>Partida</t>
  </si>
  <si>
    <t>ud</t>
  </si>
  <si>
    <t>REJILLA LINEAL IMP/EXT. 1000x200mm S/C.REG.</t>
  </si>
  <si>
    <t>Suministro e instalación sobre derivación del conducto de ventilación/climatización de rejilla de impulsión/retorno tipo Koolair 31-15 o semejante en calidad y características técnicas, sin compuerta de regulación, de dimensiones de 1000x200 mm, de aluminio lacada en color según indicaciones de la dirección facultativa. Incluso parte proporcional de marco de montaje para fijación, tornillos y pequeño material de fijación, así como conexión a conducto de ventilación realizada en conducto de climaver neto y remate sobre falso techo. Totalmente instalada y regulado caudal según datos y planos de proyecto, instrucciones del fabricante y normativa aplicable, incluso parte proporcional de prueba de difusión certificada mediante humo trazador.</t>
  </si>
  <si>
    <t>Uds.</t>
  </si>
  <si>
    <t>Largo</t>
  </si>
  <si>
    <t>Ancho</t>
  </si>
  <si>
    <t>Alto</t>
  </si>
  <si>
    <t>Parcial</t>
  </si>
  <si>
    <t>Subtotal</t>
  </si>
  <si>
    <t>Retorno aire climatizado salón desayunos</t>
  </si>
  <si>
    <t>PSCLIS006</t>
  </si>
  <si>
    <t>Partida</t>
  </si>
  <si>
    <t>ud</t>
  </si>
  <si>
    <t>REJILLA LINEAL IMP/EXT. 1000x300mm C/C.REG.</t>
  </si>
  <si>
    <t>Suministro e instalación sobre derivación del conducto de ventilación/climatización de rejilla de impulsión/retorno tipo Koolair 31-15 o semejante en calidad y características técnicas, con compuerta de regulación, de dimensiones de 1000x300 mm, de aluminio lacada en color según indicaciones de la dirección facultativa. Incluso parte proporcional de marco de montaje para fijación, tornillos y pequeño material de fijación, así como conexión a conducto de ventilación realizada en conducto de climaver neto y remate sobre falso techo. Totalmente instalada y regulado caudal según datos y planos de proyecto, instrucciones del fabricante y normativa aplicable, incluso parte proporcional de prueba de difusión certificada mediante humo trazador.</t>
  </si>
  <si>
    <t>Uds.</t>
  </si>
  <si>
    <t>Largo</t>
  </si>
  <si>
    <t>Ancho</t>
  </si>
  <si>
    <t>Alto</t>
  </si>
  <si>
    <t>Parcial</t>
  </si>
  <si>
    <t>Subtotal</t>
  </si>
  <si>
    <t>Retorno aire climatizado salón banquetes</t>
  </si>
  <si>
    <t>PSCLIS009</t>
  </si>
  <si>
    <t>Partida</t>
  </si>
  <si>
    <t>ud</t>
  </si>
  <si>
    <t>REJILLA LINEAL IMP/EXT. 250x150mm C/C.REG.</t>
  </si>
  <si>
    <t>Suministro e instalación sobre derivación del conducto de ventilación/climatización de rejilla de impulsión/retorno tipo Koolair 31-15 o semejante en calidad y características técnicas, con compuerta de regulación, de dimensiones de 250x150 mm, de aluminio lacada en color según indicaciones de la dirección facultativa. Incluso parte proporcional de marco de montaje para fijación, tornillos y pequeño material de fijación, así como conexión a conducto de ventilación realizada en conducto de climaver neto y remate sobre falso techo. Totalmente instalada y regulado caudal según datos y planos de proyecto, instrucciones del fabricante y normativa aplicable, incluso parte proporcional de prueba de difusión certificada mediante humo trazador.</t>
  </si>
  <si>
    <t>Uds.</t>
  </si>
  <si>
    <t>Largo</t>
  </si>
  <si>
    <t>Ancho</t>
  </si>
  <si>
    <t>Alto</t>
  </si>
  <si>
    <t>Parcial</t>
  </si>
  <si>
    <t>Subtotal</t>
  </si>
  <si>
    <t>Impulsión aire climatizado aseos</t>
  </si>
  <si>
    <t>PSCLIS010</t>
  </si>
  <si>
    <t>Partida</t>
  </si>
  <si>
    <t>ud</t>
  </si>
  <si>
    <t>REJILLA LINEAL IMP/EXT. 1000x75mm C/C.REG.</t>
  </si>
  <si>
    <t>Suministro e instalación sobre derivación del conducto de ventilación/climatización de rejilla de impulsión/retorno tipo Koolair 31-15 o semejante en calidad y características técnicas, con compuerta de regulación, de dimensiones de 1000x75 mm, de aluminio lacada en color según indicaciones de la dirección facultativa. Incluso parte proporcional de marco de montaje para fijación, tornillos y pequeño material de fijación, así como conexión a conducto de ventilación realizada en conducto de climaver neto y remate sobre falso techo. Totalmente instalada y regulado caudal según datos y planos de proyecto, instrucciones del fabricante y normativa aplicable, incluso parte proporcional de prueba de difusión certificada mediante humo trazador.</t>
  </si>
  <si>
    <t>Uds.</t>
  </si>
  <si>
    <t>Largo</t>
  </si>
  <si>
    <t>Ancho</t>
  </si>
  <si>
    <t>Alto</t>
  </si>
  <si>
    <t>Parcial</t>
  </si>
  <si>
    <t>Subtotal</t>
  </si>
  <si>
    <t>Impulsión aire climatizado Salón banquetes</t>
  </si>
  <si>
    <t>PSCLT001</t>
  </si>
  <si>
    <t>Partida</t>
  </si>
  <si>
    <t>m</t>
  </si>
  <si>
    <t>TUB. ACERO NEGRO 3/4"- DN20</t>
  </si>
  <si>
    <t>Suministro e instalación de tubería de acero negro para circuitos de climatización, DN 20, con diámetro interior 20 mm y espesor 2,6 mm. La tubería irá protegida y perfectamente aislada con aislamiento según RITE (no incluido en la medición). Las uniones y piezas especiales irán unidas según normativa. Se utilizarán pasamuros de holgura de 10 mm, inlcuyendo en la medición la parte proporcional de ejecución de agujero en forjado o pared y protección. Incluso parte proporcional de piezas especiales para instalación armafix AF o similar y conexión, materiales de unión, piecerío, manguitos pasamuros, elementos dilatadores, válvulas de corte e independización y pruebas de estanqueidad. Totalmente instalada y probada estanqueidad según planos de proyecto y normativa aplicable.</t>
  </si>
  <si>
    <t>Uds.</t>
  </si>
  <si>
    <t>Largo</t>
  </si>
  <si>
    <t>Ancho</t>
  </si>
  <si>
    <t>Alto</t>
  </si>
  <si>
    <t>Parcial</t>
  </si>
  <si>
    <t>Subtotal</t>
  </si>
  <si>
    <t>Ramales a fancoils</t>
  </si>
  <si>
    <t>0</t>
  </si>
  <si>
    <t>ZZCC P.2ª. Frío</t>
  </si>
  <si>
    <t>ZZCC P.2ª. Calor</t>
  </si>
  <si>
    <t>Recepción. Frio</t>
  </si>
  <si>
    <t>Recepción. Calor</t>
  </si>
  <si>
    <t>Desp. administración. Frio</t>
  </si>
  <si>
    <t>Desp. administración. Calor</t>
  </si>
  <si>
    <t>Vest. Guardar. Frio</t>
  </si>
  <si>
    <t>Vest. Guardar. Calor</t>
  </si>
  <si>
    <t>Aseos. Frío</t>
  </si>
  <si>
    <t>Aseos. Calor</t>
  </si>
  <si>
    <t>S. Jardín. Frío</t>
  </si>
  <si>
    <t>S. Jardín. Calor</t>
  </si>
  <si>
    <t>PSCLT002</t>
  </si>
  <si>
    <t>Partida</t>
  </si>
  <si>
    <t>m</t>
  </si>
  <si>
    <t>TUB. ACERO NEGRO 1"-DN25</t>
  </si>
  <si>
    <t>Suministro e instalación de tubería de acero negro para circuitos de climatización, DN 25, con diámetro interior 25 mm y espesor 3,2 mm. La tubería irá protegida y perfectamente aislada con aislamiento según RITE (no incluido en la medición). Las uniones y piezas especiales irán unidas según normativa. Las uniones y piezas especiales irán unidas según normativa. Se utilizarán pasamuros de holgura de 10 mm, inlcuyendo en la medición la parte proporcional de ejecución de agujero en forjado o pared y protección. Incluso parte proporcional de piezas especiales para instalación armafix AF y conexión, materiales de unión, piecerío, manguitos pasamuros, elementos dilatadores, válvulas de corte e independización y pruebas de estanqueidad. Totalmente instalada y probada estanqueidad según planos de proyecto y normativa aplicable.</t>
  </si>
  <si>
    <t>Uds.</t>
  </si>
  <si>
    <t>Largo</t>
  </si>
  <si>
    <t>Ancho</t>
  </si>
  <si>
    <t>Alto</t>
  </si>
  <si>
    <t>Parcial</t>
  </si>
  <si>
    <t>Subtotal</t>
  </si>
  <si>
    <t>Ramales a fancoils</t>
  </si>
  <si>
    <t>0</t>
  </si>
  <si>
    <t>S. Banquetes. Frío</t>
  </si>
  <si>
    <t>S. Banquetes. Calor</t>
  </si>
  <si>
    <t>Dist. Circ. 3. ZZCC. Calor</t>
  </si>
  <si>
    <t>Dist. Circ. 3. ZZCC. Frío</t>
  </si>
  <si>
    <t>PSCLT003</t>
  </si>
  <si>
    <t>Partida</t>
  </si>
  <si>
    <t>m</t>
  </si>
  <si>
    <t>TUB. ACERO NEGRO 1 1/4"-DN32</t>
  </si>
  <si>
    <t>Suministro e instalación de tubería de acero negro para circuitos de climatización, DN 32, con diámetro interior 32 mm y espesor 3,2 mm. La tubería irá protegida y perfectamente aislada con aislamiento según RITE (no incluido en la medición). Las uniones y piezas especiales irán unidas según normativa. Se utilizarán pasamuros de holgura de 10 mm, inlcuyendo en la medición la parte proporcional de ejecución de agujero en forjado o pared y protección. Incluso parte proporcional de piezas especiales para instalación armafix AF y conexión, materiales de unión, piecerío, manguitos pasamuros, elementos dilatadores, válvulas de corte e independización y pruebas de estanqueidad. Totalmente instalada y probada estanqueidad según planos de proyecto y normativa aplicable.</t>
  </si>
  <si>
    <t>Uds.</t>
  </si>
  <si>
    <t>Largo</t>
  </si>
  <si>
    <t>Ancho</t>
  </si>
  <si>
    <t>Alto</t>
  </si>
  <si>
    <t>Parcial</t>
  </si>
  <si>
    <t>Subtotal</t>
  </si>
  <si>
    <t>Dist. Circ. 2. Frio</t>
  </si>
  <si>
    <t>Dist. Circ. 2. Calor</t>
  </si>
  <si>
    <t>Dist. Circ. 3. Frio</t>
  </si>
  <si>
    <t>Dist. Circ. 3. Calor</t>
  </si>
  <si>
    <t>PSCLT004</t>
  </si>
  <si>
    <t>Partida</t>
  </si>
  <si>
    <t>m</t>
  </si>
  <si>
    <t>TUB. ACERO NEGRO 1 1/2"-DN40</t>
  </si>
  <si>
    <t>Suministro e instalación de tubería de acero negro para circuitos de climatización, DN 40, con diámetro interior 40 mm y espesor 3,2 mm. La tubería irá protegida y perfectamente aislada con aislamiento según RITE (no incluido en la medición). Las uniones y piezas especiales irán unidas según normativa. Se utilizarán pasamuros de holgura de 10 mm, inlcuyendo en la medición la parte proporcional de ejecución de agujero en forjado o pared y protección. Incluso parte proporcional de piezas especiales para instalación armafix AF y conexión, materiales de unión, piecerío, manguitos pasamuros, elementos dilatadores, válvulas de corte e independización y pruebas de estanqueidad. Totalmente instalada y probada estanqueidad según planos de proyecto y normativa aplicable.</t>
  </si>
  <si>
    <t>Uds.</t>
  </si>
  <si>
    <t>Largo</t>
  </si>
  <si>
    <t>Ancho</t>
  </si>
  <si>
    <t>Alto</t>
  </si>
  <si>
    <t>Parcial</t>
  </si>
  <si>
    <t>Subtotal</t>
  </si>
  <si>
    <t>Dist. Circ. 2. S. Banquetes. Frío</t>
  </si>
  <si>
    <t>Dist. Circ. 2. S. Banquetes. Calor</t>
  </si>
  <si>
    <t>Dist. Circ. 3. Frio</t>
  </si>
  <si>
    <t>Dist. Circ. 3. Calor</t>
  </si>
  <si>
    <t>PSCLT005</t>
  </si>
  <si>
    <t>Partida</t>
  </si>
  <si>
    <t>m</t>
  </si>
  <si>
    <t>TUB. ACERO NEGRO 2"-DN50</t>
  </si>
  <si>
    <t>Suministro e instalación de tubería de acero negro para circuitos de climatización, DN 50, con diámetro interior 50 mm y espesor 3,6 mm. La tubería irá protegida y perfectamente aislada con aislamiento según RITE (no incluido en la medición). Las uniones y piezas especiales irán unidas según normativa. Se utilizarán pasamuros de holgura de 10 mm, inlcuyendo en la medición la parte proporcional de ejecución de agujero en forjado o pared y protección. Incluso parte proporcional de piezas especiales para instalación armafix AF y conexión, materiales de unión, piecerío, manguitos pasamuros, elementos dilatadores, válvulas de corte e independización y pruebas de estanqueidad. Totalmente instalada y probada estanqueidad según planos de proyecto y normativa aplicable.</t>
  </si>
  <si>
    <t>Uds.</t>
  </si>
  <si>
    <t>Largo</t>
  </si>
  <si>
    <t>Ancho</t>
  </si>
  <si>
    <t>Alto</t>
  </si>
  <si>
    <t>Parcial</t>
  </si>
  <si>
    <t>Subtotal</t>
  </si>
  <si>
    <t>Dist. Circ. 2.S. Banquetes. Calor</t>
  </si>
  <si>
    <t>Dist. Circ. 2. S. Banquetes. Frío</t>
  </si>
  <si>
    <t>Dist. Circ. 3. Frio</t>
  </si>
  <si>
    <t>Dist. Circ. 3. Calor</t>
  </si>
  <si>
    <t>PSCLT006</t>
  </si>
  <si>
    <t>Partida</t>
  </si>
  <si>
    <t>m</t>
  </si>
  <si>
    <t>TUB. ACERO NEGRO 2 1/2"- DN65</t>
  </si>
  <si>
    <t>Suministro e instalación de tubería de acero negro para circuitos de climatización, DN 65, con diámetro interior 100 mm y espesor 3,6 mm. La tubería irá protegida y perfectamente aislada con aislamiento según RITE  (no incluido en la medición). Las uniones y piezas especiales irán unidas según normativa. Se utilizarán pasamuros de holgura de 10 mm, inlcuyendo en la medición la parte proporcional de ejecución de agujero en forjado o pared y protección. Incluso parte proporcional de piezas especiales para instalación armafix AF y conexión, materiales de unión, piecerío, manguitos pasamuros, elementos dilatadores, válvulas de corte e independización y pruebas de estanqueidad. Totalmente instalada y probada estanqueidad según planos de proyecto y normativa aplicable.</t>
  </si>
  <si>
    <t>Uds.</t>
  </si>
  <si>
    <t>Largo</t>
  </si>
  <si>
    <t>Ancho</t>
  </si>
  <si>
    <t>Alto</t>
  </si>
  <si>
    <t>Parcial</t>
  </si>
  <si>
    <t>Subtotal</t>
  </si>
  <si>
    <t>Dist. Circ. 3. Frio</t>
  </si>
  <si>
    <t>Dist. Circ. 3. Calor</t>
  </si>
  <si>
    <t>PSCLT008</t>
  </si>
  <si>
    <t>Partida</t>
  </si>
  <si>
    <t>m</t>
  </si>
  <si>
    <t>AISL. TÉRMICO FLEXIBLE DIÁM=25mm ESP=25mm</t>
  </si>
  <si>
    <t>Suministro e instalación de aislamiento térmico flexible de célula cerrada tipo Armaflex  AF-EVO-5-025 o similar en calidad y características técnicas, para tubería en instalación interior de climatización, colocada superficialmente, para la distribución de fluidos fríos (de 0°C a +10°C), con elevada resistencia a la difusión de vapor de agua, baja conductividad térmica y protección antimicrobiana incorporada, para tuberías de hasta 25 mm de diámetro exterior y 25 mm de espesor, a base de caucho sintético flexible, de estructura celular cerrada, con adhesivo para las uniones (la banda autoadhesiva tiene base acrílica sensible a la presión y malla tejida como soporte). Incluido en la medición las piezas de codos, tes prefabricados en el mismo material asi como elementos de sujeción a la tubería y elementos de anclaje a pared/techotipo armaFix AF o similar. Totalmente instalado.</t>
  </si>
  <si>
    <t>Uds.</t>
  </si>
  <si>
    <t>Largo</t>
  </si>
  <si>
    <t>Ancho</t>
  </si>
  <si>
    <t>Alto</t>
  </si>
  <si>
    <t>Parcial</t>
  </si>
  <si>
    <t>Subtotal</t>
  </si>
  <si>
    <t>Ramales a fancoils</t>
  </si>
  <si>
    <t>0</t>
  </si>
  <si>
    <t>ZZCC P.2ª. Frío</t>
  </si>
  <si>
    <t>Recepción. Frio</t>
  </si>
  <si>
    <t>Desp. administración. Frio</t>
  </si>
  <si>
    <t>Vest. Guardar. Frio</t>
  </si>
  <si>
    <t>Aseos. Frío</t>
  </si>
  <si>
    <t>S. Jardín. Frío</t>
  </si>
  <si>
    <t>PSCLT009</t>
  </si>
  <si>
    <t>Partida</t>
  </si>
  <si>
    <t>m</t>
  </si>
  <si>
    <t>AISL. TÉRMICO FLEXIBLE DIÁM=32mm ESP=25mm</t>
  </si>
  <si>
    <t>Suministro e instalación de aislamiento térmico flexible de célula cerrada tipo Armaflex  AF-EVO-5-032 o similar en calidad y características técnicas, para tubería en instalación interior de climatización, colocada superficialmente, para la distribución de fluidos fríos (de 0°C a +10°C), con elevada resistencia a la difusión de vapor de agua, baja conductividad térmica y protección antimicrobiana incorporada, para tuberías de hasta 32 mm de diámetro exterior y 25 mm de espesor, a base de caucho sintético flexible, de estructura celular cerrada, con adhesivo para las uniones (la banda autoadhesiva tiene base acrílica sensible a la presión y malla tejida como soporte). Incluido en la medición las piezas de codos, tes prefabricados en el mismo material asi como elementos de sujeción a la tubería y elementos de anclaje a pared/techo tipo armaFix AF o similar. Totalmente instalado.</t>
  </si>
  <si>
    <t>Uds.</t>
  </si>
  <si>
    <t>Largo</t>
  </si>
  <si>
    <t>Ancho</t>
  </si>
  <si>
    <t>Alto</t>
  </si>
  <si>
    <t>Parcial</t>
  </si>
  <si>
    <t>Subtotal</t>
  </si>
  <si>
    <t>Ramales a fancoils</t>
  </si>
  <si>
    <t>0</t>
  </si>
  <si>
    <t>S. Banquetes. Frío</t>
  </si>
  <si>
    <t>Dist. Circ. 3. ZZCC. Frío</t>
  </si>
  <si>
    <t>PSCLT010</t>
  </si>
  <si>
    <t>Partida</t>
  </si>
  <si>
    <t>m</t>
  </si>
  <si>
    <t>AISL. TÉRM.FLEXIBLE DIÁM=42mm ESP=30mm</t>
  </si>
  <si>
    <t>Suministro e instalación de aislamiento térmico flexible de célula cerrada tipo Armaflex  AF-EVO-5-042 o similar en calidad y características técnicas, para tubería en instalación interior de climatización, colocada superficialmente, para la distribución de fluidos fríos (de 0°C a +10°C), con elevada resistencia a la difusión de vapor de agua, baja conductividad térmica y protección antimicrobiana incorporada, para tuberías de hasta 42 mm de diámetro exterior y 30 mm de espesor, a base de caucho sintético flexible, de estructura celular cerrada, con adhesivo para las uniones (la banda autoadhesiva tiene base acrílica sensible a la presión y malla tejida como soporte).Incluido en la medición las piezas de codos, tes prefabricados en el mismo material asi como elementos de sujeción a la tubería y elementos de anclaje a pared/techo tipo armaFix AF o similar. Totalmente instalado.</t>
  </si>
  <si>
    <t>Uds.</t>
  </si>
  <si>
    <t>Largo</t>
  </si>
  <si>
    <t>Ancho</t>
  </si>
  <si>
    <t>Alto</t>
  </si>
  <si>
    <t>Parcial</t>
  </si>
  <si>
    <t>Subtotal</t>
  </si>
  <si>
    <t>Dist. Circ. 2. Frio</t>
  </si>
  <si>
    <t>Dist. Circ. 3. Frio</t>
  </si>
  <si>
    <t>PSCLT011</t>
  </si>
  <si>
    <t>Partida</t>
  </si>
  <si>
    <t>m</t>
  </si>
  <si>
    <t>AISL. TÉRMICO FLEXIBLE DIÁM=48mm ESP=30mm</t>
  </si>
  <si>
    <t>Suministro e instalación de aislamiento térmico flexible de célula cerrada tipo Armaflex  AF-EVO-5-048 o similar en calidad y características técnicas, para tubería en instalación interior de climatización, colocada superficialmente, para la distribución de fluidos fríos (de 0°C a +10°C), con elevada resistencia a la difusión de vapor de agua, baja conductividad térmica y protección antimicrobiana incorporada, para tuberías de hasta 48 mm de diámetro exterior y 30 mm de espesor, a base de caucho sintético flexible, de estructura celular cerrada, con adhesivo para las uniones (la banda autoadhesiva tiene base acrílica sensible a la presión y malla tejida como soporte). Incluido en la medición las piezas de codos, tes prefabricados en el mismo material asi como elementos de sujeción a la tubería y elementos de anclaje a pared/techo tipo armaFix AF o similar. Totalmente instalado.</t>
  </si>
  <si>
    <t>Uds.</t>
  </si>
  <si>
    <t>Largo</t>
  </si>
  <si>
    <t>Ancho</t>
  </si>
  <si>
    <t>Alto</t>
  </si>
  <si>
    <t>Parcial</t>
  </si>
  <si>
    <t>Subtotal</t>
  </si>
  <si>
    <t>Dist. Circ. 2. S. Banquetes. Frío</t>
  </si>
  <si>
    <t>Dist. Circ. 3. Frio</t>
  </si>
  <si>
    <t>PSCLT01</t>
  </si>
  <si>
    <t>Partida</t>
  </si>
  <si>
    <t>m</t>
  </si>
  <si>
    <t>AISL. TÉRMICO FLEXIBLE DIÁM=60mm ESP=30mm</t>
  </si>
  <si>
    <t>Suministro e instalación de aislamiento térmico flexible de célula cerrada tipo Armaflex  AF-5-060 o similar en calidad y características técnicas, para tubería en instalación interior de climatización, colocada superficialmente, para la distribución de fluidos fríos (de 0°C a +10°C), con elevada resistencia a la difusión de vapor de agua, baja conductividad térmica y protección antimicrobiana incorporada, para tuberías de hasta 60 mm de diámetro exterior y 30 mm de espesor, a base de caucho sintético flexible, de estructura celular cerrada, con adhesivo para las uniones (la banda autoadhesiva tiene base acrílica sensible a la presión y malla tejida como soporte). Incluido en la medición las piezas de codos, tes prefabricados en el mismo material asi como elementos de sujeción a la tubería y elementos de anclaje a pared/techotipo armaFix AF o similar. Totalmente instalado.</t>
  </si>
  <si>
    <t>Uds.</t>
  </si>
  <si>
    <t>Largo</t>
  </si>
  <si>
    <t>Ancho</t>
  </si>
  <si>
    <t>Alto</t>
  </si>
  <si>
    <t>Parcial</t>
  </si>
  <si>
    <t>Subtotal</t>
  </si>
  <si>
    <t>Dist. Circ. 2. S. Banquetes. Frío</t>
  </si>
  <si>
    <t>Dist. Circ. 3. Frio</t>
  </si>
  <si>
    <t>PSCLT0112</t>
  </si>
  <si>
    <t>Partida</t>
  </si>
  <si>
    <t>m</t>
  </si>
  <si>
    <t>AISL. TÉRM. FLEXIBLE DIÁM=76mm ESP=30mm</t>
  </si>
  <si>
    <t>Suministro e instalación de aislamiento térmico flexible de célula cerrada tipo Armaflex  AF-EVO-5-076 o similar en calidad y características técnicas, para tubería en instalación interior de climatización, colocada superficialmente, para la distribución de fluidos fríos (de 0°C a +10°C), con elevada resistencia a la difusión de vapor de agua, baja conductividad térmica y protección antimicrobiana incorporada, para tuberías de hasta 79,5 mm de diámetro exterior y 30 mm de espesor, a base de caucho sintético flexible, de estructura celular cerrada, con adhesivo para las uniones (la banda autoadhesiva tiene base acrílica sensible a la presión y malla tejida como soporte).Incluido en la medición las piezas de codos, tes prefabricados en el mismo material asi como elementos de sujeción a la tubería y elementos de anclaje a pared/techo tipo armaFix AF o similar. Totalmente instalado.</t>
  </si>
  <si>
    <t>Uds.</t>
  </si>
  <si>
    <t>Largo</t>
  </si>
  <si>
    <t>Ancho</t>
  </si>
  <si>
    <t>Alto</t>
  </si>
  <si>
    <t>Parcial</t>
  </si>
  <si>
    <t>Subtotal</t>
  </si>
  <si>
    <t>Dist. Circ. 3. Frio</t>
  </si>
  <si>
    <t>PSCLT012</t>
  </si>
  <si>
    <t>Partida</t>
  </si>
  <si>
    <t>m</t>
  </si>
  <si>
    <t>AISL. TÉRMICO L. ROCA/AL.DIÁM=28mm ESP=25mm</t>
  </si>
  <si>
    <t>Suministro e instalación de aislamiento térmico compuesto por coquilla de lana de roca revestida por su cara exterior con una lámina de aluminio reforzada que actúa como barrera de vapor Rockwool Teclit PS 200 o similar en calidad y características técnicas, para tubería en instalación interior de climatización/ACS, colocada superficialmente, para la distribución de fluidos calientes (de 40°C a +100°C), con apertura longitudinal y lengüeta autoadhesiva que facilita el cierre de forma sencilla, para tuberías de hasta 28 mm de diámetro exterior y 25 mm de espesor. Totalmente instalado.</t>
  </si>
  <si>
    <t>Uds.</t>
  </si>
  <si>
    <t>Largo</t>
  </si>
  <si>
    <t>Ancho</t>
  </si>
  <si>
    <t>Alto</t>
  </si>
  <si>
    <t>Parcial</t>
  </si>
  <si>
    <t>Subtotal</t>
  </si>
  <si>
    <t>Ramales a fancoils</t>
  </si>
  <si>
    <t>0</t>
  </si>
  <si>
    <t>ZZCC P.2ª. Calor</t>
  </si>
  <si>
    <t>Recepción. Calor</t>
  </si>
  <si>
    <t>Desp. administración. Calor</t>
  </si>
  <si>
    <t>Vest. Guardar. Calor</t>
  </si>
  <si>
    <t>Aseos. Calor</t>
  </si>
  <si>
    <t>S. Jardín. Calor</t>
  </si>
  <si>
    <t>PSCLT013</t>
  </si>
  <si>
    <t>Partida</t>
  </si>
  <si>
    <t>m</t>
  </si>
  <si>
    <t>AISL. TÉRMICO L. ROCA/ALDIÁM=35mm ESP=25mm</t>
  </si>
  <si>
    <t>Suministro e instalación de aislamiento térmico compuesto por coquilla de lana de roca revestida por su cara exterior con una lámina de aluminio reforzada que actúa como barrera de vapor Rockwool Teclit PS 200 o similar en calidad y características técnicas, para tubería en instalación interior de climatización/ACS, colocada superficialmente, para la distribución de fluidos calientes (de 40°C a +100°C), con apertura longitudinal y lengüeta autoadhesiva que facilita el cierre de forma sencilla, para tuberías de hasta 35 mm de diámetro exterior y 25 mm de espesor. Totalmente instalado.</t>
  </si>
  <si>
    <t>Uds.</t>
  </si>
  <si>
    <t>Largo</t>
  </si>
  <si>
    <t>Ancho</t>
  </si>
  <si>
    <t>Alto</t>
  </si>
  <si>
    <t>Parcial</t>
  </si>
  <si>
    <t>Subtotal</t>
  </si>
  <si>
    <t>Ramales a fancoils</t>
  </si>
  <si>
    <t>0</t>
  </si>
  <si>
    <t>S. Banquetes. Calor</t>
  </si>
  <si>
    <t>Dist. Circ. 3. ZZCC. Calor</t>
  </si>
  <si>
    <t>PSCLT014</t>
  </si>
  <si>
    <t>Partida</t>
  </si>
  <si>
    <t>m</t>
  </si>
  <si>
    <t>AISL. TÉRMICO L. ROCA/AL.DIÁM=42mm ESP=30mm</t>
  </si>
  <si>
    <t>Suministro e instalación de aislamiento térmico compuesto por coquilla de lana de roca revestida por su cara exterior con una lámina de aluminio reforzada que actúa como barrera de vapor Rockwool Teclit PS 200 o similar en calidad y características técnicas, para tubería en instalación interior de climatización/ACS, colocada superficialmente, para la distribución de fluidos calientes (de 40°C a +100°C), con apertura longitudinal y lengüeta autoadhesiva que facilita el cierre de forma sencilla, para tuberías de hasta 42 mm de diámetro exterior y 30 mm de espesor. Totalmente instalado.</t>
  </si>
  <si>
    <t>Uds.</t>
  </si>
  <si>
    <t>Largo</t>
  </si>
  <si>
    <t>Ancho</t>
  </si>
  <si>
    <t>Alto</t>
  </si>
  <si>
    <t>Parcial</t>
  </si>
  <si>
    <t>Subtotal</t>
  </si>
  <si>
    <t>Dist. Circ. 2. Calor</t>
  </si>
  <si>
    <t>Dist. Circ. 3. Calor</t>
  </si>
  <si>
    <t>PSCLT015</t>
  </si>
  <si>
    <t>Partida</t>
  </si>
  <si>
    <t>m</t>
  </si>
  <si>
    <t>AISL. TÉRMICO L. ROCA/AL.DIÁM=48mm ESP=30mm</t>
  </si>
  <si>
    <t>Suministro e instalación de aislamiento térmico compuesto por coquilla de lana de roca revestida por su cara exterior con una lámina de aluminio reforzada que actúa como barrera de vapor Rockwool Teclit PS 200 o similar en calidad y características técnicas, para tubería en instalación interior de climatización/ACS, colocada superficialmente, para la distribución de fluidos calientes (de 40°C a +100°C), con apertura longitudinal y lengüeta autoadhesiva que facilita el cierre de forma sencilla, para tuberías de hasta 48 mm de diámetro exterior y 30 mm de espesor. Totalmente instalado.</t>
  </si>
  <si>
    <t>Uds.</t>
  </si>
  <si>
    <t>Largo</t>
  </si>
  <si>
    <t>Ancho</t>
  </si>
  <si>
    <t>Alto</t>
  </si>
  <si>
    <t>Parcial</t>
  </si>
  <si>
    <t>Subtotal</t>
  </si>
  <si>
    <t>Dist. Circ. 2. S. Banquetes. Calor</t>
  </si>
  <si>
    <t>Dist. Circ. 3. Calor</t>
  </si>
  <si>
    <t>PSCLT016</t>
  </si>
  <si>
    <t>Partida</t>
  </si>
  <si>
    <t>m</t>
  </si>
  <si>
    <t>AISL. TÉRMICO L. ROCA/AL.DIÁM=60mm ESP=30mm</t>
  </si>
  <si>
    <t>Suministro e instalación de aislamiento térmico compuesto por coquilla de lana de roca revestida por su cara exterior con una lámina de aluminio reforzada que actúa como barrera de vapor Rockwool Teclit PS 200 o similar en calidad y características técnicas, para tubería en instalación interior de climatización/ACS, colocada superficialmente, para la distribución de fluidos calientes (de 40°C a +100°C), con apertura longitudinal y lengüeta autoadhesiva que facilita el cierre de forma sencilla, para tuberías de hasta 60 mm de diámetro exterior y 30 mm de espesor. Totalmente instalado.</t>
  </si>
  <si>
    <t>Uds.</t>
  </si>
  <si>
    <t>Largo</t>
  </si>
  <si>
    <t>Ancho</t>
  </si>
  <si>
    <t>Alto</t>
  </si>
  <si>
    <t>Parcial</t>
  </si>
  <si>
    <t>Subtotal</t>
  </si>
  <si>
    <t>Dist. Circ. 2.S. Banquetes. Calor</t>
  </si>
  <si>
    <t>Dist. Circ. 3. Calor</t>
  </si>
  <si>
    <t>PSCLT017</t>
  </si>
  <si>
    <t>Partida</t>
  </si>
  <si>
    <t>m</t>
  </si>
  <si>
    <t>AISL. TÉRMICO L. ROCA/ALDIÁM=76mm ESP=30mm</t>
  </si>
  <si>
    <t>Suministro e instalación de aislamiento térmico compuesto por coquilla de lana de roca revestida por su cara exterior con una lámina de aluminio reforzada que actúa como barrera de vapor Rockwool Teclit PS 200 o similar en calidad y características técnicas, para tubería en instalación interior de climatización/ACS, colocada superficialmente, para la distribución de fluidos calientes (de 40°C a +100°C), con apertura longitudinal y lengüeta autoadhesiva que facilita el cierre de forma sencilla, para tuberías de hasta 76 mm de diámetro exterior y 30 mm de espesor. Totalmente instalado.</t>
  </si>
  <si>
    <t>Uds.</t>
  </si>
  <si>
    <t>Largo</t>
  </si>
  <si>
    <t>Ancho</t>
  </si>
  <si>
    <t>Alto</t>
  </si>
  <si>
    <t>Parcial</t>
  </si>
  <si>
    <t>Subtotal</t>
  </si>
  <si>
    <t>Dist. Circ. 3. Calor</t>
  </si>
  <si>
    <t>PSCACLS</t>
  </si>
  <si>
    <t>PSCACLL</t>
  </si>
  <si>
    <t>Capítulo</t>
  </si>
  <si>
    <t>INST. CLIMATIZACIÓN COCINA-LAVAND. 4 TUBOS</t>
  </si>
  <si>
    <t>PSCLIS001</t>
  </si>
  <si>
    <t>Partida</t>
  </si>
  <si>
    <t>ud</t>
  </si>
  <si>
    <t>UD INT.AIRE-AGUA 4T Pref/cal:11,03 KW/11,92KW</t>
  </si>
  <si>
    <t>Suministro e instalación de equipo fancoil horizontal de techo sin envolvente, sistema de cuatro tubos, modelo FWD12AF "DAIKIN" o semejante en calidad y características técnicas, con una presión disponible ajustada a las necesidades del proyecto, potencia frigorífica total 11,03 kW, potencia frigorífica sensible 8,5 kW (temperatura de bulbo seco del aire interior 27°C, temperatura de bulbo húmedo del aire interior 19°C, temperatura de entrada del agua 7°C, salto térmico 5°C), potencia calorífica 11,92 kW (temperatura de bulbo seco del aire interior 20°C, temperatura de entrada del agua 45°C), caudal de aire 2.171 m³/h, dimensiones 353x1.174x718 mm, peso 65 kg, potencia sonora 74 dBA, alimentación monofásica (230V/50Hz). Incluso elementos para suspensión del techo. Totalmente montado, conexionado y puesto en marcha por la empresa instaladora para la comprobación de su correcto funcionamiento.</t>
  </si>
  <si>
    <t>Uds.</t>
  </si>
  <si>
    <t>Largo</t>
  </si>
  <si>
    <t>Ancho</t>
  </si>
  <si>
    <t>Alto</t>
  </si>
  <si>
    <t>Parcial</t>
  </si>
  <si>
    <t>Subtotal</t>
  </si>
  <si>
    <t>Cocina</t>
  </si>
  <si>
    <t>Lavandería</t>
  </si>
  <si>
    <t>PSVEN003</t>
  </si>
  <si>
    <t>Partida</t>
  </si>
  <si>
    <t>ud</t>
  </si>
  <si>
    <t>DESAGÜE UD. CLIMATIZACIÓN/VENT.</t>
  </si>
  <si>
    <t>Suministro e instalación de tubería de PVC de evacuación (UNE EN1453-1) serie B, de 32 mm de diámetro, colocada en instalaciones interiores de desagüe, para evacuación de condensados de unidades de climatización, que se conectará al bote sifónico de la habitación, con p.p. de piezas especiales de PVC y con unión pegada, instalada y funcionando. s/CTE-HS-5.</t>
  </si>
  <si>
    <t>Uds.</t>
  </si>
  <si>
    <t>Largo</t>
  </si>
  <si>
    <t>Ancho</t>
  </si>
  <si>
    <t>Alto</t>
  </si>
  <si>
    <t>Parcial</t>
  </si>
  <si>
    <t>Subtotal</t>
  </si>
  <si>
    <t>Ud. int.</t>
  </si>
  <si>
    <t>PSCLIH003</t>
  </si>
  <si>
    <t>Partida</t>
  </si>
  <si>
    <t>ud</t>
  </si>
  <si>
    <t>CONTROL PARTIDO FANCOIL</t>
  </si>
  <si>
    <t>Suministro e instalación de control partido para fancoil formado por Daikin FWECSAP +FWECSAC/FTWOUCH, termostato electrónico avanzado plus, incluye comuniación ES485, posibilidad de configuración maestro/esclavo y programación semanal, salida 0-10V para gestionar el ventilador inverter y/o válvula proporcional. El mando se compone del termostato FWECSAC/FTWOUCH y la placa de potencia FWECSAP, la cual puede mantenerse directamente en el fancoil. Incluida en la medición la conexión entre el termostato y la placa de potencia mediante 2 hilos de cable telefónico.Totalmente montado, conexionado y puesto en marcha por la empresa instaladora para la comprobación de su correcto funcionamient</t>
  </si>
  <si>
    <t>Uds.</t>
  </si>
  <si>
    <t>Largo</t>
  </si>
  <si>
    <t>Ancho</t>
  </si>
  <si>
    <t>Alto</t>
  </si>
  <si>
    <t>Parcial</t>
  </si>
  <si>
    <t>Subtotal</t>
  </si>
  <si>
    <t>Ud. Int.</t>
  </si>
  <si>
    <t>GSVEN008</t>
  </si>
  <si>
    <t>Partida</t>
  </si>
  <si>
    <t>m²</t>
  </si>
  <si>
    <t>CONDUCTO CLIMAVER NETO</t>
  </si>
  <si>
    <t>Formación de conducto rectangular para la distribución de aire climatizado formado por panel rígido de alta densidad de lana de vidrio Climaver Neto "ISOVER", según UNE-EN 13162, de 25 mm de espesor, revestido por un complejo triplex aluminio visto + malla de fibra de vidrio + kraft por el exterior y un tejido de vidrio acústico de alta resistencia mecánica (tejido NETO) por el interior, resistencia térmica 0,78 m²K/W, conductividad térmica 0,032 W/(mK). Incluso p/p de cortes, codos y derivaciones, sellado de uniones con cola Climaver, embocaduras, soportes metálicos galvanizados, elementos de fijación, sellado de tramos con cinta Climaver Neto de aluminio, accesorios de montaje, piezas especiales, limpieza y retirada de los materiales sobrantes a contenedor. Totalmente montado, conexionado y probado.  Incluye: Replanteo del recorrido de los conductos. Marcado y posterior anclaje de los soportes de los conductos. Montaje y fijación de conductos. Sellado de las uniones. Limpieza final.</t>
  </si>
  <si>
    <t>Uds.</t>
  </si>
  <si>
    <t>Largo</t>
  </si>
  <si>
    <t>Ancho</t>
  </si>
  <si>
    <t>Alto</t>
  </si>
  <si>
    <t>Parcial</t>
  </si>
  <si>
    <t>Subtotal</t>
  </si>
  <si>
    <t>Lavandería</t>
  </si>
  <si>
    <t>Cocina</t>
  </si>
  <si>
    <t>PSCLIC001</t>
  </si>
  <si>
    <t>Partida</t>
  </si>
  <si>
    <t>ud</t>
  </si>
  <si>
    <t>REJILLA LINEAL IMP/EXT. 1000x300mm S/C.REG.</t>
  </si>
  <si>
    <t>Suministro e instalación sobre derivación del conducto de ventilación/climatización de rejilla de impulsión/retorno tipo Koolair 31-15 o semejante en calidad y características técnicas, sin compuerta de regulación, de dimensiones de 1000x300 mm, de aluminio lacada en color según indicaciones de la dirección facultativa. Incluso parte proporcional de marco de montaje para fijación, tornillos y pequeño material de fijación, así como conexión a conducto de ventilación realizada en conducto de climaver neto y remate sobre falso techo. Totalmente instalada y regulado caudal según datos y planos de proyecto, instrucciones del fabricante y normativa aplicable, incluso parte proporcional de prueba de difusión certificada mediante humo trazador.</t>
  </si>
  <si>
    <t>Uds.</t>
  </si>
  <si>
    <t>Largo</t>
  </si>
  <si>
    <t>Ancho</t>
  </si>
  <si>
    <t>Alto</t>
  </si>
  <si>
    <t>Parcial</t>
  </si>
  <si>
    <t>Subtotal</t>
  </si>
  <si>
    <t>Retorno aire climatizado Lavandería</t>
  </si>
  <si>
    <t>Retorno aire climatizado cocina</t>
  </si>
  <si>
    <t>PSCLIS10</t>
  </si>
  <si>
    <t>Partida</t>
  </si>
  <si>
    <t>ud</t>
  </si>
  <si>
    <t>REJILLA LINEAL IMP/EXT. 500x125mm C/C.REG.</t>
  </si>
  <si>
    <t>Suministro e instalación sobre derivación del conducto de ventilación/climatización de rejilla de impulsión/retorno tipo Koolair 31-15 o semejante en calidad y características técnicas, con compuerta de regulación, de dimensiones de 500x150 mm, de aluminio lacada en color según indicaciones de la dirección facultativa. Incluso parte proporcional de marco de montaje para fijación, tornillos y pequeño material de fijación, así como conexión a conducto de ventilación realizada en conducto de climaver neto y remate sobre falso techo. Totalmente instalada y regulado caudal según datos y planos de proyecto, instrucciones del fabricante y normativa aplicable, incluso parte proporcional de prueba de difusión certificada mediante humo trazador.</t>
  </si>
  <si>
    <t>Uds.</t>
  </si>
  <si>
    <t>Largo</t>
  </si>
  <si>
    <t>Ancho</t>
  </si>
  <si>
    <t>Alto</t>
  </si>
  <si>
    <t>Parcial</t>
  </si>
  <si>
    <t>Subtotal</t>
  </si>
  <si>
    <t>Impulsión aire climatizado Lavandería</t>
  </si>
  <si>
    <t>PSCLIC002</t>
  </si>
  <si>
    <t>Partida</t>
  </si>
  <si>
    <t>ud</t>
  </si>
  <si>
    <t>DIFUSOR ROTACIONAL 20 ALETAS</t>
  </si>
  <si>
    <t>Suministro e instalación de difusor rotacional de lama móvil marca KOOLAIR modelo DF-RO de 20 aletas o semejante en calidad y características técnicas. Incorpora plenum de conexión lateral aislado y compuerta de regulación accesible desde falso techo, con todos sus elementos de fijación. Pintado en RAL a definir por Dirección Facultativa. Totalmente instalada y regulado caudal según datos y planos de proyecto, instrucciones del fabricante y normativa aplicable, incluso parte proporcional de prueba de difusión certificada mediante humo trazador.</t>
  </si>
  <si>
    <t>Uds.</t>
  </si>
  <si>
    <t>Largo</t>
  </si>
  <si>
    <t>Ancho</t>
  </si>
  <si>
    <t>Alto</t>
  </si>
  <si>
    <t>Parcial</t>
  </si>
  <si>
    <t>Subtotal</t>
  </si>
  <si>
    <t>Cocina</t>
  </si>
  <si>
    <t>PSCLT003</t>
  </si>
  <si>
    <t>Partida</t>
  </si>
  <si>
    <t>m</t>
  </si>
  <si>
    <t>TUB. ACERO NEGRO 1 1/4"-DN32</t>
  </si>
  <si>
    <t>Suministro e instalación de tubería de acero negro para circuitos de climatización, DN 32, con diámetro interior 32 mm y espesor 3,2 mm. La tubería irá protegida y perfectamente aislada con aislamiento según RITE (no incluido en la medición). Las uniones y piezas especiales irán unidas según normativa. Se utilizarán pasamuros de holgura de 10 mm, inlcuyendo en la medición la parte proporcional de ejecución de agujero en forjado o pared y protección. Incluso parte proporcional de piezas especiales para instalación armafix AF y conexión, materiales de unión, piecerío, manguitos pasamuros, elementos dilatadores, válvulas de corte e independización y pruebas de estanqueidad. Totalmente instalada y probada estanqueidad según planos de proyecto y normativa aplicable.</t>
  </si>
  <si>
    <t>Uds.</t>
  </si>
  <si>
    <t>Largo</t>
  </si>
  <si>
    <t>Ancho</t>
  </si>
  <si>
    <t>Alto</t>
  </si>
  <si>
    <t>Parcial</t>
  </si>
  <si>
    <t>Subtotal</t>
  </si>
  <si>
    <t>Dist. Circ. 1. Frío</t>
  </si>
  <si>
    <t>Dist. Circ. 1. Calor</t>
  </si>
  <si>
    <t>PSCLT004</t>
  </si>
  <si>
    <t>Partida</t>
  </si>
  <si>
    <t>m</t>
  </si>
  <si>
    <t>TUB. ACERO NEGRO 1 1/2"-DN40</t>
  </si>
  <si>
    <t>Suministro e instalación de tubería de acero negro para circuitos de climatización, DN 40, con diámetro interior 40 mm y espesor 3,2 mm. La tubería irá protegida y perfectamente aislada con aislamiento según RITE (no incluido en la medición). Las uniones y piezas especiales irán unidas según normativa. Se utilizarán pasamuros de holgura de 10 mm, inlcuyendo en la medición la parte proporcional de ejecución de agujero en forjado o pared y protección. Incluso parte proporcional de piezas especiales para instalación armafix AF y conexión, materiales de unión, piecerío, manguitos pasamuros, elementos dilatadores, válvulas de corte e independización y pruebas de estanqueidad. Totalmente instalada y probada estanqueidad según planos de proyecto y normativa aplicable.</t>
  </si>
  <si>
    <t>Uds.</t>
  </si>
  <si>
    <t>Largo</t>
  </si>
  <si>
    <t>Ancho</t>
  </si>
  <si>
    <t>Alto</t>
  </si>
  <si>
    <t>Parcial</t>
  </si>
  <si>
    <t>Subtotal</t>
  </si>
  <si>
    <t>Dist. Circ. 1. Frío</t>
  </si>
  <si>
    <t>Dist. Circ. 1. Calor</t>
  </si>
  <si>
    <t>PSCLT005</t>
  </si>
  <si>
    <t>Partida</t>
  </si>
  <si>
    <t>m</t>
  </si>
  <si>
    <t>TUB. ACERO NEGRO 2"-DN50</t>
  </si>
  <si>
    <t>Suministro e instalación de tubería de acero negro para circuitos de climatización, DN 50, con diámetro interior 50 mm y espesor 3,6 mm. La tubería irá protegida y perfectamente aislada con aislamiento según RITE (no incluido en la medición). Las uniones y piezas especiales irán unidas según normativa. Se utilizarán pasamuros de holgura de 10 mm, inlcuyendo en la medición la parte proporcional de ejecución de agujero en forjado o pared y protección. Incluso parte proporcional de piezas especiales para instalación armafix AF y conexión, materiales de unión, piecerío, manguitos pasamuros, elementos dilatadores, válvulas de corte e independización y pruebas de estanqueidad. Totalmente instalada y probada estanqueidad según planos de proyecto y normativa aplicable.</t>
  </si>
  <si>
    <t>Uds.</t>
  </si>
  <si>
    <t>Largo</t>
  </si>
  <si>
    <t>Ancho</t>
  </si>
  <si>
    <t>Alto</t>
  </si>
  <si>
    <t>Parcial</t>
  </si>
  <si>
    <t>Subtotal</t>
  </si>
  <si>
    <t>Dist. Circ. 1. Frío</t>
  </si>
  <si>
    <t>Dist. Circ. 1. Calor</t>
  </si>
  <si>
    <t>PSCLT010</t>
  </si>
  <si>
    <t>Partida</t>
  </si>
  <si>
    <t>m</t>
  </si>
  <si>
    <t>AISL. TÉRM.FLEXIBLE DIÁM=42mm ESP=30mm</t>
  </si>
  <si>
    <t>Suministro e instalación de aislamiento térmico flexible de célula cerrada tipo Armaflex  AF-EVO-5-042 o similar en calidad y características técnicas, para tubería en instalación interior de climatización, colocada superficialmente, para la distribución de fluidos fríos (de 0°C a +10°C), con elevada resistencia a la difusión de vapor de agua, baja conductividad térmica y protección antimicrobiana incorporada, para tuberías de hasta 42 mm de diámetro exterior y 30 mm de espesor, a base de caucho sintético flexible, de estructura celular cerrada, con adhesivo para las uniones (la banda autoadhesiva tiene base acrílica sensible a la presión y malla tejida como soporte).Incluido en la medición las piezas de codos, tes prefabricados en el mismo material asi como elementos de sujeción a la tubería y elementos de anclaje a pared/techo tipo armaFix AF o similar. Totalmente instalado.</t>
  </si>
  <si>
    <t>Uds.</t>
  </si>
  <si>
    <t>Largo</t>
  </si>
  <si>
    <t>Ancho</t>
  </si>
  <si>
    <t>Alto</t>
  </si>
  <si>
    <t>Parcial</t>
  </si>
  <si>
    <t>Subtotal</t>
  </si>
  <si>
    <t>Dist. Circ. 1. Frío</t>
  </si>
  <si>
    <t>PSCLT011</t>
  </si>
  <si>
    <t>Partida</t>
  </si>
  <si>
    <t>m</t>
  </si>
  <si>
    <t>AISL. TÉRMICO FLEXIBLE DIÁM=48mm ESP=30mm</t>
  </si>
  <si>
    <t>Suministro e instalación de aislamiento térmico flexible de célula cerrada tipo Armaflex  AF-EVO-5-048 o similar en calidad y características técnicas, para tubería en instalación interior de climatización, colocada superficialmente, para la distribución de fluidos fríos (de 0°C a +10°C), con elevada resistencia a la difusión de vapor de agua, baja conductividad térmica y protección antimicrobiana incorporada, para tuberías de hasta 48 mm de diámetro exterior y 30 mm de espesor, a base de caucho sintético flexible, de estructura celular cerrada, con adhesivo para las uniones (la banda autoadhesiva tiene base acrílica sensible a la presión y malla tejida como soporte). Incluido en la medición las piezas de codos, tes prefabricados en el mismo material asi como elementos de sujeción a la tubería y elementos de anclaje a pared/techo tipo armaFix AF o similar. Totalmente instalado.</t>
  </si>
  <si>
    <t>Uds.</t>
  </si>
  <si>
    <t>Largo</t>
  </si>
  <si>
    <t>Ancho</t>
  </si>
  <si>
    <t>Alto</t>
  </si>
  <si>
    <t>Parcial</t>
  </si>
  <si>
    <t>Subtotal</t>
  </si>
  <si>
    <t>Dist. Circ. 1. Frío</t>
  </si>
  <si>
    <t>PSCLT01</t>
  </si>
  <si>
    <t>Partida</t>
  </si>
  <si>
    <t>m</t>
  </si>
  <si>
    <t>AISL. TÉRMICO FLEXIBLE DIÁM=60mm ESP=30mm</t>
  </si>
  <si>
    <t>Suministro e instalación de aislamiento térmico flexible de célula cerrada tipo Armaflex  AF-5-060 o similar en calidad y características técnicas, para tubería en instalación interior de climatización, colocada superficialmente, para la distribución de fluidos fríos (de 0°C a +10°C), con elevada resistencia a la difusión de vapor de agua, baja conductividad térmica y protección antimicrobiana incorporada, para tuberías de hasta 60 mm de diámetro exterior y 30 mm de espesor, a base de caucho sintético flexible, de estructura celular cerrada, con adhesivo para las uniones (la banda autoadhesiva tiene base acrílica sensible a la presión y malla tejida como soporte). Incluido en la medición las piezas de codos, tes prefabricados en el mismo material asi como elementos de sujeción a la tubería y elementos de anclaje a pared/techotipo armaFix AF o similar. Totalmente instalado.</t>
  </si>
  <si>
    <t>Uds.</t>
  </si>
  <si>
    <t>Largo</t>
  </si>
  <si>
    <t>Ancho</t>
  </si>
  <si>
    <t>Alto</t>
  </si>
  <si>
    <t>Parcial</t>
  </si>
  <si>
    <t>Subtotal</t>
  </si>
  <si>
    <t>Dist. Circ. 1. Frío</t>
  </si>
  <si>
    <t>PSCLT014</t>
  </si>
  <si>
    <t>Partida</t>
  </si>
  <si>
    <t>m</t>
  </si>
  <si>
    <t>AISL. TÉRMICO L. ROCA/AL.DIÁM=42mm ESP=30mm</t>
  </si>
  <si>
    <t>Suministro e instalación de aislamiento térmico compuesto por coquilla de lana de roca revestida por su cara exterior con una lámina de aluminio reforzada que actúa como barrera de vapor Rockwool Teclit PS 200 o similar en calidad y características técnicas, para tubería en instalación interior de climatización/ACS, colocada superficialmente, para la distribución de fluidos calientes (de 40°C a +100°C), con apertura longitudinal y lengüeta autoadhesiva que facilita el cierre de forma sencilla, para tuberías de hasta 42 mm de diámetro exterior y 30 mm de espesor. Totalmente instalado.</t>
  </si>
  <si>
    <t>Uds.</t>
  </si>
  <si>
    <t>Largo</t>
  </si>
  <si>
    <t>Ancho</t>
  </si>
  <si>
    <t>Alto</t>
  </si>
  <si>
    <t>Parcial</t>
  </si>
  <si>
    <t>Subtotal</t>
  </si>
  <si>
    <t>Dist. Circ. 1. Calor</t>
  </si>
  <si>
    <t>PSCLT015</t>
  </si>
  <si>
    <t>Partida</t>
  </si>
  <si>
    <t>m</t>
  </si>
  <si>
    <t>AISL. TÉRMICO L. ROCA/AL.DIÁM=48mm ESP=30mm</t>
  </si>
  <si>
    <t>Suministro e instalación de aislamiento térmico compuesto por coquilla de lana de roca revestida por su cara exterior con una lámina de aluminio reforzada que actúa como barrera de vapor Rockwool Teclit PS 200 o similar en calidad y características técnicas, para tubería en instalación interior de climatización/ACS, colocada superficialmente, para la distribución de fluidos calientes (de 40°C a +100°C), con apertura longitudinal y lengüeta autoadhesiva que facilita el cierre de forma sencilla, para tuberías de hasta 48 mm de diámetro exterior y 30 mm de espesor. Totalmente instalado.</t>
  </si>
  <si>
    <t>Uds.</t>
  </si>
  <si>
    <t>Largo</t>
  </si>
  <si>
    <t>Ancho</t>
  </si>
  <si>
    <t>Alto</t>
  </si>
  <si>
    <t>Parcial</t>
  </si>
  <si>
    <t>Subtotal</t>
  </si>
  <si>
    <t>Dist. Circ. 1. Calor</t>
  </si>
  <si>
    <t>PSCLT016</t>
  </si>
  <si>
    <t>Partida</t>
  </si>
  <si>
    <t>m</t>
  </si>
  <si>
    <t>AISL. TÉRMICO L. ROCA/AL.DIÁM=60mm ESP=30mm</t>
  </si>
  <si>
    <t>Suministro e instalación de aislamiento térmico compuesto por coquilla de lana de roca revestida por su cara exterior con una lámina de aluminio reforzada que actúa como barrera de vapor Rockwool Teclit PS 200 o similar en calidad y características técnicas, para tubería en instalación interior de climatización/ACS, colocada superficialmente, para la distribución de fluidos calientes (de 40°C a +100°C), con apertura longitudinal y lengüeta autoadhesiva que facilita el cierre de forma sencilla, para tuberías de hasta 60 mm de diámetro exterior y 30 mm de espesor. Totalmente instalado.</t>
  </si>
  <si>
    <t>Uds.</t>
  </si>
  <si>
    <t>Largo</t>
  </si>
  <si>
    <t>Ancho</t>
  </si>
  <si>
    <t>Alto</t>
  </si>
  <si>
    <t>Parcial</t>
  </si>
  <si>
    <t>Subtotal</t>
  </si>
  <si>
    <t>Dist. Circ. 1. Calor</t>
  </si>
  <si>
    <t>PSCACLL</t>
  </si>
  <si>
    <t>PSCACLC</t>
  </si>
  <si>
    <t>Capítulo</t>
  </si>
  <si>
    <t>INST. CLIMATIZACIÓN CUARTOS</t>
  </si>
  <si>
    <t>PSCAC001</t>
  </si>
  <si>
    <t>Partida</t>
  </si>
  <si>
    <t>ud</t>
  </si>
  <si>
    <t>SIST.CLIMA.UD.EXT/UD. INT Pref:3,6KW/Pcal:4KW</t>
  </si>
  <si>
    <t>Suministro e instalación de unidad interior de climatización tipo split de pared de la marca Daikin  gama Sky-air modelo ZTXM35R o similar en calidad y características técnicas, formada por una unidad interior de pared FTXM35R (dimensiones altoxanchoxfondo: 295x778x272mm) y una unidad exterior RZAG35A (dimensiones altoxanchoxfondo: 734x954x401mm), con las siguientes especificaciones técnicas:  P refrigeración: 3,5 kW  P calefacción: 4,0 kW  Conexiones líquido/gas: 1/4"/3/8"  Refrigerante R32  Se incluye en la medición el control remoto y los correspondientes elementos antivibratorios (silent-blocks) y el soporte para la colocación de la unidad exterior. Medida la unidad totalmente instalada, conexionada, programada y probada según planos de proyecto, normativa aplicable e instrucciones del fabricante, incluyendo la puesta en marcha y la parte proporcional de sistema de conexionado para intercomunicación entre unidad interior/exterior y sistema de evacuación de condensados completo, lista para funcionar.</t>
  </si>
  <si>
    <t>Uds.</t>
  </si>
  <si>
    <t>Largo</t>
  </si>
  <si>
    <t>Ancho</t>
  </si>
  <si>
    <t>Alto</t>
  </si>
  <si>
    <t>Parcial</t>
  </si>
  <si>
    <t>Subtotal</t>
  </si>
  <si>
    <t>Climatiz. Cuarto Basuras</t>
  </si>
  <si>
    <t>Climatización Cuarto Eléctrico</t>
  </si>
  <si>
    <t>PSCACLC</t>
  </si>
  <si>
    <t>PSTRLEG</t>
  </si>
  <si>
    <t>Capítulo</t>
  </si>
  <si>
    <t>LEGALIZACIÓN INSTALACIÓN TÉRMICA</t>
  </si>
  <si>
    <t>PSTRLG01</t>
  </si>
  <si>
    <t>Partida</t>
  </si>
  <si>
    <t>ud</t>
  </si>
  <si>
    <t>LEGALIZACIÓN INSTALACIÓN TÉRMICA</t>
  </si>
  <si>
    <t>Redacción de proyecto técnico y certificado final de obra de la instalación térmica (calefacción, climatización, ventilación y producción de ACS), firmado por técnico competente, incluyendo las modificaciones realizadas durante la ejecución de las obras, para la legalización de la instalación en la Dirección General de Industria del Gobierno de Cantabria, incluyendo los certificados de la instalación necesarios (a realizar por la empresa instaladora autorizada).</t>
  </si>
  <si>
    <t>Uds.</t>
  </si>
  <si>
    <t>Largo</t>
  </si>
  <si>
    <t>Ancho</t>
  </si>
  <si>
    <t>Alto</t>
  </si>
  <si>
    <t>Parcial</t>
  </si>
  <si>
    <t>Subtotal</t>
  </si>
  <si>
    <t>Inst. Térmica de potencia &gt;70 kW</t>
  </si>
  <si>
    <t>PSTRLEG</t>
  </si>
  <si>
    <t>PSTRCRT</t>
  </si>
  <si>
    <t>Capítulo</t>
  </si>
  <si>
    <t>SISTEMA DE CONTROL Y REGULACIÓN</t>
  </si>
  <si>
    <t>CTRL01.01</t>
  </si>
  <si>
    <t>Capítulo</t>
  </si>
  <si>
    <t>PUESTO CENTRAL</t>
  </si>
  <si>
    <t>SXWSWESXX00010</t>
  </si>
  <si>
    <t>Partida</t>
  </si>
  <si>
    <t>ud</t>
  </si>
  <si>
    <t>Software ENTERPRISE SERVER, Plataforma EcoStruxure for Buildings.</t>
  </si>
  <si>
    <t>Software ENTERPRISE SERVER, Plataforma EcoStruxure for Buildings, CS22C , o semejante en calidad y características técnicas de marca compatible con sistema de control previa presentación de informe de equivalencia para aprobación por DF y Propiedad.  Incluye 3 interfaz de usuario a elegir entre licencia CLIENT Workstation o Webstation.  Medida la unidad totalmente instalada, conexionada, integrada en el control y lista para funcionar.</t>
  </si>
  <si>
    <t>Uds.</t>
  </si>
  <si>
    <t>Largo</t>
  </si>
  <si>
    <t>Ancho</t>
  </si>
  <si>
    <t>Alto</t>
  </si>
  <si>
    <t>Parcial</t>
  </si>
  <si>
    <t>Subtotal</t>
  </si>
  <si>
    <t>SXWSWASES00001</t>
  </si>
  <si>
    <t>Partida</t>
  </si>
  <si>
    <t>ud</t>
  </si>
  <si>
    <t>Licencia software para añadir 1 SmartX Controller adicional a las licencias de Enterprise Server</t>
  </si>
  <si>
    <t>Licencia software para añadir 1 SmartX Controller adicional a las licencias de Enterprise Server, CS22C Electric, o semejante en calidad y características técnicas de marca compatible con sistema de control previa presentación de informe de equivalencia para aprobación por DF y Propiedad. Medida la unidad totalmente instalada, conexionada, integrada en el control y lista para funcionar.</t>
  </si>
  <si>
    <t>Uds.</t>
  </si>
  <si>
    <t>Largo</t>
  </si>
  <si>
    <t>Ancho</t>
  </si>
  <si>
    <t>Alto</t>
  </si>
  <si>
    <t>Parcial</t>
  </si>
  <si>
    <t>Subtotal</t>
  </si>
  <si>
    <t>SXWSWCLIENT0001</t>
  </si>
  <si>
    <t>Partida</t>
  </si>
  <si>
    <t>ud</t>
  </si>
  <si>
    <t>Licencia software para añadir 1 CLIENT a elegir entre Webstation o Workstation de la plataforma EcoStruxure Building.</t>
  </si>
  <si>
    <t>Licencia software para añadir 1 CLIENT a elegir entre Webstation o Workstation de la plataforma EcoStruxure Building, CS22C Electric, o semejante en calidad y características técnicas de marca compatible con sistema de control previa presentación de informe de equivalencia para aprobación por DF y Propiedad. Medida la unidad totalmente instalada, conexionada, integrada en el control y lista para funcionar.</t>
  </si>
  <si>
    <t>Uds.</t>
  </si>
  <si>
    <t>Largo</t>
  </si>
  <si>
    <t>Ancho</t>
  </si>
  <si>
    <t>Alto</t>
  </si>
  <si>
    <t>Parcial</t>
  </si>
  <si>
    <t>Subtotal</t>
  </si>
  <si>
    <t>CTRL01.01</t>
  </si>
  <si>
    <t>CTRL01.02</t>
  </si>
  <si>
    <t>Capítulo</t>
  </si>
  <si>
    <t>ELECTRÓNICA DE CONTROL MODULAR Y CUADROS - C.C.01</t>
  </si>
  <si>
    <t>SXWASPSBX10002</t>
  </si>
  <si>
    <t>Partida</t>
  </si>
  <si>
    <t>ud</t>
  </si>
  <si>
    <t>Servidor de automatización CPU con soporte de módulos de Input/Output, controlador y servidor de comunicaciones.</t>
  </si>
  <si>
    <t>Automation Server, plataforma EcoStruxure for Buildings, Hot-Swap ,CPU con soporte de módulos de Input/Output, controlador y servidor de comunicaciones. WebServer incluido, con la nueva tecnología HTML5 para la fácil conexión con smartphones/tablets, o semejante en calidad y características técnicas de marca compatible con sistema de control previa presentación de informe de equivalencia para aprobación por DF y Propiedad.  Protocolos soportados: IP addressing (IPv6 ready). DUAL-PORT Ethernet para comunicaciones TCP, DHCP/DNS para un despliegue de las direcciones optimizado. Posibilidad de tener red IP privada para tener la red BMS diferenciada de la red corporativa. HTTP/HTTPS para acceso a internet a través de firewalls, el cual permite el acceso remoto para la monitorización y control, NTP integrado (Network Time Protocol) para la sincronización del tiempo a través del sistema.  Integra SMTP para permitir enviar emails para comunicar alarmas y/o notificaciones. Medida la unidad totalmente instalada, conexionada, integrada en el control y lista para funcionar.</t>
  </si>
  <si>
    <t>Uds.</t>
  </si>
  <si>
    <t>Largo</t>
  </si>
  <si>
    <t>Ancho</t>
  </si>
  <si>
    <t>Alto</t>
  </si>
  <si>
    <t>Parcial</t>
  </si>
  <si>
    <t>Subtotal</t>
  </si>
  <si>
    <t>SXWTBASW110002</t>
  </si>
  <si>
    <t>Partida</t>
  </si>
  <si>
    <t>ud</t>
  </si>
  <si>
    <t>Base Terminal.</t>
  </si>
  <si>
    <t>Base Terminal para Automation Server Premium del Sistema. Plataforma EcoStruxure for Buildings o semejante en calidad y características técnicas de marca compatible con sistema de control previa presentación de informe de equivalencia para aprobación por DF y Propiedad. Medida la unidad totalmente instalada, conexionada, integrada en el control y lista para funcionar.</t>
  </si>
  <si>
    <t>Uds.</t>
  </si>
  <si>
    <t>Largo</t>
  </si>
  <si>
    <t>Ancho</t>
  </si>
  <si>
    <t>Alto</t>
  </si>
  <si>
    <t>Parcial</t>
  </si>
  <si>
    <t>Subtotal</t>
  </si>
  <si>
    <t>SXWPS24VX10001</t>
  </si>
  <si>
    <t>Partida</t>
  </si>
  <si>
    <t>ud</t>
  </si>
  <si>
    <t>Fuente de Alimentación del sistema.</t>
  </si>
  <si>
    <t>Fuente de Alimentación del sistema. Plataforma EcoStruxure for Buildings, Alimentación suministrada al resto de módulos por backplane. 24vac/24vdc o semejante en calidad y características técnicas de marca compatible con sistema de control previa presentación de informe de equivalencia para aprobación por DF y Propiedad. Medida la unidad totalmente instalada, conexionada, integrada en el control y lista para funcionar.</t>
  </si>
  <si>
    <t>Uds.</t>
  </si>
  <si>
    <t>Largo</t>
  </si>
  <si>
    <t>Ancho</t>
  </si>
  <si>
    <t>Alto</t>
  </si>
  <si>
    <t>Parcial</t>
  </si>
  <si>
    <t>Subtotal</t>
  </si>
  <si>
    <t>SXWTBPSW110001</t>
  </si>
  <si>
    <t>Partida</t>
  </si>
  <si>
    <t>ud</t>
  </si>
  <si>
    <t>Base Terminal para Fuente de Alimentación del Sistema.</t>
  </si>
  <si>
    <t>Base Terminal para Fuente de Alimentación del Sistema. Plataforma EcoStruxure for Buildings, o semejante en calidad y características técnicas de marca compatible con sistema de control previa presentación de informe de equivalencia para aprobación por DF y Propiedad. Medida la unidad totalmente instalada, conexionada, integrada en el control y lista para funcionar.</t>
  </si>
  <si>
    <t>Uds.</t>
  </si>
  <si>
    <t>Largo</t>
  </si>
  <si>
    <t>Ancho</t>
  </si>
  <si>
    <t>Alto</t>
  </si>
  <si>
    <t>Parcial</t>
  </si>
  <si>
    <t>Subtotal</t>
  </si>
  <si>
    <t>SXWSWX000MBRTU</t>
  </si>
  <si>
    <t>Partida</t>
  </si>
  <si>
    <t>ud</t>
  </si>
  <si>
    <t>Licencia software embebido en el controlador AS-P que habilita la conectividad ModBus</t>
  </si>
  <si>
    <t>Licencia software embebido en el controlador AS-P que habilita la conectividad ModBus, o semejante en calidad y características técnicas de marca compatible con sistema de control previa presentación de informe de equivalencia para aprobación por DF y Propiedad. Medida la unidad totalmente instalada, conexionada, integrada en el control y lista para funcionar.</t>
  </si>
  <si>
    <t>Uds.</t>
  </si>
  <si>
    <t>Largo</t>
  </si>
  <si>
    <t>Ancho</t>
  </si>
  <si>
    <t>Alto</t>
  </si>
  <si>
    <t>Parcial</t>
  </si>
  <si>
    <t>Subtotal</t>
  </si>
  <si>
    <t>SXWSWXBU0000EN</t>
  </si>
  <si>
    <t>Partida</t>
  </si>
  <si>
    <t>ud</t>
  </si>
  <si>
    <t>Licencia software embebido en el controlador AS-P 100 equipos</t>
  </si>
  <si>
    <t>Licencia software embebido en el controlador AS-P que habilita la conectividad de hasta 100 equipos conectados con conectividad al Enterprise Server, o semejante en calidad y características técnicas de marca compatible con sistema de control previa presentación de informe de equivalencia para aprobación por DF y Propiedad. Medida la unidad totalmente instalada, conexionada, integrada en el control y lista para funcionar.</t>
  </si>
  <si>
    <t>Uds.</t>
  </si>
  <si>
    <t>Largo</t>
  </si>
  <si>
    <t>Ancho</t>
  </si>
  <si>
    <t>Alto</t>
  </si>
  <si>
    <t>Parcial</t>
  </si>
  <si>
    <t>Subtotal</t>
  </si>
  <si>
    <t>SXWUI16XX10001</t>
  </si>
  <si>
    <t>Partida</t>
  </si>
  <si>
    <t>ud</t>
  </si>
  <si>
    <t>Módulo de Entradas/Salidas, 16 Entradas Universales</t>
  </si>
  <si>
    <t>Módulo de Entradas/Salidas, Plataforma EcoStruxure for Buildings, Hot-Swap, 16 Entradas Universales, cada entrada puede soportar tanto entradas tipo de contacto, contador, y supervisada como de voltaje, corriente, termistor, y resistencia. Alimentación por Backplane , Montaje carril DIN. Medida la unidad totalmente instalada, conexionada, integrada en el control y lista para funcionar.</t>
  </si>
  <si>
    <t>Uds.</t>
  </si>
  <si>
    <t>Largo</t>
  </si>
  <si>
    <t>Ancho</t>
  </si>
  <si>
    <t>Alto</t>
  </si>
  <si>
    <t>Parcial</t>
  </si>
  <si>
    <t>Subtotal</t>
  </si>
  <si>
    <t>SXWDI16XX10001</t>
  </si>
  <si>
    <t>Partida</t>
  </si>
  <si>
    <t>ud</t>
  </si>
  <si>
    <t>Módulo de Entradas/Salidas, 16 Entradas digitales</t>
  </si>
  <si>
    <t>Módulo de Entradas/Salidas, Plataforma EcoStruxure for Buildings, Hot-Swap, 16 Entradas digitales, cada entrada puede ser tipo contacto o tipo contador , Protección contra Cortocircuitos,  Alimentación por Backplane , Montaje carril DIN, o semejante en calidad y características técnicas de marca compatible con sistema de control previa presentación de informe de equivalencia para aprobación por DF y Propiedad. Medida la unidad totalmente instalada, conexionada, integrada en el control y lista para funcionar.</t>
  </si>
  <si>
    <t>Uds.</t>
  </si>
  <si>
    <t>Largo</t>
  </si>
  <si>
    <t>Ancho</t>
  </si>
  <si>
    <t>Alto</t>
  </si>
  <si>
    <t>Parcial</t>
  </si>
  <si>
    <t>Subtotal</t>
  </si>
  <si>
    <t>SXWAOV8XX10001</t>
  </si>
  <si>
    <t>Partida</t>
  </si>
  <si>
    <t>ud</t>
  </si>
  <si>
    <t>Módulo de Entradas/Salidas, 8 Salidas Analógicas</t>
  </si>
  <si>
    <t>Módulo de Entradas/Salidas, Plataforma EcoStruxure for Buildings, Hot-Swap, 8 Salidas Analógicas, 0..10vdc ,Protección contra Cortocircuitos,  Alimentación por Backplane , montaje carril DIN, o semejante en calidad y características técnicas de marca compatible con sistema de control previa presentación de informe de equivalencia para aprobación por DF y Propiedad. Medida la unidad totalmente instalada, conexionada, integrada en el control y lista para funcionar.</t>
  </si>
  <si>
    <t>Uds.</t>
  </si>
  <si>
    <t>Largo</t>
  </si>
  <si>
    <t>Ancho</t>
  </si>
  <si>
    <t>Alto</t>
  </si>
  <si>
    <t>Parcial</t>
  </si>
  <si>
    <t>Subtotal</t>
  </si>
  <si>
    <t>SXWDOA12X10001</t>
  </si>
  <si>
    <t>Partida</t>
  </si>
  <si>
    <t>ud</t>
  </si>
  <si>
    <t>Módulo de Entradas/Salidas, 12 Salidas Digitales FormA</t>
  </si>
  <si>
    <t>Módulo de Entradas/Salidas, Plataforma EcoStruxure for Buildings, Hot-Swap, 12 Salidas Digitales FormA (Común/NA), salidas Relé para aplicaciones de carga directa hasta 2A.alimentación por Backplane , montaje carril DIN, o semejante en calidad y características técnicas de marca compatible con sistema de control previa presentación de informe de equivalencia para aprobación por DF y Propiedad. Medida la unidad totalmente instalada, conexionada, integrada en el control y lista para funcionar.</t>
  </si>
  <si>
    <t>Uds.</t>
  </si>
  <si>
    <t>Largo</t>
  </si>
  <si>
    <t>Ancho</t>
  </si>
  <si>
    <t>Alto</t>
  </si>
  <si>
    <t>Parcial</t>
  </si>
  <si>
    <t>Subtotal</t>
  </si>
  <si>
    <t>SXWTBIOW110001</t>
  </si>
  <si>
    <t>Partida</t>
  </si>
  <si>
    <t>ud</t>
  </si>
  <si>
    <t>Base Terminal para Módulos de Entra/Salida.</t>
  </si>
  <si>
    <t>Base Terminal para Módulos de Entra/Salida. Plataforma EcoStruxure for Buildings, o semejante en calidad y características técnicas de marca compatible con sistema de control previa presentación de informe de equivalencia para aprobación por DF y Propiedad. Medida la unidad totalmente instalada, conexionada, integrada en el control y lista para funcionar.</t>
  </si>
  <si>
    <t>Uds.</t>
  </si>
  <si>
    <t>Largo</t>
  </si>
  <si>
    <t>Ancho</t>
  </si>
  <si>
    <t>Alto</t>
  </si>
  <si>
    <t>Parcial</t>
  </si>
  <si>
    <t>Subtotal</t>
  </si>
  <si>
    <t>SXWSCABLE10002</t>
  </si>
  <si>
    <t>Partida</t>
  </si>
  <si>
    <t>ud</t>
  </si>
  <si>
    <t>Cable de extensión tipo L, 1,5 m.</t>
  </si>
  <si>
    <t>Cable de extensión tipo L, entre Automation Server y los Módulos de Entradas/Salidas. Conectores,Longitud 1,5m. Plataforma EcoStruxure for Buildings, o semejante en calidad y características técnicas de marca compatible con sistema de control previa presentación de informe de equivalencia para aprobación por DF y Propiedad. Medida la unidad totalmente instalada, conexionada, integrada en el control y lista para funcionar.</t>
  </si>
  <si>
    <t>Uds.</t>
  </si>
  <si>
    <t>Largo</t>
  </si>
  <si>
    <t>Ancho</t>
  </si>
  <si>
    <t>Alto</t>
  </si>
  <si>
    <t>Parcial</t>
  </si>
  <si>
    <t>Subtotal</t>
  </si>
  <si>
    <t>6GK5008-0BA10-1AB2</t>
  </si>
  <si>
    <t>Partida</t>
  </si>
  <si>
    <t>ud</t>
  </si>
  <si>
    <t>Switch Industrial Ethernet para 10/100 Mbits/s</t>
  </si>
  <si>
    <t>SCALANCE XB008 unmanaged Switch Industrial Ethernet para 10/100 Mbits/s; para construir pequeñas topologías en estrella y en línea; diagnóstico LED, IP20, 24 V AC/DC alimentación, con 8 puertos de par trenzado 10/100 Mbits/s con conectores hembra RJ45, o semejante en calidad y características técnicas de marca compatible con sistema de control previa presentación de informe de equivalencia para aprobación por DF y Propiedad. Medida la unidad totalmente instalada, conexionada, integrada en el control y lista para funcionar.</t>
  </si>
  <si>
    <t>Uds.</t>
  </si>
  <si>
    <t>Largo</t>
  </si>
  <si>
    <t>Ancho</t>
  </si>
  <si>
    <t>Alto</t>
  </si>
  <si>
    <t>Parcial</t>
  </si>
  <si>
    <t>Subtotal</t>
  </si>
  <si>
    <t>6EP1331-5BA10</t>
  </si>
  <si>
    <t>Partida</t>
  </si>
  <si>
    <t>ud</t>
  </si>
  <si>
    <t>Fuente de alimentación estabilizada entrada</t>
  </si>
  <si>
    <t>SITOP PSU100C 24 V/1,3 A Fuente de alimentación estabilizada entrada: AC 120-230 V (DC 110-300 V) salida: DC 24 V/1,3 A, o semejante en calidad y características técnicas de marca compatible con sistema de control previa presentación de informe de equivalencia para aprobación por DF y Propiedad. Medida la unidad totalmente instalada, conexionada, integrada en el control y lista para funcionar.</t>
  </si>
  <si>
    <t>Uds.</t>
  </si>
  <si>
    <t>Largo</t>
  </si>
  <si>
    <t>Ancho</t>
  </si>
  <si>
    <t>Alto</t>
  </si>
  <si>
    <t>Parcial</t>
  </si>
  <si>
    <t>Subtotal</t>
  </si>
  <si>
    <t>CUADROCC01</t>
  </si>
  <si>
    <t>Partida</t>
  </si>
  <si>
    <t>ud</t>
  </si>
  <si>
    <t>SUMINISTRO DE CUADRO DE CONTROL C.C.01</t>
  </si>
  <si>
    <t>SUMINISTRO DE CUADRO DE CONTROL detallado en el proyecto,  Previstos para albergar dispositivos de control / comunicación detallados en proyecto y accesorios requeridos. Incluyen protecciones eléctricas, toma de corriente, transformadores para alimentación de dispositivos internos y externos al cuadro, fuentes de alimentación en contínua relés para maniobras eléctricas /salidas digitales y bornero extra para cableado de elementos de campo.    PANEL    1    Panel de control + Placa de montaje, medidas 1200x1000  DIFERENCIAL    1    Protección diferencial 2x25A SI  MAGNETOTÉRMICO    2    Protección magnetotérmica 2x10A  TOMA CORRIENTE    1    Toma de corriente 16A  TRASFORMADOR    1    Trasformador 230 VAC / 24 VAC / 100 va  BORNAS 1    3    Bornas de alimentación y tierra  BORNAS 2    355    Bornas señales de control  BORNAS 3    64    Bornas señales de control  Medida la unidad totalmente instalada, conexionada, integrada en el control y lista para funcionar.</t>
  </si>
  <si>
    <t>Uds.</t>
  </si>
  <si>
    <t>Largo</t>
  </si>
  <si>
    <t>Ancho</t>
  </si>
  <si>
    <t>Alto</t>
  </si>
  <si>
    <t>Parcial</t>
  </si>
  <si>
    <t>Subtotal</t>
  </si>
  <si>
    <t>CTRL01.02</t>
  </si>
  <si>
    <t>CTRL01.03</t>
  </si>
  <si>
    <t>Capítulo</t>
  </si>
  <si>
    <t>ELECTRÓNICA DE CONTROL FANCOILS ZONAS COMUNES</t>
  </si>
  <si>
    <t>SXWRCF16A10003</t>
  </si>
  <si>
    <t>Partida</t>
  </si>
  <si>
    <t>UD</t>
  </si>
  <si>
    <t>Controlador de zona BACnet/IP SmartX Controller RP-C-16</t>
  </si>
  <si>
    <t>Controlador de zona BACnet/IP SmartX Controller RP-C-16, libremente programable, basado en IP para realizar funciones de HVAC para el edificio, o semejante en calidad y características técnicas de marca compatible con sistema de control previa presentación de informe de equivalencia para aprobación por DF y Propiedad. En concreto el RP-C-16A dispone de 8 Ub, 4 triac, 4 DO (1 de las DO de 12A). Alimentación 230 VAC. Medida la unidad totalmente instalada, conexionada, integrada en el control y lista para funcionar.</t>
  </si>
  <si>
    <t>Uds.</t>
  </si>
  <si>
    <t>Largo</t>
  </si>
  <si>
    <t>Ancho</t>
  </si>
  <si>
    <t>Alto</t>
  </si>
  <si>
    <t>Parcial</t>
  </si>
  <si>
    <t>Subtotal</t>
  </si>
  <si>
    <t>SXWSBTHCXSXX</t>
  </si>
  <si>
    <t>Partida</t>
  </si>
  <si>
    <t>ud</t>
  </si>
  <si>
    <t>Base de sensor. Temperatura, Humedad relativa e histeresis.</t>
  </si>
  <si>
    <t>Base de sensor con SmartX System Bus para usar con la familia de controladores SmartX MP-C o MP-V, medición digital de temperatura (precisión ±0,2C), humedad relativa (precisión ±0,2 desde 10 hasta 80% RH @25C, Hysteresis típico 1,5% y CO2 (NDIR, rango 0-2000ppm, precisión ±30ppm ±2% del valor medido) RJ-45 Dual-port ethernet para facilitar la conexión Daisy Chain con el sensor bus, o semejante en calidad y características técnicas de marca compatible con sistema de control previa presentación de informe de equivalencia para aprobación por DF y Propiedad.  No incluye el frontal  Medida la unidad totalmente instalada, conexionada, integrada en el control y lista para funcionar.</t>
  </si>
  <si>
    <t>Uds.</t>
  </si>
  <si>
    <t>Largo</t>
  </si>
  <si>
    <t>Ancho</t>
  </si>
  <si>
    <t>Alto</t>
  </si>
  <si>
    <t>Parcial</t>
  </si>
  <si>
    <t>Subtotal</t>
  </si>
  <si>
    <t>SXWSBTXXXSXX</t>
  </si>
  <si>
    <t>Partida</t>
  </si>
  <si>
    <t>ud</t>
  </si>
  <si>
    <t>Base de sensor. Temperatura.</t>
  </si>
  <si>
    <t>Base de sensor con SmartX System Bus para usar con la familia de controladores SmartX MP-C o MP-V, medición digital de temperatura (precisión ±0,2C) RJ-45 Dual-port ethernet para facilitar la conexión Daisy Chain con el sensor bus, o semejante en calidad y características técnicas de marca compatible con sistema de control previa presentación de informe de equivalencia para aprobación por DF y Propiedad.  No incluye el frontal  Medida la unidad totalmente instalada, conexionada, integrada en el control y lista para funcionar.</t>
  </si>
  <si>
    <t>Uds.</t>
  </si>
  <si>
    <t>Largo</t>
  </si>
  <si>
    <t>Ancho</t>
  </si>
  <si>
    <t>Alto</t>
  </si>
  <si>
    <t>Parcial</t>
  </si>
  <si>
    <t>Subtotal</t>
  </si>
  <si>
    <t>SXWSCDXSELXW</t>
  </si>
  <si>
    <t>Partida</t>
  </si>
  <si>
    <t>ud</t>
  </si>
  <si>
    <t>Frontal de sensor.</t>
  </si>
  <si>
    <t>Frontal de sensor SmartX sensor OPTIMUM BLANCO para usar con la familia de controladores SmartX MP-C o MP-V, con display táctil a color 2,4". Se puede mostrar por pantalla los valores que nos facilite la base del sensor, o semejante en calidad y características técnicas de marca compatible con sistema de control previa presentación de informe de equivalencia para aprobación por DF y Propiedad.  No incluye la base.  Medida la unidad totalmente instalada, conexionada, integrada en el control y lista para funcionar.</t>
  </si>
  <si>
    <t>Uds.</t>
  </si>
  <si>
    <t>Largo</t>
  </si>
  <si>
    <t>Ancho</t>
  </si>
  <si>
    <t>Alto</t>
  </si>
  <si>
    <t>Parcial</t>
  </si>
  <si>
    <t>Subtotal</t>
  </si>
  <si>
    <t>CDZZCC_01</t>
  </si>
  <si>
    <t>Partida</t>
  </si>
  <si>
    <t>ud</t>
  </si>
  <si>
    <t>CAJA DE CONTROL ZZCC</t>
  </si>
  <si>
    <t>CAJA DE CONTROL,  Previstos para albergar dispositivos de control / comunicación detallados en proyecto y accesorios requeridos. Incluyen protecciones eléctricas, transformadores para alimentación de dispositivos internos y externos al cuadro.    CAJA DE CONTROL    1    Cala de control con tapa trnsparente medidas 310x250x130  MAGNETOTÉRMICO    1    Protección magnetotérmica 1 polo + neutro  TRASFORMADOR    1    Trasformador 230 VAC / 24 VAC / 25 va  BORNAS 1    3    Bornas de alimentación y tierra  Medida la unidad totalmente instalada, conexionada, integrada en el control y lista para funcionar.</t>
  </si>
  <si>
    <t>Uds.</t>
  </si>
  <si>
    <t>Largo</t>
  </si>
  <si>
    <t>Ancho</t>
  </si>
  <si>
    <t>Alto</t>
  </si>
  <si>
    <t>Parcial</t>
  </si>
  <si>
    <t>Subtotal</t>
  </si>
  <si>
    <t>CTRL01.03</t>
  </si>
  <si>
    <t>CTRL01.04</t>
  </si>
  <si>
    <t>Capítulo</t>
  </si>
  <si>
    <t>ELECTRÓNICA DE CONTROL FANCOILS HABITACIONES</t>
  </si>
  <si>
    <t>SER8350A0B11</t>
  </si>
  <si>
    <t>Partida</t>
  </si>
  <si>
    <t>ud</t>
  </si>
  <si>
    <t>Controlador de Fan Coil parametrizable (2 o 4 tubos) Display Táctil retroiluminado</t>
  </si>
  <si>
    <t>Controlador de Fan Coil SER8300 parametrizable (2 o 4 tubos) Display Táctil retroiluminado. Colores display e idioma seleccionables. 12 pantallas HMI seleccionables. Color Blanco. Para control de FanCoil. Modos: Confort / Stand-by / Desocupado. Dispone de 1AO y 2DI. Necesario Pack de relés para su instalación. Incluye medida de Humedad Relativa y su visualización por pantalla. Comunicación: BACnet y Modbus. Alimentación 24Vac. Parametrización avanzada con LUA, o semejante en calidad y características técnicas de marca compatible con sistema de control previa presentación de informe de equivalencia para aprobación por DF y Propiedad.  Medida la unidad totalmente instalada, conexionada, integrada en el control y lista para funcionar.</t>
  </si>
  <si>
    <t>Uds.</t>
  </si>
  <si>
    <t>Largo</t>
  </si>
  <si>
    <t>Ancho</t>
  </si>
  <si>
    <t>Alto</t>
  </si>
  <si>
    <t>Parcial</t>
  </si>
  <si>
    <t>Subtotal</t>
  </si>
  <si>
    <t>VC3500E5000</t>
  </si>
  <si>
    <t>Partida</t>
  </si>
  <si>
    <t>ud</t>
  </si>
  <si>
    <t>Pack Rele + Transformador</t>
  </si>
  <si>
    <t>Pack Rele + Transformador SC3000 5 DO Alimentación a 230VAC Cableado directo a Actuadores (on-off) y Velocidades Ventilador Aplicación de 2 o 4 tubos, o semejante en calidad y características técnicas de marca compatible con sistema de control previa presentación de informe de equivalencia para aprobación por DF y Propiedad.  Medida la unidad totalmente instalada, conexionada, integrada en el control y lista para funcionar.</t>
  </si>
  <si>
    <t>Uds.</t>
  </si>
  <si>
    <t>Largo</t>
  </si>
  <si>
    <t>Ancho</t>
  </si>
  <si>
    <t>Alto</t>
  </si>
  <si>
    <t>Parcial</t>
  </si>
  <si>
    <t>Subtotal</t>
  </si>
  <si>
    <t>CTRL01.04</t>
  </si>
  <si>
    <t>CTRL01.05</t>
  </si>
  <si>
    <t>Capítulo</t>
  </si>
  <si>
    <t>EQUIPOS PERIFÉRICOS</t>
  </si>
  <si>
    <t>QVE1900</t>
  </si>
  <si>
    <t>Partida</t>
  </si>
  <si>
    <t>ud</t>
  </si>
  <si>
    <t>Interruptor flujo para sistemas hidráulicos</t>
  </si>
  <si>
    <t>Interruptor flujo para sistemas hidráulicos Max voltaje corte 250 Vca Max corriente corte 15(8)A . PN10 desde DN32 a DN200 R 1" Temp. Medio -20...85 °C, o semejante en calidad y características técnicas de marca compatible con sistema de control previa presentación de informe de equivalencia para aprobación por DF y Propiedad.  Medida la unidad totalmente instalada, conexionada, integrada en el control y lista para funcionar.</t>
  </si>
  <si>
    <t>Uds.</t>
  </si>
  <si>
    <t>Largo</t>
  </si>
  <si>
    <t>Ancho</t>
  </si>
  <si>
    <t>Alto</t>
  </si>
  <si>
    <t>Parcial</t>
  </si>
  <si>
    <t>Subtotal</t>
  </si>
  <si>
    <t>QBE2003-P10</t>
  </si>
  <si>
    <t>Partida</t>
  </si>
  <si>
    <t>ud</t>
  </si>
  <si>
    <t>Sonda de presión líquidos/gases</t>
  </si>
  <si>
    <t>Sonda de presión líquidos/gases 0…1.0 MPa, 0…10 bar, señal 0..10 Vcc, Alimentación 24 V CA./CC Rosca externa G½ " Rango -15…125 ºC IP65, o semejante en calidad y características técnicas de marca compatible con sistema de control previa presentación de informe de equivalencia para aprobación por DF y Propiedad.  Medida la unidad totalmente instalada, conexionada, integrada en el control y lista para funcionar.</t>
  </si>
  <si>
    <t>Uds.</t>
  </si>
  <si>
    <t>Largo</t>
  </si>
  <si>
    <t>Ancho</t>
  </si>
  <si>
    <t>Alto</t>
  </si>
  <si>
    <t>Parcial</t>
  </si>
  <si>
    <t>Subtotal</t>
  </si>
  <si>
    <t>QFA3160</t>
  </si>
  <si>
    <t>Partida</t>
  </si>
  <si>
    <t>ud</t>
  </si>
  <si>
    <t>Sonda de precisión combinada (Hr+T)</t>
  </si>
  <si>
    <t>Sonda de precisión combinada (Hr+T) para ambiente, ambas señales activas 0...10 V CC Rango Temp. 0...50 °C, -35...35 °C, -40...70 °C  % h.r.  0…100% Alimentación 24 V CA / 13,5…   Medida la unidad totalmente instalada, conexionada, integrada en el control y lista para funcionar.35 V CC, o semejante en calidad y características técnicas de marca compatible con sistema de control previa presentación de informe de equivalencia para aprobación por DF y Propiedad.</t>
  </si>
  <si>
    <t>Uds.</t>
  </si>
  <si>
    <t>Largo</t>
  </si>
  <si>
    <t>Ancho</t>
  </si>
  <si>
    <t>Alto</t>
  </si>
  <si>
    <t>Parcial</t>
  </si>
  <si>
    <t>Subtotal</t>
  </si>
  <si>
    <t>AQF3100</t>
  </si>
  <si>
    <t>Partida</t>
  </si>
  <si>
    <t>ud</t>
  </si>
  <si>
    <t>Pantalla protectora de montaje intemperie sondas QFA3160</t>
  </si>
  <si>
    <t>Pantalla protectora de montaje intemperie sondas QFA3160, o semejante en calidad y características técnicas de marca compatible con sistema de control previa presentación de informe de equivalencia para aprobación por DF y Propiedad.  Medida la unidad totalmente instalada, conexionada, integrada en el control y lista para funcionar.</t>
  </si>
  <si>
    <t>Uds.</t>
  </si>
  <si>
    <t>Largo</t>
  </si>
  <si>
    <t>Ancho</t>
  </si>
  <si>
    <t>Alto</t>
  </si>
  <si>
    <t>Parcial</t>
  </si>
  <si>
    <t>Subtotal</t>
  </si>
  <si>
    <t>QAE2130.010</t>
  </si>
  <si>
    <t>Partida</t>
  </si>
  <si>
    <t>ud</t>
  </si>
  <si>
    <t>Sonda pasiva de temperatura de inmersión con sensor NTC 10k 100 mm</t>
  </si>
  <si>
    <t>Sonda pasiva de temperatura de inmersión con sensor NTC 10k, rango -30..125 ºC, inmersión de 100 mm, necesita vaina de inmersión, o semejante en calidad y características técnicas de marca compatible con sistema de control previa presentación de informe de equivalencia para aprobación por DF y Propiedad.  Medida la unidad totalmente instalada, conexionada, integrada en el control y lista para funcionar.</t>
  </si>
  <si>
    <t>Uds.</t>
  </si>
  <si>
    <t>Largo</t>
  </si>
  <si>
    <t>Ancho</t>
  </si>
  <si>
    <t>Alto</t>
  </si>
  <si>
    <t>Parcial</t>
  </si>
  <si>
    <t>Subtotal</t>
  </si>
  <si>
    <t>ALT-SB100</t>
  </si>
  <si>
    <t>Partida</t>
  </si>
  <si>
    <t>ud</t>
  </si>
  <si>
    <t>Vaina de inmersión PN10, simple de latón con rosca G1/2'', longitud 100 mm.</t>
  </si>
  <si>
    <t>Vaina de inmersión PN10, simple de latón con rosca G1/2'', longitud 100 mm, o semejante en calidad y características técnicas de marca compatible con sistema de control previa presentación de informe de equivalencia para aprobación por DF y Propiedad. Medida la unidad totalmente instalada, conexionada, integrada en el control y lista para funcionar.</t>
  </si>
  <si>
    <t>Uds.</t>
  </si>
  <si>
    <t>Largo</t>
  </si>
  <si>
    <t>Ancho</t>
  </si>
  <si>
    <t>Alto</t>
  </si>
  <si>
    <t>Parcial</t>
  </si>
  <si>
    <t>Subtotal</t>
  </si>
  <si>
    <t>QAE2130.015</t>
  </si>
  <si>
    <t>Partida</t>
  </si>
  <si>
    <t>ud</t>
  </si>
  <si>
    <t>Sonda pasiva de temperatura de inmersión con sensor NTC 10k 150 mm</t>
  </si>
  <si>
    <t>Sonda pasiva de temperatura de inmersión con sensor NTC 10k,  rango -30..125 ºC, inmersión de 150 mm, necesita vaina de inmersión, o semejante en calidad y características técnicas de marca compatible con sistema de control previa presentación de informe de equivalencia para aprobación por DF y Propiedad. Medida la unidad totalmente instalada, conexionada, integrada en el control y lista para funcionar.</t>
  </si>
  <si>
    <t>Uds.</t>
  </si>
  <si>
    <t>Largo</t>
  </si>
  <si>
    <t>Ancho</t>
  </si>
  <si>
    <t>Alto</t>
  </si>
  <si>
    <t>Parcial</t>
  </si>
  <si>
    <t>Subtotal</t>
  </si>
  <si>
    <t>ALT-SB150</t>
  </si>
  <si>
    <t>Partida</t>
  </si>
  <si>
    <t>ud</t>
  </si>
  <si>
    <t>Vaina de inmersión PN10, simple con rosca G1/2'', longitud 150 mm.</t>
  </si>
  <si>
    <t>Vaina de inmersión PN10, simple con rosca G1/2'', longitud 150 mm, o semejante en calidad y características técnicas de marca compatible con sistema de control previa presentación de informe de equivalencia para aprobación por DF y Propiedad. Medida la unidad totalmente instalada, conexionada, integrada en el control y lista para funcionar.</t>
  </si>
  <si>
    <t>Uds.</t>
  </si>
  <si>
    <t>Largo</t>
  </si>
  <si>
    <t>Ancho</t>
  </si>
  <si>
    <t>Alto</t>
  </si>
  <si>
    <t>Parcial</t>
  </si>
  <si>
    <t>Subtotal</t>
  </si>
  <si>
    <t>5123180010</t>
  </si>
  <si>
    <t>Partida</t>
  </si>
  <si>
    <t>ud</t>
  </si>
  <si>
    <t>Sonda de Temperatura de inmersión, para lectura rápida, L inmersión = 300 mm</t>
  </si>
  <si>
    <t>Sonda de Temperatura de inmersión, para lectura rápida, L inmersión = 300 mm. Tipo Termistor NTC 10 kOhm. Tubo de inmersión de acero inoxidable (diám. 3mm). Protección IP65, PN16, con rosca M 1/2". Rango de lectura: -40ºC a 120ºC. Cte de tiempo: 1,5seg, CS22C, Modelo STP500-300o semejante en calidad y características técnicas de marca compatible con sistema de control previa presentación de informe de equivalencia para aprobación por DF y Propiedad. Medida la unidad totalmente instalada, conexionada, integrada en el control y lista para funcionar.</t>
  </si>
  <si>
    <t>Uds.</t>
  </si>
  <si>
    <t>Largo</t>
  </si>
  <si>
    <t>Ancho</t>
  </si>
  <si>
    <t>Alto</t>
  </si>
  <si>
    <t>Parcial</t>
  </si>
  <si>
    <t>Subtotal</t>
  </si>
  <si>
    <t>9121055000</t>
  </si>
  <si>
    <t>Partida</t>
  </si>
  <si>
    <t>ud</t>
  </si>
  <si>
    <t>Vaina de Acero inoxidable (diám.7-10mm), PN25</t>
  </si>
  <si>
    <t>Vaina de Acero inoxidable (diám.7-10mm), PN25, con rosca M 1/2". Linm.=300mm, Ltot.=313, Øin=7mm, Øout 10mm. Rango de temperatura: -40ºC a 150 ºC. Fijación mediante tornillo.  CS22C, Modelo Vaina Inox300, o semejante en calidad y características técnicas de marca compatible con sistema de control previa presentación de informe de equivalencia para aprobación por DF y Propiedad.  Medida la unidad totalmente instalada, conexionada, integrada en el control y lista para funcionar.</t>
  </si>
  <si>
    <t>Uds.</t>
  </si>
  <si>
    <t>Largo</t>
  </si>
  <si>
    <t>Ancho</t>
  </si>
  <si>
    <t>Alto</t>
  </si>
  <si>
    <t>Parcial</t>
  </si>
  <si>
    <t>Subtotal</t>
  </si>
  <si>
    <t>VFW41.40</t>
  </si>
  <si>
    <t>Partida</t>
  </si>
  <si>
    <t>ud</t>
  </si>
  <si>
    <t>Válvula mariposa wafer PN16 DN40</t>
  </si>
  <si>
    <t>Válvula mariposa wafer PN16 DN40, Kvs 40 m3/h. Temperatura del medio -20° a 120°C, Cierre hermético según EN 12266-1, índice de fugas A, Equipable con actuadores rotativos electromotores existentes SAL.. o SQL36E.. (montaje directo F04), o semejante en calidad y características técnicas de marca compatible con sistema de control previa presentación de informe de equivalencia para aprobación por DF y Propiedad.  Medida la unidad totalmente instalada, conexionada, integrada en el control y lista para funcionar.</t>
  </si>
  <si>
    <t>Uds.</t>
  </si>
  <si>
    <t>Largo</t>
  </si>
  <si>
    <t>Ancho</t>
  </si>
  <si>
    <t>Alto</t>
  </si>
  <si>
    <t>Parcial</t>
  </si>
  <si>
    <t>Subtotal</t>
  </si>
  <si>
    <t>SAL81.00T20</t>
  </si>
  <si>
    <t>Partida</t>
  </si>
  <si>
    <t>ud</t>
  </si>
  <si>
    <t>Actuador rotativo electromotorizado para válvulas de sector o de mariposa</t>
  </si>
  <si>
    <t>Actuador rotativo electromotorizado para válvulas de sector o de mariposa, con ángulo de rotación de 90° 3 Puntos, 20 Nm 24 V, 120s de   posicionamiento, o semejante en calidad y características técnicas de marca compatible con sistema de control previa presentación de informe de equivalencia para aprobación por DF y Propiedad. Medida la unidad totalmente instalada, conexionada, integrada en el control y lista para funcionar.</t>
  </si>
  <si>
    <t>Uds.</t>
  </si>
  <si>
    <t>Largo</t>
  </si>
  <si>
    <t>Ancho</t>
  </si>
  <si>
    <t>Alto</t>
  </si>
  <si>
    <t>Parcial</t>
  </si>
  <si>
    <t>Subtotal</t>
  </si>
  <si>
    <t>ASC10.51</t>
  </si>
  <si>
    <t>Partida</t>
  </si>
  <si>
    <t>ud</t>
  </si>
  <si>
    <t>Final de carrera simple para actuadores de válvulas tipo SAX.</t>
  </si>
  <si>
    <t>Final de carrera simple para actuadores de válvulas tipo SAX, o semejante en calidad y características técnicas de marca compatible con sistema de control previa presentación de informe de equivalencia para aprobación por DF y Propiedad. Medida la unidad totalmente instalada, conexionada, integrada en el control y lista para funcionar.</t>
  </si>
  <si>
    <t>Uds.</t>
  </si>
  <si>
    <t>Largo</t>
  </si>
  <si>
    <t>Ancho</t>
  </si>
  <si>
    <t>Alto</t>
  </si>
  <si>
    <t>Parcial</t>
  </si>
  <si>
    <t>Subtotal</t>
  </si>
  <si>
    <t>VFW41.65</t>
  </si>
  <si>
    <t>Partida</t>
  </si>
  <si>
    <t>ud</t>
  </si>
  <si>
    <t>Válvula mariposa wafer PN16 DN65</t>
  </si>
  <si>
    <t>Válvula mariposa wafer PN16 DN65, Kvs 155 m3/h. Temperatura del medio -20° a 120°C, Cierre hermético según EN 12266-1, índice de fugas A, Equipable con actuadores rotativos electromotores existentes SAL.. o SQL36E.. (montaje directo F04), o semejante en calidad y características técnicas de marca compatible con sistema de control previa presentación de informe de equivalencia para aprobación por DF y Propiedad. Medida la unidad totalmente instalada, conexionada, integrada en el control y lista para funcionar.</t>
  </si>
  <si>
    <t>Uds.</t>
  </si>
  <si>
    <t>Largo</t>
  </si>
  <si>
    <t>Ancho</t>
  </si>
  <si>
    <t>Alto</t>
  </si>
  <si>
    <t>Parcial</t>
  </si>
  <si>
    <t>Subtotal</t>
  </si>
  <si>
    <t>SAL81.00T20b</t>
  </si>
  <si>
    <t>Partida</t>
  </si>
  <si>
    <t>ud</t>
  </si>
  <si>
    <t>Actuador rotativo electromotorizado para válvulas de sector o de mariposa</t>
  </si>
  <si>
    <t>Actuador rotativo electromotorizado para válvulas de sector o de mariposa, con ángulo de rotación de 90° 3 Puntos, 20 Nm 24 V, 120s de   posicionamiento, o semejante en calidad y características técnicas de marca compatible con sistema de control previa presentación de informe de equivalencia para aprobación por DF y Propiedad. Medida la unidad totalmente instalada, conexionada, integrada en el control y lista para funcionar.</t>
  </si>
  <si>
    <t>Uds.</t>
  </si>
  <si>
    <t>Largo</t>
  </si>
  <si>
    <t>Ancho</t>
  </si>
  <si>
    <t>Alto</t>
  </si>
  <si>
    <t>Parcial</t>
  </si>
  <si>
    <t>Subtotal</t>
  </si>
  <si>
    <t>ASC10.51b</t>
  </si>
  <si>
    <t>Partida</t>
  </si>
  <si>
    <t>ud</t>
  </si>
  <si>
    <t>Final de carrera simple para actuadores de válvulas tipo SAX.</t>
  </si>
  <si>
    <t>Final de carrera simple para actuadores de válvulas tipo SAX, o semejante en calidad y características técnicas de marca compatible con sistema de control previa presentación de informe de equivalencia para aprobación por DF y Propiedad. Medida la unidad totalmente instalada, conexionada, integrada en el control y lista para funcionar.</t>
  </si>
  <si>
    <t>Uds.</t>
  </si>
  <si>
    <t>Largo</t>
  </si>
  <si>
    <t>Ancho</t>
  </si>
  <si>
    <t>Alto</t>
  </si>
  <si>
    <t>Parcial</t>
  </si>
  <si>
    <t>Subtotal</t>
  </si>
  <si>
    <t>VXG41.32</t>
  </si>
  <si>
    <t>Partida</t>
  </si>
  <si>
    <t>ud</t>
  </si>
  <si>
    <t>Válvula de 3-vías, cuerpo de bronce RG5, rosca G 2B</t>
  </si>
  <si>
    <t>Válvula de 3-vías, cuerpo de bronce RG5, rosca G 2B según ISO 228/1. Temp. del medio -25…+150 °C. Carrera 20mmm. PN16 - DN32, Kvs 16 m3/h. Medida la unidad totalmente instalada, conexionada, integrada en el control y lista para funcionar.</t>
  </si>
  <si>
    <t>Uds.</t>
  </si>
  <si>
    <t>Largo</t>
  </si>
  <si>
    <t>Ancho</t>
  </si>
  <si>
    <t>Alto</t>
  </si>
  <si>
    <t>Parcial</t>
  </si>
  <si>
    <t>Subtotal</t>
  </si>
  <si>
    <t>ALG323</t>
  </si>
  <si>
    <t>Partida</t>
  </si>
  <si>
    <t>ud</t>
  </si>
  <si>
    <t>Racor 1 1/4" (3 unidades)Fundición maleable pavonada</t>
  </si>
  <si>
    <t>Racor 1 1/4" (3 unidades)Fundición maleable pavonada. Medida la unidad totalmente instalada, conexionada, integrada en el control y lista para funcionar.</t>
  </si>
  <si>
    <t>Uds.</t>
  </si>
  <si>
    <t>Largo</t>
  </si>
  <si>
    <t>Ancho</t>
  </si>
  <si>
    <t>Alto</t>
  </si>
  <si>
    <t>Parcial</t>
  </si>
  <si>
    <t>Subtotal</t>
  </si>
  <si>
    <t>SAX61.03</t>
  </si>
  <si>
    <t>Partida</t>
  </si>
  <si>
    <t>ud</t>
  </si>
  <si>
    <t>Actuador eléctrico 800 N, 20mmde carrera</t>
  </si>
  <si>
    <t>Actuador eléctrico 800 N, 20mmde carrera, mando manual, Control proporcional DC 0...10 V, DC 4...20 mA, 0...1000 Ohm Señal de feedback DC 0...10 V Sin muelle de retorno. Alimentación 24 VCA. IP54 Tiempo de posicionamiento 30s. Tª del medio -25…130 °C, o semejante en calidad y características técnicas de marca compatible con sistema de control previa presentación de informe de equivalencia para aprobación por DF y Propiedad. Medida la unidad totalmente instalada, conexionada, integrada en el control y lista para funcionar.</t>
  </si>
  <si>
    <t>Uds.</t>
  </si>
  <si>
    <t>Largo</t>
  </si>
  <si>
    <t>Ancho</t>
  </si>
  <si>
    <t>Alto</t>
  </si>
  <si>
    <t>Parcial</t>
  </si>
  <si>
    <t>Subtotal</t>
  </si>
  <si>
    <t>VXG41.40</t>
  </si>
  <si>
    <t>Partida</t>
  </si>
  <si>
    <t>ud</t>
  </si>
  <si>
    <t>Válvula de 3-vías, cuerpo de bronce RG5, rosca G 2 1/4B</t>
  </si>
  <si>
    <t>Válvula de 3-vías, cuerpo de bronce RG5, rosca G 2 1/4B según ISO 228/1. Temp. del medio -25…+150 °C. Carrera 20mmm. PN16 - DN40, Kvs 25 m3/h. Medida la unidad totalmente instalada, conexionada, integrada en el control y lista para funcionar.</t>
  </si>
  <si>
    <t>Uds.</t>
  </si>
  <si>
    <t>Largo</t>
  </si>
  <si>
    <t>Ancho</t>
  </si>
  <si>
    <t>Alto</t>
  </si>
  <si>
    <t>Parcial</t>
  </si>
  <si>
    <t>Subtotal</t>
  </si>
  <si>
    <t>ALG403</t>
  </si>
  <si>
    <t>Partida</t>
  </si>
  <si>
    <t>ud</t>
  </si>
  <si>
    <t>Racor 1 1/2" (3 unidades).Fundición maleable pavonada</t>
  </si>
  <si>
    <t>Racor 1 1/2" (3 unidades).Fundición maleable pavonada. Medida la unidad totalmente instalada, conexionada, integrada en el control y lista para funcionar.</t>
  </si>
  <si>
    <t>Uds.</t>
  </si>
  <si>
    <t>Largo</t>
  </si>
  <si>
    <t>Ancho</t>
  </si>
  <si>
    <t>Alto</t>
  </si>
  <si>
    <t>Parcial</t>
  </si>
  <si>
    <t>Subtotal</t>
  </si>
  <si>
    <t>SAX61.03b</t>
  </si>
  <si>
    <t>Partida</t>
  </si>
  <si>
    <t>ud</t>
  </si>
  <si>
    <t>Actuador eléctrico 800 N, 20mmde carrera</t>
  </si>
  <si>
    <t>Actuador eléctrico 800 N, 20mmde carrera, mando manual, Control proporcional DC 0...10 V, DC 4...20 mA, 0...1000 Ohm Señal de feedback DC 0...10 V Sin muelle de retorno. Alimentación 24 VCA. IP54 Tiempo de posicionamiento 30s. Tª del medio -25…130 °C, o semejante en calidad y características técnicas de marca compatible con sistema de control previa presentación de informe de equivalencia para aprobación por DF y Propiedad. Medida la unidad totalmente instalada, conexionada, integrada en el control y lista para funcionar.</t>
  </si>
  <si>
    <t>Uds.</t>
  </si>
  <si>
    <t>Largo</t>
  </si>
  <si>
    <t>Ancho</t>
  </si>
  <si>
    <t>Alto</t>
  </si>
  <si>
    <t>Parcial</t>
  </si>
  <si>
    <t>Subtotal</t>
  </si>
  <si>
    <t>VXG41.50</t>
  </si>
  <si>
    <t>Partida</t>
  </si>
  <si>
    <t>ud</t>
  </si>
  <si>
    <t>Válvula de 3-vías, cuerpo de bronce RG5, rosca G 2 3/4B</t>
  </si>
  <si>
    <t>Válvula de 3-vías, cuerpo de bronce RG5, rosca G 2 3/4B según ISO 228/1. Temp. del medio -25…+150 °C. Carrera 20mmm. PN16 - DN50, Kvs 40 m3/h. Medida la unidad totalmente instalada, conexionada, integrada en el control y lista para funcionar.</t>
  </si>
  <si>
    <t>Uds.</t>
  </si>
  <si>
    <t>Largo</t>
  </si>
  <si>
    <t>Ancho</t>
  </si>
  <si>
    <t>Alto</t>
  </si>
  <si>
    <t>Parcial</t>
  </si>
  <si>
    <t>Subtotal</t>
  </si>
  <si>
    <t>ALG503</t>
  </si>
  <si>
    <t>Partida</t>
  </si>
  <si>
    <t>ud</t>
  </si>
  <si>
    <t>Racor 2" (3 unidades). Fundición maleable pavonada</t>
  </si>
  <si>
    <t>Racor 2" (3 unidades). Fundición maleable pavonada. Medida la unidad totalmente instalada, conexionada, integrada en el control y lista para funcionar.</t>
  </si>
  <si>
    <t>Uds.</t>
  </si>
  <si>
    <t>Largo</t>
  </si>
  <si>
    <t>Ancho</t>
  </si>
  <si>
    <t>Alto</t>
  </si>
  <si>
    <t>Parcial</t>
  </si>
  <si>
    <t>Subtotal</t>
  </si>
  <si>
    <t>SAX61.03c</t>
  </si>
  <si>
    <t>Partida</t>
  </si>
  <si>
    <t>ud</t>
  </si>
  <si>
    <t>Actuador eléctrico 800 N, 20mmde carrera</t>
  </si>
  <si>
    <t>Actuador eléctrico 800 N, 20mmde carrera, mando manual, Control proporcional DC 0...10 V, DC 4...20 mA, 0...1000 Ohm Señal de feedback DC 0...10 V Sin muelle de retorno. Alimentación 24 VCA. IP54 Tiempo de posicionamiento 30s. Tª del medio -25…130 °C, o semejante en calidad y características técnicas de marca compatible con sistema de control previa presentación de informe de equivalencia para aprobación por DF y Propiedad. Medida la unidad totalmente instalada, conexionada, integrada en el control y lista para funcionar.</t>
  </si>
  <si>
    <t>Uds.</t>
  </si>
  <si>
    <t>Largo</t>
  </si>
  <si>
    <t>Ancho</t>
  </si>
  <si>
    <t>Alto</t>
  </si>
  <si>
    <t>Parcial</t>
  </si>
  <si>
    <t>Subtotal</t>
  </si>
  <si>
    <t>VXF42.65-50</t>
  </si>
  <si>
    <t>Partida</t>
  </si>
  <si>
    <t>ud</t>
  </si>
  <si>
    <t>Válvula asiento 3-vías 20mm de recorrido</t>
  </si>
  <si>
    <t>Válvula asiento 3-vías 20mm de recorrido, (actuadores SAX.., SKD.., SKB.., SKC..)  isoporcentual, embridada ISO7005 Tipo 21 Fuga 0…0.02% del kvs, Tª en el medio -10…150 °C, Cuerpo hierro fundido EN-GJL-250 Interior CrNi acero/latón PN16, DN65, kvs 50, o semejante en calidad y características técnicas de marca compatible con sistema de control previa presentación de informe de equivalencia para aprobación por DF y Propiedad. Medida la unidad totalmente instalada, conexionada, integrada en el control y lista para funcionar.</t>
  </si>
  <si>
    <t>Uds.</t>
  </si>
  <si>
    <t>Largo</t>
  </si>
  <si>
    <t>Ancho</t>
  </si>
  <si>
    <t>Alto</t>
  </si>
  <si>
    <t>Parcial</t>
  </si>
  <si>
    <t>Subtotal</t>
  </si>
  <si>
    <t>SAX61.03d</t>
  </si>
  <si>
    <t>Partida</t>
  </si>
  <si>
    <t>ud</t>
  </si>
  <si>
    <t>Actuador eléctrico 800 N, 20mmde carrera</t>
  </si>
  <si>
    <t>Actuador eléctrico 800 N, 20mmde carrera, mando manual, Control proporcional DC 0...10 V, DC 4...20 mA, 0...1000 Ohm Señal de feedback DC 0...10 V Sin muelle de retorno. Alimentación 24 VCA. IP54 Tiempo de posicionamiento 30s. Tª del medio -25…130 °C, o semejante en calidad y características técnicas de marca compatible con sistema de control previa presentación de informe de equivalencia para aprobación por DF y Propiedad. Medida la unidad totalmente instalada, conexionada, integrada en el control y lista para funcionar.</t>
  </si>
  <si>
    <t>Uds.</t>
  </si>
  <si>
    <t>Largo</t>
  </si>
  <si>
    <t>Ancho</t>
  </si>
  <si>
    <t>Alto</t>
  </si>
  <si>
    <t>Parcial</t>
  </si>
  <si>
    <t>Subtotal</t>
  </si>
  <si>
    <t>CTRL01.05</t>
  </si>
  <si>
    <t>CTRL01.06</t>
  </si>
  <si>
    <t>Capítulo</t>
  </si>
  <si>
    <t>EQUIPOS PERIFÉRICOS - CONTADORES E.T.</t>
  </si>
  <si>
    <t>CONCETDN100</t>
  </si>
  <si>
    <t>Partida</t>
  </si>
  <si>
    <t>UD</t>
  </si>
  <si>
    <t>Multical 603 de CALOR / FRÍO con Ultraflow. DN100.</t>
  </si>
  <si>
    <t>Multical 603 de CALOR / FRÍO  con  Ultraflow.  Incluye:  * Integrador independiente MULTICAL® 603-E  * Caudalímetro ultrasónico ULTRAFLOW® para CALOR / FRÍO   con cable de conexión al  integrador de 2,5 metros   * Alimentación (a escoger entre pila de Litio, 230 VAC ó 24 VAC)  * 2 sondas de temperatura Pt500 de 5 m (con vainas o portasondas)  * Puerto óptico para lectura de registros históricos (hasta 15 años)  * Placa metálica incorporada para cabezal de lectura óptica.  * Cumple con la normativa MID (caudalímetro, integrador y sondas). R.D. 244/2016  65-4-FACL-XXX qp 60.0 m³/h, 360 mm x DN100  O semejante en calidad y características técnicas de marca compatible con sistema de control previa presentación de informe de equivalencia para aprobación por DF y Propiedad.  Medida la unidad totalmente instalada, conexionada, integrada en el control y lista para funcionar.</t>
  </si>
  <si>
    <t>Uds.</t>
  </si>
  <si>
    <t>Largo</t>
  </si>
  <si>
    <t>Ancho</t>
  </si>
  <si>
    <t>Alto</t>
  </si>
  <si>
    <t>Parcial</t>
  </si>
  <si>
    <t>Subtotal</t>
  </si>
  <si>
    <t>CONCETDN25</t>
  </si>
  <si>
    <t>Partida</t>
  </si>
  <si>
    <t>UD</t>
  </si>
  <si>
    <t>Multical 403. Contador Calorías y/o Frigorías Compacto. DN25.</t>
  </si>
  <si>
    <t>MULTICAL® 403. Contador Calorías y/o Frigorías Compacto.  Incluye:  * Integrador MULTICAL® 403  * Caudalímetro ultrasónico ULTRAFLOW® para CALOR / FRÍO (2ºC - 130ºC).   * Cable de conexión entre caudalímetro e integrador de 1,5m. No se puede alargar ni desconectar. No es modificable.  * Alimentación (a escoger entre Batería 2xAA, Pila de Litio, 230 VAC ó 24 VAC)  * 2 sondas de temperatura Pt500 de 1,5m (con sus correspondientes 2 vainas o 2 portasondas)  * Puerto óptico para lectura de registros históricos  * Cumple con la normativa MID (caudalímetro, integrador y sondas). R.D. 244/2016.  * Placa metálica incorporada para cabezal de lectura óptica.  403xA0xxxxxxxx qp 2,5 m³/h, 130 mm x G1", PN 16/25  O semejante en calidad y características técnicas de marca compatible con sistema de control previa presentación de informe de equivalencia para aprobación por DF y Propiedad.  Medida la unidad totalmente instalada, conexionada, integrada en el control y lista para funcionar.</t>
  </si>
  <si>
    <t>Uds.</t>
  </si>
  <si>
    <t>Largo</t>
  </si>
  <si>
    <t>Ancho</t>
  </si>
  <si>
    <t>Alto</t>
  </si>
  <si>
    <t>Parcial</t>
  </si>
  <si>
    <t>Subtotal</t>
  </si>
  <si>
    <t>CONCETDN40</t>
  </si>
  <si>
    <t>Partida</t>
  </si>
  <si>
    <t>ud</t>
  </si>
  <si>
    <t>Multical 603 de CALOR / FRÍO con Ultraflow. DN40.</t>
  </si>
  <si>
    <t>Multical 603 de CALOR / FRÍO  con  Ultraflow.  Incluye:  * Integrador independiente MULTICAL® 603-E  * Caudalímetro ultrasónico ULTRAFLOW® para CALOR / FRÍO   con cable de conexión al  integrador de 2,5 metros   * Alimentación (a escoger entre pila de Litio, 230 VAC ó 24 VAC)  * 2 sondas de temperatura Pt500 de 1,5 m (con vainas o portasondas)  * Puerto óptico para lectura de registros históricos (hasta 15 años)  * Placa metálica incorporada para cabezal de lectura óptica.  * Cumple con la normativa MID (caudalímetro, integrador y sondas). R.D. 244/2016  65-4-CMCH-XXX qp 40.0 m³/h, 300 mm x DN80  O semejante en calidad y características técnicas de marca compatible con sistema de control previa presentación de informe de equivalencia para aprobación por DF y Propiedad.  Medida la unidad totalmente instalada, conexionada, integrada en el control y lista para funcionar.</t>
  </si>
  <si>
    <t>Uds.</t>
  </si>
  <si>
    <t>Largo</t>
  </si>
  <si>
    <t>Ancho</t>
  </si>
  <si>
    <t>Alto</t>
  </si>
  <si>
    <t>Parcial</t>
  </si>
  <si>
    <t>Subtotal</t>
  </si>
  <si>
    <t>CONCETDN65</t>
  </si>
  <si>
    <t>Partida</t>
  </si>
  <si>
    <t>ud</t>
  </si>
  <si>
    <t>Multical 603 de CALOR / FRÍO con Ultraflow. DN65</t>
  </si>
  <si>
    <t>Multical 603 de CALOR / FRÍO  con  Ultraflow.  Incluye:  * Integrador independiente MULTICAL® 603-E  * Caudalímetro ultrasónico ULTRAFLOW® para CALOR / FRÍO   con cable de conexión al  integrador de 2,5 metros   * Alimentación (a escoger entre pila de Litio, 230 VAC ó 24 VAC)  * 2 sondas de temperatura Pt500 de 1,5 m (con vainas o portasondas)  * Puerto óptico para lectura de registros históricos (hasta 15 años)  * Placa metálica incorporada para cabezal de lectura óptica.  * Cumple con la normativa MID (caudalímetro, integrador y sondas). R.D. 244/2016  65-4-CLCG-XXX qp 25.0 m³/h, 300 mm x DN65  O semejante en calidad y características técnicas de marca compatible con sistema de control previa presentación de informe de equivalencia para aprobación por DF y Propiedad.  Medida la unidad totalmente instalada, conexionada, integrada en el control y lista para funcionar.</t>
  </si>
  <si>
    <t>Uds.</t>
  </si>
  <si>
    <t>Largo</t>
  </si>
  <si>
    <t>Ancho</t>
  </si>
  <si>
    <t>Alto</t>
  </si>
  <si>
    <t>Parcial</t>
  </si>
  <si>
    <t>Subtotal</t>
  </si>
  <si>
    <t>CONCETDN80</t>
  </si>
  <si>
    <t>Partida</t>
  </si>
  <si>
    <t>ud</t>
  </si>
  <si>
    <t>Multical 603 de CALOR / FRÍO con Ultraflow. DN80</t>
  </si>
  <si>
    <t>Multical 603 de CALOR / FRÍO  con  Ultraflow.  Incluye:  * Integrador independiente MULTICAL® 603-E  * Caudalímetro ultrasónico ULTRAFLOW® para CALOR / FRÍO   con cable de conexión al  integrador de 2,5 metros   * Alimentación (a escoger entre pila de Litio, 230 VAC ó 24 VAC)  * 2 sondas de temperatura Pt500 de 1,5 m (con vainas o portasondas)  * Puerto óptico para lectura de registros históricos (hasta 15 años)  * Placa metálica incorporada para cabezal de lectura óptica.  * Cumple con la normativa MID (caudalímetro, integrador y sondas). R.D. 244/2016  65-4-CMCH-XXX qp 40.0 m³/h, 300 mm x DN80  O semejante en calidad y características técnicas de marca compatible con sistema de control previa presentación de informe de equivalencia para aprobación por DF y Propiedad.  Medida la unidad totalmente instalada, conexionada, integrada en el control y lista para funcionar.</t>
  </si>
  <si>
    <t>Uds.</t>
  </si>
  <si>
    <t>Largo</t>
  </si>
  <si>
    <t>Ancho</t>
  </si>
  <si>
    <t>Alto</t>
  </si>
  <si>
    <t>Parcial</t>
  </si>
  <si>
    <t>Subtotal</t>
  </si>
  <si>
    <t>HC-003-67</t>
  </si>
  <si>
    <t>Partida</t>
  </si>
  <si>
    <t>ud</t>
  </si>
  <si>
    <t>Tarjeta de comunicaciones</t>
  </si>
  <si>
    <t>Tarjeta de comunicaciones HC-003-67 ModBus RTU (RS-485) + 2 entradas de pulsos (A, B), o semejante en calidad y características técnicas de marca compatible con sistema de control previa presentación de informe de equivalencia para aprobación por DF y Propiedad. Medida la unidad totalmente instalada, conexionada, integrada en el control y lista para funcionar.</t>
  </si>
  <si>
    <t>Uds.</t>
  </si>
  <si>
    <t>Largo</t>
  </si>
  <si>
    <t>Ancho</t>
  </si>
  <si>
    <t>Alto</t>
  </si>
  <si>
    <t>Parcial</t>
  </si>
  <si>
    <t>Subtotal</t>
  </si>
  <si>
    <t>CTRL01.06</t>
  </si>
  <si>
    <t>CTRL01.07</t>
  </si>
  <si>
    <t>Capítulo</t>
  </si>
  <si>
    <t>INSTALACIÓN ELÉCTRICA DE CONTROL</t>
  </si>
  <si>
    <t>INSTAL_ELEC_01</t>
  </si>
  <si>
    <t>Partida</t>
  </si>
  <si>
    <t>ud</t>
  </si>
  <si>
    <t>Unidades de instalación eléctrica de los puntos de control</t>
  </si>
  <si>
    <t>Unidades de instalación eléctrica de los puntos de control , bajo tubo de PVC, acero o bandeja, según necesidades con todos los accesorios necesarios.   Alcance del suministro:  a).- Canalizaciones necesarias  b).- Cableados de las señales  c).- Instalación de los periféricos de conducto / ambiente (excluidos los de agua)  d).- Conexionado de las señales en cuadro y campo con terminales o punteras adecuadas  e).- Marcaje de las mangueras con el TAG indicado en el listado de puntos  f).- Tés de puntos entre cuadro y campo.    Suministro e instalación de cableado para conexión de elementos de campo del sistema de control (sondas, presostatos, termostatos, etc.), incluyendo tanto el cableado (según modelo: Bus, 2 hilos, 2 hilos apantallado, UTP-Cat6a, etc.), como el sistema de canalización (bajo tubo y/o en bandeja metálica). Medida la unidad totalmente instalada, incluyendo la conexión de equipos y módulos y la certificación de las tomas, lista para funcionar.</t>
  </si>
  <si>
    <t>Uds.</t>
  </si>
  <si>
    <t>Largo</t>
  </si>
  <si>
    <t>Ancho</t>
  </si>
  <si>
    <t>Alto</t>
  </si>
  <si>
    <t>Parcial</t>
  </si>
  <si>
    <t>Subtotal</t>
  </si>
  <si>
    <t>INSTAL_ELEC_03</t>
  </si>
  <si>
    <t>Partida</t>
  </si>
  <si>
    <t>ud</t>
  </si>
  <si>
    <t>Unidades de instalación eléctrica de los puntos de control</t>
  </si>
  <si>
    <t>Unidades de instalación eléctrica de los controladores de unidades terminales (FANCOIL, INDUCTOR, C.C. VARIABLE) , bajo tubo de PVC, acero o bandeja, según necesidades.  Alcance del suministro:  a).- Canalizaciones necesarias  b).- Cableados de las señales  c).- Instalación de los periféricos de conducto / ambiente (excluidos los de agua)  d).- Conexionado de las señales en cuadro y campo con terminales o punteras adecuadas  e).- Marcaje de las mangueras con el TAG indicado en el listado de puntos  f).- Tés de puntos entre controlador y equipo periférico.    Suministro e instalación de cableado para conexión de elementos de campo del sistema de control (sondas, presostatos, termostatos, etc.), incluyendo tanto el cableado (según modelo: Bus, 2 hilos, 2 hilos apantallado, UTP-Cat6a, etc.), como el sistema de canalización (bajo tubo y/o en bandeja metálica). Medida la unidad totalmente instalada, incluyendo la conexión de equipos y módulos y la certificación de las tomas, lista para funcionar.</t>
  </si>
  <si>
    <t>Uds.</t>
  </si>
  <si>
    <t>Largo</t>
  </si>
  <si>
    <t>Ancho</t>
  </si>
  <si>
    <t>Alto</t>
  </si>
  <si>
    <t>Parcial</t>
  </si>
  <si>
    <t>Subtotal</t>
  </si>
  <si>
    <t>INSTAL_ELEC_04</t>
  </si>
  <si>
    <t>Partida</t>
  </si>
  <si>
    <t>ud</t>
  </si>
  <si>
    <t>Unidades de instalación eléctrica de los puntos de control</t>
  </si>
  <si>
    <t>Unidades de instalación eléctrica metros líneales  y conexión del bus de comunicaciones para unión entre controladores y estación central de control o concentrador, bajo tubo de PVC, acero o bandeja, según necesidades con todos los accesorios necesarios.  Alcance del suministro:  a).- Canalizaciones necesarias  b).- Cableados de las señales  c).- Conexionado del bus en cada controlador con terminales, RJs  o punteras adecuadas  e).- Marcaje de las mangueras del bus con el TAG indicado en el listado de puntos  f).- Tés de comunicaciones entre controladores conectados.    Suministro e instalación de cableado para conexión de elementos de campo del sistema de control (sondas, presostatos, termostatos, etc.), incluyendo tanto el cableado (según modelo: Bus, 2 hilos, 2 hilos apantallado, UTP-Cat6a, etc.), como el sistema de canalización (bajo tubo y/o en bandeja metálica). Medida la unidad totalmente instalada, incluyendo la conexión de equipos y módulos y la certificación de las tomas, lista para funcionar.</t>
  </si>
  <si>
    <t>Uds.</t>
  </si>
  <si>
    <t>Largo</t>
  </si>
  <si>
    <t>Ancho</t>
  </si>
  <si>
    <t>Alto</t>
  </si>
  <si>
    <t>Parcial</t>
  </si>
  <si>
    <t>Subtotal</t>
  </si>
  <si>
    <t>CTRL01.07</t>
  </si>
  <si>
    <t>CTRL01.08</t>
  </si>
  <si>
    <t>Capítulo</t>
  </si>
  <si>
    <t>PROGRAMACIÓN Y PUESTA EN MARCHA</t>
  </si>
  <si>
    <t>INGE_PROG_PM</t>
  </si>
  <si>
    <t>Partida</t>
  </si>
  <si>
    <t>ud</t>
  </si>
  <si>
    <t>Unidad de programación de los puntos de control</t>
  </si>
  <si>
    <t>Programación e integración del sistema de control, incluyendo las imágenes, esquemas, ficheros y tablas según las especificaciones de la Propiedad y DF, incluyendo la carga de programas en la estación, su programación, puesta en marcha y verificación del funcionamiento; partida ejecutada por personal especializado designado por la marca del sistema de control (Según especificaciones de materiales de control o marca sustitutiva aceptada por la Propiedad y DF).</t>
  </si>
  <si>
    <t>Uds.</t>
  </si>
  <si>
    <t>Largo</t>
  </si>
  <si>
    <t>Ancho</t>
  </si>
  <si>
    <t>Alto</t>
  </si>
  <si>
    <t>Parcial</t>
  </si>
  <si>
    <t>Subtotal</t>
  </si>
  <si>
    <t>PUEST_MARCHA</t>
  </si>
  <si>
    <t>Partida</t>
  </si>
  <si>
    <t>ud</t>
  </si>
  <si>
    <t>Unidad de puesta en marcha</t>
  </si>
  <si>
    <t>Unidad de  puesta en marcha  con las pruebas funcionales necesarias, formación y documentación.  01 – ARQUITECTURA DEL SISTEMA  02 – ESQUEMAS DE PRINCIPIO DE CONTROL  03 – LISTADO DE SEÑALES A CONTROLAR  04 – MEDICIÓN DE EQUIPOS INSTALADOS  05 – ESQUEMAS ELÉCTRICOS DE CONTROL   06 – MEMORIA DE FUNCIONAMIENTO  07 – PLANOS  08 – COMPONENTES DEL SISTEMA INSTALADO  09 – MANUALES DE MANEJO  10 – CERTIFICADOS EQUIPOS  11 – VARIOS  12.- PROPUESTA MANTENIMIENTO DEL SISTEMA    La partida contempla la ingeniería, puesta en marcha por SAT, software, hardware, licencias y demás equipamientos necesarios para su completa ejecución, quedando lista para funcionar. Se incluye la formación al personal designado por la Propiedad para el futuro uso de la instalación, incluyendo la elaboración de un manual de uso y mantenimiento de la misma.</t>
  </si>
  <si>
    <t>Uds.</t>
  </si>
  <si>
    <t>Largo</t>
  </si>
  <si>
    <t>Ancho</t>
  </si>
  <si>
    <t>Alto</t>
  </si>
  <si>
    <t>Parcial</t>
  </si>
  <si>
    <t>Subtotal</t>
  </si>
  <si>
    <t>CTRL01.08</t>
  </si>
  <si>
    <t>PSTRCRT</t>
  </si>
  <si>
    <t>IC</t>
  </si>
  <si>
    <t>IE</t>
  </si>
  <si>
    <t>Capítulo</t>
  </si>
  <si>
    <t>Eléctricas</t>
  </si>
  <si>
    <t>PSELE01</t>
  </si>
  <si>
    <t>Capítulo</t>
  </si>
  <si>
    <t>SUMINISTRO NORMAL Y COMPLEMENTARIO</t>
  </si>
  <si>
    <t>PSAELE001</t>
  </si>
  <si>
    <t>Partida</t>
  </si>
  <si>
    <t>m</t>
  </si>
  <si>
    <t>LIN. ELÉCT. 4x150+150mm² SZ1/RZ1-K (AS+)</t>
  </si>
  <si>
    <t>Suministro e instalación de derivación individual trifásica constituida por tres conductores de fase (150 mm²), un conductor de neutro (150 mm²) y un conductor de tierra (150 mm²) realizado mediante conductores unipolares aislados de tensión asignada 0,6/1 kV, de cobre clase 5, con aislamiento de compuesto termoplástico a base de poliolefina libre de halógenos, con baja emisión de humos y gases corrosivos y resistente al fuego con la denominación genérica RZ1/SZ1(AS+), que cumplen el reglamento CPR, para instalación para instalación bajo tubo de polietileno de doble pared de D=200mm, incluido en la medición.  Incluso parte proporcional de fijación de los conductores a la canaleta, bandeja o pared/techo. Medida la unidad totalmente instalada y probada según planos de proyecto y normativa aplicable.</t>
  </si>
  <si>
    <t>Uds.</t>
  </si>
  <si>
    <t>Largo</t>
  </si>
  <si>
    <t>Ancho</t>
  </si>
  <si>
    <t>Alto</t>
  </si>
  <si>
    <t>Parcial</t>
  </si>
  <si>
    <t>Subtotal</t>
  </si>
  <si>
    <t>Der. Ind. Suministro total. CT- Cuadro</t>
  </si>
  <si>
    <t>Grupo electrógeno-cuadro general</t>
  </si>
  <si>
    <t>Alim. Bat. Condensadores</t>
  </si>
  <si>
    <t>Alim. eléct. Parador Gil Blas</t>
  </si>
  <si>
    <t>PSAELE003</t>
  </si>
  <si>
    <t>Partida</t>
  </si>
  <si>
    <t>ud</t>
  </si>
  <si>
    <t>ARQUETA DE REGISTRO P/LÍNEA</t>
  </si>
  <si>
    <t>Suministro e instalación de arqueta de 40x40x60 cm., construida con paredes de ladrillo perforado de 29x14x10 cm y solera de 15 cm. de espesor de hormigón en masa HM-20,sobre lecho de arena compactada, i/marco y tapa de fundición de C-250 de resistencia al peso. Totalmente terminada.</t>
  </si>
  <si>
    <t>Uds.</t>
  </si>
  <si>
    <t>Largo</t>
  </si>
  <si>
    <t>Ancho</t>
  </si>
  <si>
    <t>Alto</t>
  </si>
  <si>
    <t>Parcial</t>
  </si>
  <si>
    <t>Subtotal</t>
  </si>
  <si>
    <t>Arqueta junto a grupo electrógeno</t>
  </si>
  <si>
    <t>PSAELE004</t>
  </si>
  <si>
    <t>Partida</t>
  </si>
  <si>
    <t>ud</t>
  </si>
  <si>
    <t>GRUPO ELECTRÓGENO COMPLETO 400KVA</t>
  </si>
  <si>
    <t>Suministro e instalación de grupo electrógeno tipo Electra Molins EMB-400 o semejante en calidad y características técnicas, de construcción INSONORIZADO AUTOMÁTICO, de 400 kVA, 320 kW de potencia máxima en servicio de emergencia por fallo de red según ISO 8528-1. El grupo electrógeno tiene las siguientes características:  Marca del grupo ELECTRA MOLINS  Tipo de cuadro de control AUT-MP12  Potencia Máxima en servicio de emergencia por fallo de red  (Potencia LTP "Limited Time Power" de la norma ISO 8528-1)  400 kVA  320 kW  Potencia en servicio principal  (Potencia PRP "Prime Power" de la norma ISO 8528-1)  360 kVA  288 kW  Tolerancia de la potencia activa máxima (kW) ±2%  Intensidad en servicio de emergencia por fallo de red 577A  Intensidad en servicio principal 520 A  Tensión 400 V  Nº de fases 3 + N  Precisión de la tensión en régimen permanente ±0,5%  Margen de ajuste de la tensión ±5%  Factor de potencia 0,8 - 1  Velocidad de giro 1.500 r.p.m.  Frecuencia 50 Hz  Variación de la frecuencia en régimen permanente +/- 0,5%  Potencia de la resistencia calefactora (sólo en construcción automático) 1.500 W  Primer escalón de carga admisible 205 kW  Nivel sonoro medio a 10 m 69 dBA  Nivel sonoro medio a 1 m 79 dBA  Medidas y Consumos  Largo x Ancho x Alto 4.440 x 1.570 x 2.320 mm  Peso sin combustible 4.320 kg  Capacidad del depósito de combustible 780 l  Consumo específico de combustible 0,24 l/kW-h  Consumo de combustible al 75% de carga (240 kW) 57,6 l/h  Motor Diésel  Marca y modelo BAUDOUIN 6M21G440/5  Ciclo Diésel 4 tiempos  Refrigeración Agua por radiador  Nº y disposición de los cilindros 6 en línea  Cilindrada total 12,54 l  Aspiración del aire: Turbo con refrescador A-A  Regulador de velocidad Electrónico  Capacidad de aceite 32 l  Consumo de aceite a plena carga 0,183 l/h  Capacidad circuito de refrigeración (agua al 40% anticongelante) 45 l  Alternador  Marca y modelo LEROY SOMER TAL.046.H  Conexión Estrella  Clase de aislamiento H  Regulador electrónico de tensión R150  Protección IP-23  Baterías  Cantidad 2  Tensión corriente continua 24 V  Capacidad 125 Ah  Tipo Plomo-ácido  Todos estos elementos montados sobre bancada metálica con antivibratorios de soporte. Se incluye en la medición juego de silentblocks para amortiguar las vibraciones entre la bancada del grupo y el suelo. Medida la unidad totalmente instalada, conexionada, programada y probada según planos de proyecto, normativa aplicable e instrucciones del fabricante, lista para funcionar.</t>
  </si>
  <si>
    <t>Uds.</t>
  </si>
  <si>
    <t>Largo</t>
  </si>
  <si>
    <t>Ancho</t>
  </si>
  <si>
    <t>Alto</t>
  </si>
  <si>
    <t>Parcial</t>
  </si>
  <si>
    <t>Subtotal</t>
  </si>
  <si>
    <t>Suministro socorro Parador</t>
  </si>
  <si>
    <t>PSAELE007</t>
  </si>
  <si>
    <t>Partida</t>
  </si>
  <si>
    <t>ud</t>
  </si>
  <si>
    <t>BATERIA DE CONDENSADORES 248 KVAr</t>
  </si>
  <si>
    <t>Suministro e instalación de batería de condensadores de compensación de potencia reactiva con autotransformador y alimentación maniobra incorporado Circutor Optim 8 P&amp;P 300-440 o similar en calidad y características técnicas con capacidad de hasta 248 kVAr 400Vde funcionamiento automático para compensación del factor de potencia a 0,99. Medida la unidad totalmente instalada, conexionada, programada y probada según planos de proyecto, normativa aplicable e instrucciones del fabricante, lista para funcionar.</t>
  </si>
  <si>
    <t>Uds.</t>
  </si>
  <si>
    <t>Largo</t>
  </si>
  <si>
    <t>Ancho</t>
  </si>
  <si>
    <t>Alto</t>
  </si>
  <si>
    <t>Parcial</t>
  </si>
  <si>
    <t>Subtotal</t>
  </si>
  <si>
    <t>Batería condensadores</t>
  </si>
  <si>
    <t>PSELE01</t>
  </si>
  <si>
    <t>PSELE02</t>
  </si>
  <si>
    <t>Capítulo</t>
  </si>
  <si>
    <t>CUADROS DE MANDO Y PROTECCIÓN</t>
  </si>
  <si>
    <t>PSAELE006</t>
  </si>
  <si>
    <t>Partida</t>
  </si>
  <si>
    <t>ud</t>
  </si>
  <si>
    <t>CUADRO GENERAL MANDO Y PROTECCIÓN</t>
  </si>
  <si>
    <t>Suministro e instalación de cuadro eléctrico general de baja tensión, de mando y protección, formado por armario metálico vertical autoportante con puerta de cristal Merlin Gerin o similar en calidad y características técnicas,  incluyendo dos analizadores de redes, una central y módulos de medida que supervisan la calidad de la señal ordenando el arranque del grupo y gestionando su parada una vez se reestablezca el suministro de la red, con conmutadores de accionamiento motorizado calibrados a 630 A; e interruptores automáticos magnetotérmicos tetrapolares (4P) calibrados a 630 A, interruptores diferenciales, interruptores automáticos magnetotérmicos,   contador eléctrico y demás elementos especificados a continuación (todos los elementos montados y conexionados según esquema unifilar adjunto en el apartado de planos del presente proyecto) en las siguientes cantidades:  4 Armario mod. 60x60x200 completo  4 Kit unión equipotencial  3 Int. Autom. Magneto. 4x630A  1 Protección sobretensiones 4x400A  1 Int. Diferencial 4P/630A/0,3-1A  1 Int. Diferencial 4P/400A/0,3-1A  3 Int. Diferencial 4P/250A/0,3-1A  2 Int. Diferencial 4P/125A/0,3-1A  5 Int. Diferencial 4P/63A/300mA  3 Int. Diferencial 4P/50A/300mA  9 Int. Diferencial 4P/40A/300mA  2 Int. Diferencial 2P/40A/30mA SInm.  2 Int. Autom. Magneto. 4x400A  3 Int. Autom. Magneto. 4x250A  2 Int. Autom. Magneto. 4x125A  5 Int. Autom. Magneto. 4x63A  3 Int. Autom. Magneto. 4x50A  8 Int. Autom. Magneto. 4x40A  1 Int. Autom. Magneto. 4x25A  2 Int. Autom. Magneto. 2x40A  33 Int. Autom. Magneto. 2x25A  1 contador eléctrico de carril de 4x250A  1 contador eléctrico de carril de 4x400A  Medida la unidad totalmente montada, conexionada e instalada según esquemas unifilares del proyecto en el lugar indicado en los planos incluyendo la conexión de los circuitos en el cuadro. Se incluye en la medición la identificación de todos los circuitos y la correspondiente rotulación de manera inequívoca e indeleble de los dispositivos del cuadro a instalar, así como la correspondiente conexión a tierra de todos los elementos metálicos y la colocación de la preceptiva rotulación del nombre del cuadro y pegatina de "riesgo" eléctrico en la tapa del cuadro. Medida la unidad totalmente probada y lista para funcionar según normativa aplicable, planos de proyecto e instrucciones del fabricante.</t>
  </si>
  <si>
    <t>Uds.</t>
  </si>
  <si>
    <t>Largo</t>
  </si>
  <si>
    <t>Ancho</t>
  </si>
  <si>
    <t>Alto</t>
  </si>
  <si>
    <t>Parcial</t>
  </si>
  <si>
    <t>Subtotal</t>
  </si>
  <si>
    <t>Cuadro general Edificio</t>
  </si>
  <si>
    <t>PSAELE008</t>
  </si>
  <si>
    <t>Partida</t>
  </si>
  <si>
    <t>ud</t>
  </si>
  <si>
    <t>CUADRO PARCIAL SÓTANO -2</t>
  </si>
  <si>
    <t>Suministro e instalación de cuadro eléctrico parcial de mando y protección, formado por armario metálico de empotrar con tapa transparente incluyendo IGA, interruptores diferenciales, interruptores automáticos magnetotérmicos, contactores, relojes y demás elementos especificados a continuación (todos los elementos montados y conexionados según esquema unifilar adjunto en el apartado de planos del presente proyecto) en las siguientes cantidades:  1 Armario completo metálico 96 mód. con puerta transparente  1 Kit unión equipotencial  1 Pegatina p/cuadro riesgo eléct. A6  1 Int. Autom. Magneto. 4x40A  3 Int. Diferencial 2P/40A/30mA  3 Int. Diferencial 4P/40A/30mA  1 Int. Autom. Magneto. 4x25A  2 Int. Autom. Magneto. 4x16A  2 Int. Autom. Magneto. 2x16A  2 Int. Autom. Magneto. 2x10A  Medida la unidad totalmente montada, conexionada e instalada según esquemas unifilares del proyecto en el lugar indicado en los planos incluyendo la conexión de los circuitos en el cuadro. Se incluye en la medición la identificación de todos los circuitos y la correspondiente rotulación de manera inequívoca e indeleble de los dispositivos del cuadro a instalar, así como la correspondiente conexión a tierra de todos los elementos metálicos y la colocación de la preceptiva rotulación del nombre del cuadro y pegatina de "riesgo" eléctrico en la tapa del cuadro. Medida la unidad totalmente probada y lista para funcionar según normativa aplicable, planos de proyecto e instrucciones del fabricante.</t>
  </si>
  <si>
    <t>Uds.</t>
  </si>
  <si>
    <t>Largo</t>
  </si>
  <si>
    <t>Ancho</t>
  </si>
  <si>
    <t>Alto</t>
  </si>
  <si>
    <t>Parcial</t>
  </si>
  <si>
    <t>Subtotal</t>
  </si>
  <si>
    <t>Cuadro parcial Sótano -2</t>
  </si>
  <si>
    <t>PSAELE009</t>
  </si>
  <si>
    <t>Partida</t>
  </si>
  <si>
    <t>ud</t>
  </si>
  <si>
    <t>CUADRO PARCIAL INST. TÉRMICAS</t>
  </si>
  <si>
    <t>Suministro e instalación de cuadro eléctrico parcial de mando y protección, formado por armario metálico de empotrar con tapa transparente incluyendo IGA, interruptores diferenciales, interruptores automáticos magnetotérmicos, contactores, relojes y demás elementos especificados a continuación (todos los elementos montados y conexionados según esquema unifilar adjunto en el apartado de planos del presente proyecto) en las siguientes cantidades:  1 Armario completo metálico 120 mód. con puerta transparente  1 Kit unión equipotencial  1 Pegatina p/cuadro riesgo eléct. A6  2 Int. Autom. Magneto. 4x400A  9 Int. Diferencial 2P/40A/30mA  1 Int. Diferencial 4P/400A/30mA -1A  1 Int. Diferencial 4P/50A/30mA   1 Int. Autom. Magneto. 4x50A  18 Int. Autom. Magneto. 2x16A  1 Contador eléctrico de carril 2x16A  3 Contadores eléctricos de carril de 2x40A  1 Contador eléctrico de carril 4x50A   1 Contador eléctrico de carril 4x400A  Medida la unidad totalmente montada, conexionada e instalada según esquemas unifilares del proyecto en el lugar indicado en los planos incluyendo la conexión de los circuitos en el cuadro. Se incluye en la medición la identificación de todos los circuitos y la correspondiente rotulación de manera inequívoca e indeleble de los dispositivos del cuadro a instalar, así como la correspondiente conexión a tierra de todos los elementos metálicos y la colocación de la preceptiva rotulación del nombre del cuadro y pegatina de "riesgo" eléctrico en la tapa del cuadro. Medida la unidad totalmente probada y lista para funcionar según normativa aplicable, planos de proyecto e instrucciones del fabricante.</t>
  </si>
  <si>
    <t>Uds.</t>
  </si>
  <si>
    <t>Largo</t>
  </si>
  <si>
    <t>Ancho</t>
  </si>
  <si>
    <t>Alto</t>
  </si>
  <si>
    <t>Parcial</t>
  </si>
  <si>
    <t>Subtotal</t>
  </si>
  <si>
    <t>Cuadro Parcial Inst. Térmicas</t>
  </si>
  <si>
    <t>PSAELE010</t>
  </si>
  <si>
    <t>Partida</t>
  </si>
  <si>
    <t>ud</t>
  </si>
  <si>
    <t>CUADRO PARCIAL SÓTANO -1</t>
  </si>
  <si>
    <t>Suministro e instalación de cuadro eléctrico parcial de mando y protección, formado por armario metálico de empotrar con tapa transparente incluyendo IGA, interruptores diferenciales, interruptores automáticos magnetotérmicos, contactores, relojes y demás elementos especificados a continuación (todos los elementos montados y conexionados según esquema unifilar adjunto en el apartado de planos del presente proyecto) en las siguientes cantidades:  1 Armario completo metálico 96 mód. con puerta transparente  1 Kit unión equipotencial  1 Pegatina p/cuadro riesgo eléct. A6  1 Int. Autom. Magneto. 4x32A  4 Int. Diferencial 2P/40A/30mA  6 Int. Autom. Magneto. 2x16A  6 Int. Autom. Magneto. 2x10A  2 relojes  Medida la unidad totalmente montada, conexionada e instalada según esquemas unifilares del proyecto en el lugar indicado en los planos incluyendo la conexión de los circuitos en el cuadro. Se incluye en la medición la identificación de todos los circuitos y la correspondiente rotulación de manera inequívoca e indeleble de los dispositivos del cuadro a instalar, así como la correspondiente conexión a tierra de todos los elementos metálicos y la colocación de la preceptiva rotulación del nombre del cuadro y pegatina de "riesgo" eléctrico en la tapa del cuadro. Medida la unidad totalmente probada y lista para funcionar según normativa aplicable, planos de proyecto e instrucciones del fabricante.</t>
  </si>
  <si>
    <t>Uds.</t>
  </si>
  <si>
    <t>Largo</t>
  </si>
  <si>
    <t>Ancho</t>
  </si>
  <si>
    <t>Alto</t>
  </si>
  <si>
    <t>Parcial</t>
  </si>
  <si>
    <t>Subtotal</t>
  </si>
  <si>
    <t>Cuadro parcial Sótano -1</t>
  </si>
  <si>
    <t>PSAELE011</t>
  </si>
  <si>
    <t>Partida</t>
  </si>
  <si>
    <t>ud</t>
  </si>
  <si>
    <t>CUADRO PARCIAL TALLER</t>
  </si>
  <si>
    <t>Suministro e instalación de cuadro eléctrico parcial de mando y protección, formado por armario metálico de empotrar con tapa transparente incluyendo IGA, interruptores diferenciales, interruptores automáticos magnetotérmicos, contactores, relojes y demás elementos especificados a continuación (todos los elementos montados y conexionados según esquema unifilar adjunto en el apartado de planos del presente proyecto) en las siguientes cantidades:  1 Armario completo metálico 96 mód. con puerta transparente  1 Kit unión equipotencial  1 Pegatina p/cuadro riesgo eléct. A6  1 Int. Autom. Magneto. 4x32A  6 Int. Diferencial 2P/40A/30mA  9 Int. Autom. Magneto. 2x16A  3 Int. Autom. Magneto. 2x10A  2 relojes  Medida la unidad totalmente montada, conexionada e instalada según esquemas unifilares del proyecto en el lugar indicado en los planos incluyendo la conexión de los circuitos en el cuadro. Se incluye en la medición la identificación de todos los circuitos y la correspondiente rotulación de manera inequívoca e indeleble de los dispositivos del cuadro a instalar, así como la correspondiente conexión a tierra de todos los elementos metálicos y la colocación de la preceptiva rotulación del nombre del cuadro y pegatina de "riesgo" eléctrico en la tapa del cuadro. Medida la unidad totalmente probada y lista para funcionar según normativa aplicable, planos de proyecto e instrucciones del fabricante.</t>
  </si>
  <si>
    <t>Uds.</t>
  </si>
  <si>
    <t>Largo</t>
  </si>
  <si>
    <t>Ancho</t>
  </si>
  <si>
    <t>Alto</t>
  </si>
  <si>
    <t>Parcial</t>
  </si>
  <si>
    <t>Subtotal</t>
  </si>
  <si>
    <t>Cuadro parcial taller</t>
  </si>
  <si>
    <t>PSAELE012</t>
  </si>
  <si>
    <t>Partida</t>
  </si>
  <si>
    <t>ud</t>
  </si>
  <si>
    <t>CUADRO PARCIAL LAVANDERÍA</t>
  </si>
  <si>
    <t>Suministro e instalación de cuadro eléctrico parcial de mando y protección, formado por armario metálico de empotrar con tapa transparente incluyendo IGA, interruptores diferenciales, interruptores automáticos magnetotérmicos, contactores, relojes y demás elementos especificados a continuación (todos los elementos montados y conexionados según esquema unifilar adjunto en el apartado de planos del presente proyecto) en las siguientes cantidades:  1 Armario completo metálico 96 mód. con puerta transparente  1 Kit unión equipotencial  1 Pegatina p/cuadro riesgo eléct. A6  1 Int. Autom. Magneto. 4x160A  6 Int. Diferencial 2P/40A/30mA  2 Int. Diferencial 4P/50A/30mA  4 Int. Diferencial 4P/40A/30mA  2 Int. Autom. Magneto. 4x50A  2 Int. Autom. Magneto. 4x40A  9 Int. Autom. Magneto. 2x16A  3 Int. Autom. Magneto. 2x10A  2 relojes  Medida la unidad totalmente montada, conexionada e instalada según esquemas unifilares del proyecto en el lugar indicado en los planos incluyendo la conexión de los circuitos en el cuadro. Se incluye en la medición la identificación de todos los circuitos y la correspondiente rotulación de manera inequívoca e indeleble de los dispositivos del cuadro a instalar, así como la correspondiente conexión a tierra de todos los elementos metálicos y la colocación de la preceptiva rotulación del nombre del cuadro y pegatina de "riesgo" eléctrico en la tapa del cuadro. Medida la unidad totalmente probada y lista para funcionar según normativa aplicable, planos de proyecto e instrucciones del fabricante.</t>
  </si>
  <si>
    <t>Uds.</t>
  </si>
  <si>
    <t>Largo</t>
  </si>
  <si>
    <t>Ancho</t>
  </si>
  <si>
    <t>Alto</t>
  </si>
  <si>
    <t>Parcial</t>
  </si>
  <si>
    <t>Subtotal</t>
  </si>
  <si>
    <t>Cuadro parcial Lavandería</t>
  </si>
  <si>
    <t>PSAELE013</t>
  </si>
  <si>
    <t>Partida</t>
  </si>
  <si>
    <t>ud</t>
  </si>
  <si>
    <t>CUADRO PARCIAL GARAJE</t>
  </si>
  <si>
    <t>Suministro e instalación de cuadro eléctrico parcial de mando y protección, formado por armario metálico de empotrar con tapa transparente incluyendo IGA, interruptores diferenciales, interruptores automáticos magnetotérmicos, contactores, relojes y demás elementos especificados a continuación (todos los elementos montados y conexionados según esquema unifilar adjunto en el apartado de planos del presente proyecto) en las siguientes cantidades:  1 Armario completo metálico 96 mód. con puerta transparente  1 Kit unión equipotencial  1 Pegatina p/cuadro riesgo eléct. A6  1 Int. Autom. Magneto. 4x32A  4 Int. Diferencial 2P/40A/30mA  5 Int. Autom. Magneto. 2x16A  4 Int. Autom. Magneto. 2x10A  1 Int. Autom. de tiempo regulado 2x10A  1 reloj  Medida la unidad totalmente montada, conexionada e instalada según esquemas unifilares del proyecto en el lugar indicado en los planos incluyendo la conexión de los circuitos en el cuadro. Se incluye en la medición la identificación de todos los circuitos y la correspondiente rotulación de manera inequívoca e indeleble de los dispositivos del cuadro a instalar, así como la correspondiente conexión a tierra de todos los elementos metálicos y la colocación de la preceptiva rotulación del nombre del cuadro y pegatina de "riesgo" eléctrico en la tapa del cuadro. Medida la unidad totalmente probada y lista para funcionar según normativa aplicable, planos de proyecto e instrucciones del fabricante.</t>
  </si>
  <si>
    <t>Uds.</t>
  </si>
  <si>
    <t>Largo</t>
  </si>
  <si>
    <t>Ancho</t>
  </si>
  <si>
    <t>Alto</t>
  </si>
  <si>
    <t>Parcial</t>
  </si>
  <si>
    <t>Subtotal</t>
  </si>
  <si>
    <t>Cuadro parcial garaje</t>
  </si>
  <si>
    <t>PSAELE014</t>
  </si>
  <si>
    <t>Partida</t>
  </si>
  <si>
    <t>ud</t>
  </si>
  <si>
    <t>CUADRO PARCIAL VENTILACIÓN GARAJE</t>
  </si>
  <si>
    <t>Suministro e instalación de armario de montaje en superficie Merlin Gerin o similar en calidad y características técncas, con un interruptor general automático magnetotérmico 4x20A, tres interruptores diferenciales tetrapolares de 40A y 30 mA de sensibilidad, 3 interruptores automáticos guardamotor tetrapolares de 0-16A , 3 contactores 4x16 A y 1 reloj programable para el control del encendido temporizado del sistema (todos los elementos montados y conexionados según esquema unifilar adjunto en el apartado de planos del presente proyecto). Medida la unidad totalmente instalada y conexionada, según planos de proyecto y normativa aplicable.</t>
  </si>
  <si>
    <t>Uds.</t>
  </si>
  <si>
    <t>Largo</t>
  </si>
  <si>
    <t>Ancho</t>
  </si>
  <si>
    <t>Alto</t>
  </si>
  <si>
    <t>Parcial</t>
  </si>
  <si>
    <t>Subtotal</t>
  </si>
  <si>
    <t>Cuadro parcial ventilación garaje</t>
  </si>
  <si>
    <t>PSAELE047</t>
  </si>
  <si>
    <t>Partida</t>
  </si>
  <si>
    <t>m</t>
  </si>
  <si>
    <t>CUADRO PARCIAL RECARGA VEH. ELÉCTRICO</t>
  </si>
  <si>
    <t>Suministro e instalación de armario de montaje en superficie Merlin Gerin o similar en calidad y características técncas, con un interruptor general automático magnetotérmico 4x80A, dosinterruptores diferenciales tetrapolares de 40A y 30 mA de sensibilidad superinmunizados, 2 interruptores automáticos  tetrapolares de 40A  (todos los elementos montados y conexionados según esquema unifilar adjunto en el apartado de planos del presente proyecto). Medida la unidad totalmente instalada y conexionada, según planos de proyecto y normativa aplicable.</t>
  </si>
  <si>
    <t>Uds.</t>
  </si>
  <si>
    <t>Largo</t>
  </si>
  <si>
    <t>Ancho</t>
  </si>
  <si>
    <t>Alto</t>
  </si>
  <si>
    <t>Parcial</t>
  </si>
  <si>
    <t>Subtotal</t>
  </si>
  <si>
    <t>Cuadro parcial RVE</t>
  </si>
  <si>
    <t>PSAELE015</t>
  </si>
  <si>
    <t>Partida</t>
  </si>
  <si>
    <t>ud</t>
  </si>
  <si>
    <t>CUADRO PARCIAL OFICIO</t>
  </si>
  <si>
    <t>Suministro e instalación de cuadro eléctrico parcial de mando y protección, formado por armario metálico de empotrar con tapa transparente incluyendo IGA, interruptores diferenciales, interruptores automáticos magnetotérmicos, contactores, relojes y demás elementos especificados a continuación (todos los elementos montados y conexionados según esquema unifilar adjunto en el apartado de planos del presente proyecto) en las siguientes cantidades:  1 Armario completo metálico 144 mód. con puerta transparente  1 Kit unión equipotencial  1 Pegatina p/cuadro riesgo eléct. A6  1 Int. Autom. Magneto. 4x80A  15 Int. Diferencial 2P/40A/30mA  4 Int. Diferencial 4P/40A/30mA  3 Int. Autom. Magneto. 4x25A  1 Int. Autom. Magneto. 4x16A  3 Int. Autom. Magneto. 2x25A  17 Int. Autom. Magneto. 2x16A  5 Int. Autom. Magneto. 2x10A  Medida la unidad totalmente montada, conexionada e instalada según esquemas unifilares del proyecto en el lugar indicado en los planos incluyendo la conexión de los circuitos en el cuadro. Se incluye en la medición la identificación de todos los circuitos y la correspondiente rotulación de manera inequívoca e indeleble de los dispositivos del cuadro a instalar, así como la correspondiente conexión a tierra de todos los elementos metálicos y la colocación de la preceptiva rotulación del nombre del cuadro y pegatina de "riesgo" eléctrico en la tapa del cuadro. Medida la unidad totalmente probada y lista para funcionar según normativa aplicable, planos de proyecto e instrucciones del fabricante.</t>
  </si>
  <si>
    <t>Uds.</t>
  </si>
  <si>
    <t>Largo</t>
  </si>
  <si>
    <t>Ancho</t>
  </si>
  <si>
    <t>Alto</t>
  </si>
  <si>
    <t>Parcial</t>
  </si>
  <si>
    <t>Subtotal</t>
  </si>
  <si>
    <t>Cuadro Parcial Oficio Salón Des.</t>
  </si>
  <si>
    <t>PSAELE016</t>
  </si>
  <si>
    <t>Partida</t>
  </si>
  <si>
    <t>ud</t>
  </si>
  <si>
    <t>CUADRO PARCIAL RECEPCIÓN</t>
  </si>
  <si>
    <t>Suministro e instalación de cuadro eléctrico parcial de mando y protección, formado por armario metálico de empotrar con tapa transparente incluyendo IGA, interruptores diferenciales, interruptores automáticos magnetotérmicos, contactores, relojes y demás elementos especificados a continuación (todos los elementos montados y conexionados según esquema unifilar adjunto en el apartado de planos del presente proyecto) en las siguientes cantidades:  1 Armario completo metálico 120 mód. con puerta transparente  1 Kit unión equipotencial  1 Pegatina p/cuadro riesgo eléct. A6  1 Int. Autom. Magneto. 4x40A  10 Int. Diferencial 2P/40A/30mA  1 Int. Diferencial 2P/40A/30mA Superinm.  19 Int. Autom. Magneto. 2x16A  6 Int. Autom. Magneto. 2x10A  3 relojes  Medida la unidad totalmente montada, conexionada e instalada según esquemas unifilares del proyecto en el lugar indicado en los planos incluyendo la conexión de los circuitos en el cuadro. Se incluye en la medición la identificación de todos los circuitos y la correspondiente rotulación de manera inequívoca e indeleble de los dispositivos del cuadro a instalar, así como la correspondiente conexión a tierra de todos los elementos metálicos y la colocación de la preceptiva rotulación del nombre del cuadro y pegatina de "riesgo" eléctrico en la tapa del cuadro. Medida la unidad totalmente probada y lista para funcionar según normativa aplicable, planos de proyecto e instrucciones del fabricante.</t>
  </si>
  <si>
    <t>Uds.</t>
  </si>
  <si>
    <t>Largo</t>
  </si>
  <si>
    <t>Ancho</t>
  </si>
  <si>
    <t>Alto</t>
  </si>
  <si>
    <t>Parcial</t>
  </si>
  <si>
    <t>Subtotal</t>
  </si>
  <si>
    <t>Cuadro parcial Recepción</t>
  </si>
  <si>
    <t>PSAELE017</t>
  </si>
  <si>
    <t>Partida</t>
  </si>
  <si>
    <t>ud</t>
  </si>
  <si>
    <t>CUADRO PARCIAL SALÓN BANQUETES</t>
  </si>
  <si>
    <t>Suministro e instalación de cuadro eléctrico parcial de mando y protección, formado por armario metálico de empotrar con tapa transparente incluyendo IGA, interruptores diferenciales, interruptores automáticos magnetotérmicos, contactores, relojes y demás elementos especificados a continuación (todos los elementos montados y conexionados según esquema unifilar adjunto en el apartado de planos del presente proyecto) en las siguientes cantidades:  1 Armario completo metálico 96 mód. con puerta transparente  1 Kit unión equipotencial  1 Pegatina p/cuadro riesgo eléct. A6  1 Int. Autom. Magneto. 4x40A  10 Int. Diferencial 2P/40A/30mA  1 Int. Diferencial 2P/40A/30mA Superin.  14 Int. Autom. Magneto. 2x16A  6 Int. Autom. Magneto. 2x10A  1 reloj  Medida la unidad totalmente montada, conexionada e instalada según esquemas unifilares del proyecto en el lugar indicado en los planos incluyendo la conexión de los circuitos en el cuadro. Se incluye en la medición la identificación de todos los circuitos y la correspondiente rotulación de manera inequívoca e indeleble de los dispositivos del cuadro a instalar, así como la correspondiente conexión a tierra de todos los elementos metálicos y la colocación de la preceptiva rotulación del nombre del cuadro y pegatina de "riesgo" eléctrico en la tapa del cuadro. Medida la unidad totalmente probada y lista para funcionar según normativa aplicable, planos de proyecto e instrucciones del fabricante.</t>
  </si>
  <si>
    <t>Uds.</t>
  </si>
  <si>
    <t>Largo</t>
  </si>
  <si>
    <t>Ancho</t>
  </si>
  <si>
    <t>Alto</t>
  </si>
  <si>
    <t>Parcial</t>
  </si>
  <si>
    <t>Subtotal</t>
  </si>
  <si>
    <t>Cuadro parcial Salón Banquetes</t>
  </si>
  <si>
    <t>PSAELE018</t>
  </si>
  <si>
    <t>Partida</t>
  </si>
  <si>
    <t>ud</t>
  </si>
  <si>
    <t>CUADRO PARCIAL COCINA</t>
  </si>
  <si>
    <t>Suministro e instalación de cuadro eléctrico parcial de mando y protección, formado por armario metálico vertical autoportante con puerta de cristal Merlin Gerin o similar en calidad y características técnicas,  incluyendo IGA, interruptores diferenciales, interruptores automáticos magnetotérmicos, contactores, relojes y demás elementos especificados a continuación  (todos los elementos montados y conexionados según esquema unifilar adjunto en el apartado de planos del presente proyecto) en las siguientes cantidades:  2 Armario mod. 60x60x200 completo  2 Kit unión equipotencial  1 Int. Autom. Magneto. 4x250A  1 Int. Diferencial 4P/125A/30mA  1 Int. Diferencial 4P/63A/30mA  1 Int. Diferencial 4P/50A/30mA  10 Int. Diferencial 4P/40A/30mA  1 Int. Diferencial 4P/40A/300mA  21 Int. Diferencial 2P/40A/30mA  1 Int. Autom. Magneto. 4x125A  1 Int. Autom. Magneto. 4x63A  1 Int. Autom. Magneto. 4x50A  2 Int. Autom. Magneto. 4x32A  6 Int. Autom. Magneto. 4x25A  3 Int. Autom. Magneto. 4x16A  4 Int. Autom. Magneto. 2x25A  31 Int. Autom. Magneto. 2x16A  3 Int. Autom. Magneto. 2x10A  Medida la unidad totalmente montada, conexionada e instalada según esquemas unifilares del proyecto en el lugar indicado en los planos incluyendo la conexión de los circuitos en el cuadro. Se incluye en la medición la identificación de todos los circuitos y la correspondiente rotulación de manera inequívoca e indeleble de los dispositivos del cuadro a instalar, así como la correspondiente conexión a tierra de todos los elementos metálicos y la colocación de la preceptiva rotulación del nombre del cuadro y pegatina de "riesgo" eléctrico en la tapa del cuadro. Medida la unidad totalmente probada y lista para funcionar según normativa aplicable, planos de proyecto e instrucciones del fabricante.</t>
  </si>
  <si>
    <t>Uds.</t>
  </si>
  <si>
    <t>Largo</t>
  </si>
  <si>
    <t>Ancho</t>
  </si>
  <si>
    <t>Alto</t>
  </si>
  <si>
    <t>Parcial</t>
  </si>
  <si>
    <t>Subtotal</t>
  </si>
  <si>
    <t>Cuadro parcial Cocina</t>
  </si>
  <si>
    <t>PSAELE019</t>
  </si>
  <si>
    <t>Partida</t>
  </si>
  <si>
    <t>ud</t>
  </si>
  <si>
    <t>CUADRO PARCIAL PLANTA 1ª</t>
  </si>
  <si>
    <t>Suministro e instalación de cuadro eléctrico parcial de mando y protección, formado por armario metálico de empotrar con tapa transparente incluyendo IGA, interruptores diferenciales, interruptores automáticos magnetotérmicos, contactores, relojes y demás elementos especificados a continuación (todos los elementos montados y conexionados según esquema unifilar adjunto en el apartado de planos del presente proyecto) en las siguientes cantidades:  1 Armario completo metálico 96 mód. con puerta transparente  1 Kit unión equipotencial  1 Pegatina p/cuadro riesgo eléct. A6  1 Int. Autom. Magneto. 4x32A  3 Int. Diferencial 2P/40A/30mA  4 Int. Autom. Magneto. 2x16A  3 Int. Autom. Magneto. 2x10A  Medida la unidad totalmente montada, conexionada e instalada según esquemas unifilares del proyecto en el lugar indicado en los planos incluyendo la conexión de los circuitos en el cuadro. Se incluye en la medición la identificación de todos los circuitos y la correspondiente rotulación de manera inequívoca e indeleble de los dispositivos del cuadro a instalar, así como la correspondiente conexión a tierra de todos los elementos metálicos y la colocación de la preceptiva rotulación del nombre del cuadro y pegatina de "riesgo" eléctrico en la tapa del cuadro. Medida la unidad totalmente probada y lista para funcionar según normativa aplicable, planos de proyecto e instrucciones del fabricante.</t>
  </si>
  <si>
    <t>Uds.</t>
  </si>
  <si>
    <t>Largo</t>
  </si>
  <si>
    <t>Ancho</t>
  </si>
  <si>
    <t>Alto</t>
  </si>
  <si>
    <t>Parcial</t>
  </si>
  <si>
    <t>Subtotal</t>
  </si>
  <si>
    <t>Cuadro parcial P.1ª</t>
  </si>
  <si>
    <t>PSAELE020</t>
  </si>
  <si>
    <t>Partida</t>
  </si>
  <si>
    <t>ud</t>
  </si>
  <si>
    <t>CUADRO PARCIAL PLANTA 2ª</t>
  </si>
  <si>
    <t>Suministro e instalación de cuadro eléctrico parcial de mando y protección, formado por armario metálico de empotrar con tapa transparente incluyendo IGA, interruptores diferenciales, interruptores automáticos magnetotérmicos, contactores, relojes y demás elementos especificados a continuación (todos los elementos montados y conexionados según esquema unifilar adjunto en el apartado de planos del presente proyecto) en las siguientes cantidades:  1 Armario completo metálico 96 mód. con puerta transparente  1 Kit unión equipotencial  1 Pegatina p/cuadro riesgo eléct. A6  1 Int. Autom. Magneto. 4x32A  3 Int. Diferencial 2P/40A/30mA  5 Int. Autom. Magneto. 2x16A  3 Int. Autom. Magneto. 2x10A  Medida la unidad totalmente montada, conexionada e instalada según esquemas unifilares del proyecto en el lugar indicado en los planos incluyendo la conexión de los circuitos en el cuadro. Se incluye en la medición la identificación de todos los circuitos y la correspondiente rotulación de manera inequívoca e indeleble de los dispositivos del cuadro a instalar, así como la correspondiente conexión a tierra de todos los elementos metálicos y la colocación de la preceptiva rotulación del nombre del cuadro y pegatina de "riesgo" eléctrico en la tapa del cuadro. Medida la unidad totalmente probada y lista para funcionar según normativa aplicable, planos de proyecto e instrucciones del fabricante.</t>
  </si>
  <si>
    <t>Uds.</t>
  </si>
  <si>
    <t>Largo</t>
  </si>
  <si>
    <t>Ancho</t>
  </si>
  <si>
    <t>Alto</t>
  </si>
  <si>
    <t>Parcial</t>
  </si>
  <si>
    <t>Subtotal</t>
  </si>
  <si>
    <t>Cuadro parcial P.2ª</t>
  </si>
  <si>
    <t>PSAELE048</t>
  </si>
  <si>
    <t>Partida</t>
  </si>
  <si>
    <t>ud</t>
  </si>
  <si>
    <t>CUADRO PARCIAL HABITACIÓN</t>
  </si>
  <si>
    <t>Suministro e instalación de cuadro eléctrico parcial de mando y protección, formado por armario plástico de empotrar con puerta opaca incluyendo IGA, interruptores diferenciales, interruptores automáticos magnetotérmicos, contactores, relojes y demás elementos especificados a continuación (todos los elementos montados y conexionados según esquema unifilar adjunto en el apartado de planos del presente proyecto) en las siguientes cantidades:  1 Armario plástico completo 48 mód. con puerta opaca  1 Pegatina p/cuadro riesgo eléct. A6  1 Int. Autom. Magneto. 2x20A  1 Int. Diferencial 2P/40A/30mA  2 Int. Autom. Magneto. 2x16A  1 Int. Autom. Magneto. 2x10A  2 contactores 2x16A  Medida la unidad totalmente montada, conexionada e instalada según esquemas unifilares del proyecto en el lugar indicado en los planos incluyendo la conexión de los circuitos en el cuadro. Se incluye en la medición la identificación de todos los circuitos y la correspondiente rotulación de manera inequívoca e indeleble de los dispositivos del cuadro a instalar, así como la correspondiente conexión a tierra de todos los elementos metálicos y la colocación de la preceptiva rotulación del nombre del cuadro y pegatina de "riesgo" eléctrico en la tapa del cuadro. Medida la unidad totalmente probada y lista para funcionar según normativa aplicable, planos de proyecto e instrucciones del fabricante.</t>
  </si>
  <si>
    <t>Uds.</t>
  </si>
  <si>
    <t>Largo</t>
  </si>
  <si>
    <t>Ancho</t>
  </si>
  <si>
    <t>Alto</t>
  </si>
  <si>
    <t>Parcial</t>
  </si>
  <si>
    <t>Subtotal</t>
  </si>
  <si>
    <t>CP Habitación</t>
  </si>
  <si>
    <t>PSELE02</t>
  </si>
  <si>
    <t>PSELE03</t>
  </si>
  <si>
    <t>Capítulo</t>
  </si>
  <si>
    <t>LÍNEAS ELÉCTRICAS</t>
  </si>
  <si>
    <t>PSAELE021</t>
  </si>
  <si>
    <t>Partida</t>
  </si>
  <si>
    <t>m</t>
  </si>
  <si>
    <t>BANDEJA ELÉCTRICA 100x600mm LIBRE HALÓGENOS</t>
  </si>
  <si>
    <t>Suministro y colocación de bandeja perforada para canalización, soporte, protección y conducción de cableado eléctrico, de la marca UNEX o similar en calidad y características técnicas, realizada en material aislante sin halógenos ventilado, de 100x600 mm con p.p. de accesorios y soportes; montada suspendida del techo/pared mediante fijaciones homologadas por el fabricante. Medida la unidad totalmente instalada y montada según planos de proyecto y normativa aplicable.</t>
  </si>
  <si>
    <t>Uds.</t>
  </si>
  <si>
    <t>Largo</t>
  </si>
  <si>
    <t>Ancho</t>
  </si>
  <si>
    <t>Alto</t>
  </si>
  <si>
    <t>Parcial</t>
  </si>
  <si>
    <t>Subtotal</t>
  </si>
  <si>
    <t>Bandeja alim. Cuadro General</t>
  </si>
  <si>
    <t>Distribución circuitos sótano y patinillos</t>
  </si>
  <si>
    <t>PSAELE051</t>
  </si>
  <si>
    <t>Partida</t>
  </si>
  <si>
    <t>m</t>
  </si>
  <si>
    <t>CIR. 4x240+120mm² RZ1-K(AS)</t>
  </si>
  <si>
    <t>Suministro e instalación de circuito eléctrico en sistema trifásico constituido por tres conductores de fase (240 mm²), un conductor de neutro (240 mm²) y un conductor de protección (120 mm²), realizado mediante conductores unipolares aislados de tensión asignada 0,6/1 kV, de cobre clase 5, con aislamiento libre de halógenos, con baja emisión de humos y gases corrosivos con la denominación genérica RZ1-K (AS), que cumplen el reglamento CPR, en instalación en bandeja (sin incluir) y posteriormente bajo tubo rígido de plástico libre de halógenos de ø250 mm (incluido en la medición) y/o fijada superficialmente a pared/techo. Se tenderán los conductores desde el cuadro de mando y protección hasta los distintos puntos de conexión de los elementos receptores.  Incluso parte proporcional de fijación de los conductores a la bandeja o pared/techo y de fijación del tubo mediante bridas y/o grapas e introducción de conductores. Medida la unidad totalmente instalada y probada según planos de proyecto y normativa aplicable?.</t>
  </si>
  <si>
    <t>Uds.</t>
  </si>
  <si>
    <t>Largo</t>
  </si>
  <si>
    <t>Ancho</t>
  </si>
  <si>
    <t>Alto</t>
  </si>
  <si>
    <t>Parcial</t>
  </si>
  <si>
    <t>Subtotal</t>
  </si>
  <si>
    <t>CIT-01. Alim. Bomba calor climat.</t>
  </si>
  <si>
    <t>PSAELE042</t>
  </si>
  <si>
    <t>Partida</t>
  </si>
  <si>
    <t>m</t>
  </si>
  <si>
    <t>CIR. 4x120+70mm² SZ1/RZ1-K (AS+)</t>
  </si>
  <si>
    <t>Suministro e instalación de circuito eléctrico en sistema trifásico constituido por tres conductores de fase (120 mm²), un conductor de neutro (120 mm²) y un conductor de protección (70 mm²), realizado mediante conductores unipolares aislados de tensión asignada 0,6/1 kV, de cobre clase 5, con aislamiento libre de halógenos, con baja emisión de humos y gases corrosivos, resistente al fuego y con la denominación genérica RZ1/SZ1-K (AS+), que cumplen el reglamento CPR, en instalación en bandeja (sin incluir) y posteriormente bajo tubo rígido de plástico libre de halógenos de ø160 mm (incluido en la medición) y/o fijada superficialmente a pared/techo. Se tenderán los conductores desde el cuadro de mando y protección hasta los distintos puntos de conexión de los elementos receptores.  Incluso parte proporcional de fijación de los conductores a la bandeja o pared/techo y de fijación del tubo mediante bridas y/o grapas e introducción de conductores. Medida la unidad totalmente instalada y probada según planos de proyecto y normativa aplicable</t>
  </si>
  <si>
    <t>Uds.</t>
  </si>
  <si>
    <t>Largo</t>
  </si>
  <si>
    <t>Ancho</t>
  </si>
  <si>
    <t>Alto</t>
  </si>
  <si>
    <t>Parcial</t>
  </si>
  <si>
    <t>Subtotal</t>
  </si>
  <si>
    <t>CG-LC. Alim. Eléct. CP Cocina</t>
  </si>
  <si>
    <t>PSAELE034</t>
  </si>
  <si>
    <t>Partida</t>
  </si>
  <si>
    <t>m</t>
  </si>
  <si>
    <t>CIR. 4x120+70mm² RZ1-K (AS)</t>
  </si>
  <si>
    <t>Suministro e instalación de circuito eléctrico en sistema trifásico constituido por tres conductores de fase (120 mm²), un conductor de neutro (120 mm²) y un conductor de protección (70 mm²), realizado mediante conductores unipolares aislados de tensión asignada 0,6/1 kV, de cobre clase 5, con aislamiento libre de halógenos, con baja emisión de humos y gases corrosivos con la denominación genérica RZ1-K (AS), que cumplen el reglamento CPR, en instalación en bandeja (sin incluir) y posteriormente bajo tubo rígido de plástico libre de halógenos de ø160 mm (incluido en la medición) y/o fijada superficialmente a pared/techo. Se tenderán los conductores desde el cuadro de mando y protección hasta los distintos puntos de conexión de los elementos receptores.  Incluso parte proporcional de fijación de los conductores a la bandeja o pared/techo y de fijación del tubo mediante bridas y/o grapas e introducción de conductores. Medida la unidad totalmente instalada y probada según planos de proyecto y normativa aplicable?.</t>
  </si>
  <si>
    <t>Uds.</t>
  </si>
  <si>
    <t>Largo</t>
  </si>
  <si>
    <t>Ancho</t>
  </si>
  <si>
    <t>Alto</t>
  </si>
  <si>
    <t>Parcial</t>
  </si>
  <si>
    <t>Subtotal</t>
  </si>
  <si>
    <t>CG-LL. Alim. Eléct. CP Lavandería</t>
  </si>
  <si>
    <t>PSAELE046</t>
  </si>
  <si>
    <t>Partida</t>
  </si>
  <si>
    <t>m</t>
  </si>
  <si>
    <t>CIR. 4x50+25mm² RZ1-K (AS)</t>
  </si>
  <si>
    <t>Suministro e instalación de circuito eléctrico en sistema trifásico constituido por tres conductores de fase (50 mm²), un conductor de neutro (50 mm²) y un conductor de protección (25 mm²), realizado mediante conductores unipolares aislados de tensión asignada 0,6/1 kV, de cobre clase 5, con aislamiento libre de halógenos, con baja emisión de humos y gases corrosivos y resistente al fuego con la denominación genérica SZ1/RZ1-K (AS+), que cumplen el reglamento CPR, en instalación en bandeja (sin incluir) y posteriormente bajo tubo rígido de plástico libre de halógenos de ø63 mm (incluido en la medición) y/o fijada superficialmente a pared/techo. Se tenderán los conductores desde el cuadro de mando y protección hasta los distintos puntos de conexión de los elementos receptores.  Incluso parte proporcional de fijación de los conductores a la bandeja o pared/techo y de fijación del tubo mediante bridas y/o grapas e introducción de conductores. Medida la unidad totalmente instalada y probada según planos de proyecto y normativa aplicable</t>
  </si>
  <si>
    <t>Uds.</t>
  </si>
  <si>
    <t>Largo</t>
  </si>
  <si>
    <t>Ancho</t>
  </si>
  <si>
    <t>Alto</t>
  </si>
  <si>
    <t>Parcial</t>
  </si>
  <si>
    <t>Subtotal</t>
  </si>
  <si>
    <t>CG-LVE. Alim. Eléct. CP Recarga vehículo eléctrico</t>
  </si>
  <si>
    <t>PSAELE044</t>
  </si>
  <si>
    <t>Partida</t>
  </si>
  <si>
    <t>m</t>
  </si>
  <si>
    <t>CIR. 4x50+25mm² H07Z1-KB/TUBO CORR. 75mm</t>
  </si>
  <si>
    <t>Suministro e instalación de circuito eléctrico en sistema trifásico constituido por tres conductores de fase (50 mm²), un conductor de neutro (50 mm²) y un conductor de protección (25 mm²), realizado mediante conductores unipolares aislados dde tensión asignada 450/750 V, de cobre clase 5, con aislamiento de compuesto termoplástico a base de poliolefina libre de halógenos, con baja emisión de humos y gases corrosivos, con la denominación genérica H07Z1-K, que cumplen el reglamento CPR, bajo tubo corrugado de M 75/gp5 libre de halógenos de ø75 mm  de características mínimas según REBT. Se tenderán por el tubo los cinco conductores, desde el cuadro de mando y protección hasta los distintos puntos de conexión a los elementos receptores. Incluso parte proporcional de fijación del tubo e introducción de conductores. Medida la unidad totalmente instalada y probada según planos de proyecto y normativa aplicable.</t>
  </si>
  <si>
    <t>Uds.</t>
  </si>
  <si>
    <t>Largo</t>
  </si>
  <si>
    <t>Ancho</t>
  </si>
  <si>
    <t>Alto</t>
  </si>
  <si>
    <t>Parcial</t>
  </si>
  <si>
    <t>Subtotal</t>
  </si>
  <si>
    <t>CC-E24.1</t>
  </si>
  <si>
    <t>PSAELE043</t>
  </si>
  <si>
    <t>Partida</t>
  </si>
  <si>
    <t>m</t>
  </si>
  <si>
    <t>CIR. 4x25+16mm² H07Z1-KB/TUBO CORR. 63mm</t>
  </si>
  <si>
    <t>Suministro e instalación de circuito eléctrico en sistema trifásico constituido por tres conductores de fase (25 mm²), un conductor de neutro (25 mm²) y un conductor de protección (16 mm²), realizado mediante conductores unipolares aislados dde tensión asignada 450/750 V, de cobre clase 5, con aislamiento de compuesto termoplástico a base de poliolefina libre de halógenos, con baja emisión de humos y gases corrosivos, con la denominación genérica H07Z1-K, que cumplen el reglamento CPR, bajo tubo corrugado de M 63/gp5 libre de halógenos de ø63 mm  de características mínimas según REBT. Se tenderán por el tubo los cinco conductores, desde el cuadro de mando y protección hasta los distintos puntos de conexión a los elementos receptores. Incluso parte proporcional de fijación del tubo e introducción de conductores. Medida la unidad totalmente instalada y probada según planos de proyecto y normativa aplicable.</t>
  </si>
  <si>
    <t>Uds.</t>
  </si>
  <si>
    <t>Largo</t>
  </si>
  <si>
    <t>Ancho</t>
  </si>
  <si>
    <t>Alto</t>
  </si>
  <si>
    <t>Parcial</t>
  </si>
  <si>
    <t>Subtotal</t>
  </si>
  <si>
    <t>CC-E27.Lavavajillas</t>
  </si>
  <si>
    <t>PSAELE031</t>
  </si>
  <si>
    <t>Partida</t>
  </si>
  <si>
    <t>m</t>
  </si>
  <si>
    <t>CIR. 4x16+16mm² SZ1/RZ1-K (AS+)</t>
  </si>
  <si>
    <t>Suministro e instalación de circuito eléctrico en sistema trifásico constituido por tres conductores de fase (16 mm²), un conductor de neutro (16 mm²) y un conductor de protección (16 mm²), realizado mediante conductores unipolares aislados de tensión asignada 0,6/1 kV, de cobre clase 5, con aislamiento libre de halógenos, con baja emisión de humos y gases corrosivos y resistente al fuego con la denominación genérica SZ1/RZ1-K (AS+), que cumplen el reglamento CPR, en instalación en bandeja (sin incluir) y posteriormente bajo tubo rígido de plástico libre de halógenos de ø50 mm (incluido en la medición) y/o fijada superficialmente a pared/techo. Se tenderán los conductores desde el cuadro de mando y protección hasta los distintos puntos de conexión de los elementos receptores.  Incluso parte proporcional de fijación de los conductores a la bandeja o pared/techo y de fijación del tubo mediante bridas y/o grapas e introducción de conductores. Medida la unidad totalmente instalada y probada según planos de proyecto y normativa aplicable.</t>
  </si>
  <si>
    <t>Uds.</t>
  </si>
  <si>
    <t>Largo</t>
  </si>
  <si>
    <t>Ancho</t>
  </si>
  <si>
    <t>Alto</t>
  </si>
  <si>
    <t>Parcial</t>
  </si>
  <si>
    <t>Subtotal</t>
  </si>
  <si>
    <t>CG-LI. Alim. Eléct. CP Sótano -2</t>
  </si>
  <si>
    <t>CG-R. Alim. Eléct. CP Recepción</t>
  </si>
  <si>
    <t>PSAELE045</t>
  </si>
  <si>
    <t>Partida</t>
  </si>
  <si>
    <t>m</t>
  </si>
  <si>
    <t>CIR. 4x16+16mm² RZ1-K (AS)</t>
  </si>
  <si>
    <t>Suministro e instalación de circuito eléctrico en sistema trifásico constituido por tres conductores de fase (16 mm²), un conductor de neutro (16 mm²) y un conductor de protección (16 mm²), realizado mediante conductores unipolares aislados de tensión asignada 0,6/1 kV, de cobre clase 5, con aislamiento libre de halógenos, con baja emisión de humos y gases corrosivos y con la denominación genérica RZ1-K (AS), que cumplen el reglamento CPR, en instalación en bandeja (sin incluir) y posteriormente bajo tubo rígido de plástico libre de halógenos de ø50 mm (incluido en la medición) y/o fijada superficialmente a pared/techo. Se tenderán los conductores desde el cuadro de mando y protección hasta los distintos puntos de conexión de los elementos receptores.  Incluso parte proporcional de fijación de los conductores a la bandeja o pared/techo y de fijación del tubo mediante bridas y/o grapas e introducción de conductores. Medida la unidad totalmente instalada y probada según planos de proyecto y normativa aplicable.tSo¹</t>
  </si>
  <si>
    <t>Uds.</t>
  </si>
  <si>
    <t>Largo</t>
  </si>
  <si>
    <t>Ancho</t>
  </si>
  <si>
    <t>Alto</t>
  </si>
  <si>
    <t>Parcial</t>
  </si>
  <si>
    <t>Subtotal</t>
  </si>
  <si>
    <t>CG-LB. Alim. Eléct. CP Salón Banquetes</t>
  </si>
  <si>
    <t>CIT-03. Alim. Bomba calor ACS</t>
  </si>
  <si>
    <t>PSAELE036</t>
  </si>
  <si>
    <t>Partida</t>
  </si>
  <si>
    <t>m</t>
  </si>
  <si>
    <t>CIR. 4x16+16mm² H07Z1-KB/TUBO CORR. 50mm</t>
  </si>
  <si>
    <t>Suministro e instalación de circuito eléctrico en sistema trifásico constituido por tres conductores de fase (16 mm²), un conductor de neutro (16 mm²) y un conductor de protección (16 mm²), realizado mediante conductores unipolares aislados dde tensión asignada 450/750 V, de cobre clase 5, con aislamiento de compuesto termoplástico a base de poliolefina libre de halógenos, con baja emisión de humos y gases corrosivos, con la denominación genérica H07Z1-K, que cumplen el reglamento CPR, bajo tubo corrugado de M 50/gp5 libre de halógenos de ø50 mm  de características mínimas según REBT. Se tenderán por el tubo los cinco conductores, desde el cuadro de mando y protección hasta los distintos puntos de conexión a los elementos receptores. Incluso parte proporcional de fijación del tubo e introducción de conductores. Medida la unidad totalmente instalada y probada según planos de proyecto y normativa aplicable.</t>
  </si>
  <si>
    <t>Uds.</t>
  </si>
  <si>
    <t>Largo</t>
  </si>
  <si>
    <t>Ancho</t>
  </si>
  <si>
    <t>Alto</t>
  </si>
  <si>
    <t>Parcial</t>
  </si>
  <si>
    <t>Subtotal</t>
  </si>
  <si>
    <t>CL-E4. Alim. eléct. Secadora</t>
  </si>
  <si>
    <t>CL-E5. Alim. eléct. Secadora</t>
  </si>
  <si>
    <t>CC-E22. Freidora eléctrica</t>
  </si>
  <si>
    <t>PSAELE023</t>
  </si>
  <si>
    <t>Partida</t>
  </si>
  <si>
    <t>m</t>
  </si>
  <si>
    <t>CIR. 4x10+10mm² SZ1/RZ1-K (AS+)</t>
  </si>
  <si>
    <t>Suministro e instalación de circuito eléctrico en sistema trifásico constituido por tres conductores de fase (10 mm²), un conductor de neutro (10 mm²) y un conductor de protección (10 mm²), realizado mediante conductores unipolares aislados de tensión asignada 0,6/1 kV, de cobre clase 5, con aislamiento libre de halógenos, con baja emisión de humos y gases corrosivos y resistente al fuego con la denominación genérica SZ1/RZ1-K (AS+), que cumplen el reglamento CPR, en instalación en bandeja (sin incluir) y posteriormente bajo tubo rígido de plástico libre de halógenos de ø40 mm (incluido en la medición) y/o fijada superficialmente a pared/techo. Se tenderán los conductores desde el cuadro de mando y protección hasta los distintos puntos de conexión de los elementos receptores.  Incluso parte proporcional de fijación de los conductores a la bandeja o pared/techo y de fijación del tubo mediante bridas y/o grapas e introducción de conductores. Medida la unidad totalmente instalada y probada según planos de proyecto y normativa aplicable.</t>
  </si>
  <si>
    <t>Uds.</t>
  </si>
  <si>
    <t>Largo</t>
  </si>
  <si>
    <t>Ancho</t>
  </si>
  <si>
    <t>Alto</t>
  </si>
  <si>
    <t>Parcial</t>
  </si>
  <si>
    <t>Subtotal</t>
  </si>
  <si>
    <t>CG-LG. Alim. Eléct. CP Garaje</t>
  </si>
  <si>
    <t>PSAELE028</t>
  </si>
  <si>
    <t>Partida</t>
  </si>
  <si>
    <t>m</t>
  </si>
  <si>
    <t>CIR. 4x10+10mm² RZ1-K (AS)</t>
  </si>
  <si>
    <t>Suministro e instalación de circuito eléctrico en sistema trifásico constituido por tres conductores de fase (10 mm²), un conductor de neutro (10 mm²) y un conductor de protección (10 mm²), realizado mediante conductores unipolares aislados de tensión asignada 0,6/1 kV, de cobre clase 5, con aislamiento libre de halógenos, con baja emisión de humos y gases corrosivos y con la denominación genérica RZ1-K (AS), que cumplen el reglamento CPR, en instalación en bandeja (sin incluir) y posteriormente bajo tubo rígido de plástico libre de halógenos de ø40 mm (incluido en la medición) y/o fijada superficialmente a pared/techo. Se tenderán los conductores desde el cuadro de mando y protección hasta los distintos puntos de conexión de los elementos receptores.  Incluso parte proporcional de fijación de los conductores a la bandeja o pared/techo y de fijación del tubo mediante bridas y/o grapas e introducción de conductores. Medida la unidad totalmente instalada y probada según planos de proyecto y normativa aplicable.ÿ"ê¿</t>
  </si>
  <si>
    <t>Uds.</t>
  </si>
  <si>
    <t>Largo</t>
  </si>
  <si>
    <t>Ancho</t>
  </si>
  <si>
    <t>Alto</t>
  </si>
  <si>
    <t>Parcial</t>
  </si>
  <si>
    <t>Subtotal</t>
  </si>
  <si>
    <t>CG-LT. Alim. Eléct. CP Taller</t>
  </si>
  <si>
    <t>CG-LS. Alim. Eléct. CP Sótano -1</t>
  </si>
  <si>
    <t>CG-LP1. Alim. Eléct. CP Planta 1</t>
  </si>
  <si>
    <t>CG-LP2. Alim. Eléct. CP Planta 2</t>
  </si>
  <si>
    <t>CG-LA1. Alim. Eléct. CP Ascensor 1</t>
  </si>
  <si>
    <t>CG-LA2. Alim. Eléct. CP Ascensor 2</t>
  </si>
  <si>
    <t>CRVE-RVE1. Recarga Veh. Eléctrico 01</t>
  </si>
  <si>
    <t>CRVE-RVE2. Recarga Veh. Eléctrico 02</t>
  </si>
  <si>
    <t>PSAELE035</t>
  </si>
  <si>
    <t>Partida</t>
  </si>
  <si>
    <t>m</t>
  </si>
  <si>
    <t>CIR. 4x10+10mm² H07Z1-KB/TUBO CORR. 40mm</t>
  </si>
  <si>
    <t>Suministro e instalación de circuito eléctrico en sistema trifásico constituido por tres conductores de fase (10 mm²), un conductor de neutro (10 mm²) y un conductor de protección (10 mm²), realizado mediante conductores unipolares aislados dde tensión asignada 450/750 V, de cobre clase 5, con aislamiento de compuesto termoplástico a base de poliolefina libre de halógenos, con baja emisión de humos y gases corrosivos, con la denominación genérica H07Z1-K, que cumplen el reglamento CPR, bajo tubo corrugado de M 40/gp5 libre de halógenos de ø40 mm  de características mínimas según REBT. Se tenderán por el tubo los cinco conductores, desde el cuadro de mando y protección hasta los distintos puntos de conexión a los elementos receptores. Incluso parte proporcional de fijación del tubo e introducción de conductores. Medida la unidad totalmente instalada y probada según planos de proyecto y normativa aplicable.</t>
  </si>
  <si>
    <t>Uds.</t>
  </si>
  <si>
    <t>Largo</t>
  </si>
  <si>
    <t>Ancho</t>
  </si>
  <si>
    <t>Alto</t>
  </si>
  <si>
    <t>Parcial</t>
  </si>
  <si>
    <t>Subtotal</t>
  </si>
  <si>
    <t>CL-E2. Alim. eléct. Lavadora</t>
  </si>
  <si>
    <t>CL-E3. Alim. eléct. Lavadora</t>
  </si>
  <si>
    <t>CC-E24. Horno eléctrico</t>
  </si>
  <si>
    <t>CC-LM. Alim. CP Montacargas</t>
  </si>
  <si>
    <t>PSAELE033</t>
  </si>
  <si>
    <t>Partida</t>
  </si>
  <si>
    <t>m</t>
  </si>
  <si>
    <t>CIR. MANG. 5x6mm² RZ1/SZ1(AS+)</t>
  </si>
  <si>
    <t>Suministro e instalación de circuito eléctrico en sistema trifásico constituido por una manguera de cinco conductores (3xfase/neutro/tierra) de 5x6 mm² de tensión asignada 0,6/1 kV, de cobre clase 5, con aislamiento libre de halógenos, con baja emisión de humos y gases corrosivos y resistente al fuego con la denominación genérica RZ1/SZ1 (AS+), que cumplen el reglamento CPR, en instalación en bandeja (sin incluir) y posteriormente bajo tubo rígido de plástico libre de halógenos de ø32 mm (incluido en la medición) y/o fijada superficialmente a pared/techo. Se tenderá la manguera desde el cuadro de mando y protección hasta los distintos puntos de conexión de los elementos receptores. Incluso parte proporcional de fijación de la manguera a la bandeja o pared/techo y de fijación del tubo mediante bridas y/o grapas e introducción de conductores. Medida la unidad totalmente instalada y probada según planos de proyecto y normativa aplicable.</t>
  </si>
  <si>
    <t>Uds.</t>
  </si>
  <si>
    <t>Largo</t>
  </si>
  <si>
    <t>Ancho</t>
  </si>
  <si>
    <t>Alto</t>
  </si>
  <si>
    <t>Parcial</t>
  </si>
  <si>
    <t>Subtotal</t>
  </si>
  <si>
    <t>CI-I3. Alim. eléct. grupo BIES</t>
  </si>
  <si>
    <t>CG-LVG. Alim. Eléct. CP Ventilación Garaje</t>
  </si>
  <si>
    <t>PSAELE040</t>
  </si>
  <si>
    <t>Partida</t>
  </si>
  <si>
    <t>m</t>
  </si>
  <si>
    <t>CIR. 4x6+6mm² H07Z1-KB/TUBO CORR. 32mm</t>
  </si>
  <si>
    <t>Suministro e instalación de circuito eléctrico en sistema trifásico constituido por tres conductores de fase (6 mm²), un conductor de neutro (6 mm²) y un conductor de protección (6 mm²), realizado mediante conductores unipolares aislados dde tensión asignada 450/750 V, de cobre clase 5, con aislamiento de compuesto termoplástico a base de poliolefina libre de halógenos, con baja emisión de humos y gases corrosivos, con la denominación genérica H07Z1-K, que cumplen el reglamento CPR, bajo tubo corrugado de M 32/gp5 libre de halógenos de ø32 mm  de características mínimas según REBT. Se tenderán por el tubo los cinco conductores, desde el cuadro de mando y protección hasta los distintos puntos de conexión a los elementos receptores. Incluso parte proporcional de fijación del tubo e introducción de conductores. Medida la unidad totalmente instalada y probada según planos de proyecto y normativa aplicable.</t>
  </si>
  <si>
    <t>Uds.</t>
  </si>
  <si>
    <t>Largo</t>
  </si>
  <si>
    <t>Ancho</t>
  </si>
  <si>
    <t>Alto</t>
  </si>
  <si>
    <t>Parcial</t>
  </si>
  <si>
    <t>Subtotal</t>
  </si>
  <si>
    <t>CO-E3. Fry-top</t>
  </si>
  <si>
    <t>CO-E4. Cocina eléct.</t>
  </si>
  <si>
    <t>CO-E15. Máq. café desay.</t>
  </si>
  <si>
    <t>CC-E20. Sist. Imp/Ext.</t>
  </si>
  <si>
    <t>PSAELE005</t>
  </si>
  <si>
    <t>Partida</t>
  </si>
  <si>
    <t>m</t>
  </si>
  <si>
    <t>CIR. MANG. 5x2,5mm² RZ1/SZ1(AS+)</t>
  </si>
  <si>
    <t>Suministro e instalación de circuito eléctrico en sistema trifásico constituido por una manguera de cinco conductores (3xfase/neutro/tierra) de 5x2,5 mm² de tensión asignada 0,6/1 kV, de cobre clase 5, con aislamiento libre de halógenos, con baja emisión de humos y gases corrosivos y resistente al fuego con la denominación genérica RZ1/SZ1 (AS+), que cumplen el reglamento CPR, en instalación en bandeja (sin incluir) y posteriormente bajo tubo rígido de plástico libre de halógenos de ø25 mm (incluido en la medición) y/o fijada superficialmente a pared/techo. Se tenderá la manguera desde el cuadro de mando y protección hasta los distintos puntos de conexión de los elementos receptores. Incluso parte proporcional de fijación de la manguera a la bandeja o pared/techo y de fijación del tubo mediante bridas y/o grapas e introducción de conductores. Medida la unidad totalmente instalada y probada según planos de proyecto y normativa aplicable.</t>
  </si>
  <si>
    <t>Uds.</t>
  </si>
  <si>
    <t>Largo</t>
  </si>
  <si>
    <t>Ancho</t>
  </si>
  <si>
    <t>Alto</t>
  </si>
  <si>
    <t>Parcial</t>
  </si>
  <si>
    <t>Subtotal</t>
  </si>
  <si>
    <t>CPG-VV1. Alim. eléct. extractor garaje</t>
  </si>
  <si>
    <t>CPG-VV2. Alim. eléct. extractor garaje</t>
  </si>
  <si>
    <t>CPG-VV3. Alim. eléct. impulsor garaje</t>
  </si>
  <si>
    <t>PSAELE032</t>
  </si>
  <si>
    <t>Partida</t>
  </si>
  <si>
    <t>m</t>
  </si>
  <si>
    <t>CIR. MANG. 5x2,5mm² RZ1-K 0,6/1KV</t>
  </si>
  <si>
    <t>Suministro e instalación de circuito eléctrico en sistema trifásico constituido por una manguera de cinco conductores (3xfase/neutro/tierra) de 5x2,5 mm² de tensión asignada 0,6/1 kV, de cobre clase 5, con aislamiento libre de halógenos, con baja emisión de humos y gases corrosivos con la denominación genérica RZ1-K (AS), que cumplen el reglamento CPR, en instalación en bandeja (sin incluir) y posteriormente bajo tubo rígido de plástico libre de halógenos de ø25 mm (incluido en la medición) y/o fijada superficialmente a pared/techo. Se tenderá la manguera desde el cuadro de mando y protección hasta los distintos puntos de conexión de los elementos receptores. Incluso parte proporcional de fijación de la manguera a la bandeja o pared/techo y de fijación del tubo mediante bridas y/o grapas e introducción de conductores. Medida la unidad totalmente instalada y probada según planos de proyecto y normativa aplicable.</t>
  </si>
  <si>
    <t>Uds.</t>
  </si>
  <si>
    <t>Largo</t>
  </si>
  <si>
    <t>Ancho</t>
  </si>
  <si>
    <t>Alto</t>
  </si>
  <si>
    <t>Parcial</t>
  </si>
  <si>
    <t>Subtotal</t>
  </si>
  <si>
    <t>CI-I2. Alim. eléct. grupo AF</t>
  </si>
  <si>
    <t>CI-I4. Alim. eléct. bombeo AR</t>
  </si>
  <si>
    <t>PSAELE041</t>
  </si>
  <si>
    <t>Partida</t>
  </si>
  <si>
    <t>m</t>
  </si>
  <si>
    <t>CIR. 4x2,5+2,5mm² H07Z1-KB/TUBO CORR. 25mm</t>
  </si>
  <si>
    <t>Suministro e instalación de circuito eléctrico en sistema trifásico constituido por tres conductores de fase (2,5 mm²), un conductor de neutro (2,5 mm²) y un conductor de protección (2,5 mm²), realizado mediante conductores unipolares aislados dde tensión asignada 450/750 V, de cobre clase 5, con aislamiento de compuesto termoplástico a base de poliolefina libre de halógenos, con baja emisión de humos y gases corrosivos, con la denominación genérica H07Z1-K, que cumplen el reglamento CPR, bajo tubo corrugado de M 25/gp5 libre de halógenos de ø25 mm  de características mínimas según REBT. Se tenderán por el tubo los cinco conductores, desde el cuadro de mando y protección hasta los distintos puntos de conexión a los elementos receptores. Incluso parte proporcional de fijación del tubo e introducción de conductores. Medida la unidad totalmente instalada y probada según planos de proyecto y normativa aplicable.</t>
  </si>
  <si>
    <t>Uds.</t>
  </si>
  <si>
    <t>Largo</t>
  </si>
  <si>
    <t>Ancho</t>
  </si>
  <si>
    <t>Alto</t>
  </si>
  <si>
    <t>Parcial</t>
  </si>
  <si>
    <t>Subtotal</t>
  </si>
  <si>
    <t>CO-E16. Lavavajillas</t>
  </si>
  <si>
    <t>CC-E17. Abatidor</t>
  </si>
  <si>
    <t>CC-E25. Lavautens.</t>
  </si>
  <si>
    <t>CC-E31. Cafetera</t>
  </si>
  <si>
    <t>PSAELE049</t>
  </si>
  <si>
    <t>Partida</t>
  </si>
  <si>
    <t>m</t>
  </si>
  <si>
    <t>CIR. 2x10+10mm² RZ1-K (AS)</t>
  </si>
  <si>
    <t>Suministro e instalación de circuito eléctrico en sistema monofásico constituido por un conductor de fase (10 mm²), un conductor de neutro (10 mm²) y un conductor de protección (10 mm²), realizado mediante conductores unipolares aislados de tensión asignada 0,6/1 kV, de cobre clase 5, con aislamiento libre de halógenos, con baja emisión de humos y gases corrosivos y resistente al fuego con la denominación genérica /RZ1-K (AS), que cumplen el reglamento CPR, en instalación en bandeja (sin incluir) y posteriormente bajo tubo rígido de plástico libre de halógenos de ø32 mm (incluido en la medición) y/o fijada superficialmente a pared/techo. Se tenderán los conductores desde el cuadro de mando y protección hasta los distintos puntos de conexión de los elementos receptores.  Incluso parte proporcional de fijación de los conductores a la bandeja o pared/techo y de fijación del tubo mediante bridas y/o grapas e introducción de conductores. Medida la unidad totalmente instalada y probada según planos de proyecto y normativa aplicable.</t>
  </si>
  <si>
    <t>Uds.</t>
  </si>
  <si>
    <t>Largo</t>
  </si>
  <si>
    <t>Ancho</t>
  </si>
  <si>
    <t>Alto</t>
  </si>
  <si>
    <t>Parcial</t>
  </si>
  <si>
    <t>Subtotal</t>
  </si>
  <si>
    <t>Alim. ICT-Telecom.</t>
  </si>
  <si>
    <t>Alim. Inst. Control</t>
  </si>
  <si>
    <t>EARELE035</t>
  </si>
  <si>
    <t>Partida</t>
  </si>
  <si>
    <t>m</t>
  </si>
  <si>
    <t>CIR. MANG.3x6mm² RZ1-K(AS) 0,6/1KV.B/TUB.63mm</t>
  </si>
  <si>
    <t>uministro e instalación de circuito eléctrico en sistema monofásico constituido por una manguera de tres conductores (fase/neutro/tierra) de 3x6 mm² de tensión asignada 0,6/1 kV, de cobre clase 5, con aislamiento libre de halógenos, con baja emisión de humos y gases corrosivos con la denominación genérica RZ1-K (AS), que cumplen el reglamento CPR, para instalación bajo tubo enterrrado de 63 mm de diámetro. Se tenderán por el tubo la manguera desde el cuadro de mando y protección hasta los distintos puntos de conexión a los elementos receptores, en montaje enterrado en zanja incluyendo en la medición la p./p. de cajas de registro. Medida la unidad totalmente instalada, conexionada y probada, según planos de proyecto y normativa aplicable.</t>
  </si>
  <si>
    <t>Uds.</t>
  </si>
  <si>
    <t>Largo</t>
  </si>
  <si>
    <t>Ancho</t>
  </si>
  <si>
    <t>Alto</t>
  </si>
  <si>
    <t>Parcial</t>
  </si>
  <si>
    <t>Subtotal</t>
  </si>
  <si>
    <t>CR-AE1 Circ. alumbrado exterior</t>
  </si>
  <si>
    <t>CR-I2. Alim. Barrera veh.</t>
  </si>
  <si>
    <t>PSAELE050</t>
  </si>
  <si>
    <t>Partida</t>
  </si>
  <si>
    <t>m</t>
  </si>
  <si>
    <t>CIR. 2x6+6mm² RZ1-K (AS) B/TUBO CORR. 25mm</t>
  </si>
  <si>
    <t>Suministro e instalación de circuito eléctrico en sistema monofásico constituido por un conductor de fase (6 mm²), un conductor de neutro (6 mm²) y un conductor de protección (6 mm²), realizado mediante conductores unipolares aislados de tensión asignada 0,6/1 kV, de cobre clase 5, con aislamiento libre de halógenos, con baja emisión de humos y gases corrosivos y resistente al fuego con la denominación genérica /RZ1-K (AS), que cumplen el reglamento CPR, en instalación en bandeja (sin incluir) y posteriormente bajo tubo corrugado de M 25/gp5 libre de halógenos de ø25 mm  de características mínimas según REBT  y/o fijada superficialmente a pared/techo. Se tenderán los conductores desde el cuadro de mando y protección hasta los distintos puntos de conexión de los elementos receptores.  Incluso parte proporcional de fijación de los conductores a la bandeja o pared/techo y de fijación del tubo mediante bridas y/o grapas e introducción de conductores. Medida la unidad totalmente instalada y probada según planos de proyecto y normativa aplicable.</t>
  </si>
  <si>
    <t>Uds.</t>
  </si>
  <si>
    <t>Largo</t>
  </si>
  <si>
    <t>Ancho</t>
  </si>
  <si>
    <t>Alto</t>
  </si>
  <si>
    <t>Parcial</t>
  </si>
  <si>
    <t>Subtotal</t>
  </si>
  <si>
    <t>Alim. CP. Hab.00A</t>
  </si>
  <si>
    <t>Alim. CP. Hab 00B</t>
  </si>
  <si>
    <t>Alim. CP. Hab 001</t>
  </si>
  <si>
    <t>Alim. CP. Hab 002</t>
  </si>
  <si>
    <t>Alim. CP. Hab 003</t>
  </si>
  <si>
    <t>Alim. CP. Hab 004</t>
  </si>
  <si>
    <t>Alim. CP. Hab 005</t>
  </si>
  <si>
    <t>Alim. CP. Hab 101</t>
  </si>
  <si>
    <t>Alim. CP. Hab 102</t>
  </si>
  <si>
    <t>Alim. CP. Hab 103</t>
  </si>
  <si>
    <t>Alim. CP. Hab 104</t>
  </si>
  <si>
    <t>Alim. CP. Hab 105</t>
  </si>
  <si>
    <t>Alim. CP. Hab 106</t>
  </si>
  <si>
    <t>Alim. CP. Hab 107</t>
  </si>
  <si>
    <t>Alim. CP. Hab 108</t>
  </si>
  <si>
    <t>Alim. CP. Hab 109</t>
  </si>
  <si>
    <t>Alim. CP. Hab 110</t>
  </si>
  <si>
    <t>Alim. CP. Hab 111</t>
  </si>
  <si>
    <t>Alim. CP. Hab 112</t>
  </si>
  <si>
    <t>Alim. CP. Hab 113</t>
  </si>
  <si>
    <t>Alim. CP. Hab 114</t>
  </si>
  <si>
    <t>Alim. CP. Hab 115</t>
  </si>
  <si>
    <t>Alim. CP. Hab 116</t>
  </si>
  <si>
    <t>Alim. CP. Hab 117</t>
  </si>
  <si>
    <t>Alim. CP. Hab 201</t>
  </si>
  <si>
    <t>Alim. CP. Hab 202</t>
  </si>
  <si>
    <t>Alim. CP. Hab 203</t>
  </si>
  <si>
    <t>Alim. CP. Hab 204</t>
  </si>
  <si>
    <t>Alim. CP. Hab 205</t>
  </si>
  <si>
    <t>Alim. CP. Hab 206</t>
  </si>
  <si>
    <t>Alim. CP. Hab 207</t>
  </si>
  <si>
    <t>Alim. CP. Hab 208</t>
  </si>
  <si>
    <t>Alim. CP. Hab 209</t>
  </si>
  <si>
    <t>PSAELE039</t>
  </si>
  <si>
    <t>Partida</t>
  </si>
  <si>
    <t>m</t>
  </si>
  <si>
    <t>CIRC. 2x6+6mm² H07Z1-K B/TUBO CORR. 25mm</t>
  </si>
  <si>
    <t>Suministro e instalación de circuito eléctrico en sistema monofásico constituido por un conductor de fase (6 mm²), un conductor de neutro (6 mm²) y un conductor de protección (6 mm²), realizado mediante conductores unipolares aislados de tensión asignada 450/750 V, de cobre clase 5, con aislamiento de compuesto termoplástico a base de poliolefina libre de halógenos, con baja emisión de humos y gases corrosivos, con la denominación genérica H07Z1-K, que cumplen el reglamento CPR, bajo tubo corrugado de M 25/gp5 libre de halógenos de ø25 mm  de características mínimas según REBT. Se tenderán por el tubo los tres conductores, desde el cuadro de mando y protección hasta los distintos puntos de conexión a los elementos receptores. Incluso parte proporcional de fijación del tubo e introducción de conductores. Medida la unidad totalmente instalada y probada según planos de proyecto y normativa aplicable.</t>
  </si>
  <si>
    <t>Uds.</t>
  </si>
  <si>
    <t>Largo</t>
  </si>
  <si>
    <t>Ancho</t>
  </si>
  <si>
    <t>Alto</t>
  </si>
  <si>
    <t>Parcial</t>
  </si>
  <si>
    <t>Subtotal</t>
  </si>
  <si>
    <t>CO-E8. Máq. caf´exp.</t>
  </si>
  <si>
    <t>CO-E10. Termo leche/agua</t>
  </si>
  <si>
    <t>CC-E2. Eq. Frig.</t>
  </si>
  <si>
    <t>CC-E3. Eq. Frig.</t>
  </si>
  <si>
    <t>CC-E4. Eq. Frig.</t>
  </si>
  <si>
    <t>CC-E5. Eq. Frig.</t>
  </si>
  <si>
    <t>CC-E6. Eq. Frig.</t>
  </si>
  <si>
    <t>CC-E16. Mesa caliente</t>
  </si>
  <si>
    <t>CC-E30. Disp. Agua caliente</t>
  </si>
  <si>
    <t>CC-E32. Máq. café exp.</t>
  </si>
  <si>
    <t>CC-E33. Máq. hielos</t>
  </si>
  <si>
    <t>PSAELE027</t>
  </si>
  <si>
    <t>Partida</t>
  </si>
  <si>
    <t>m</t>
  </si>
  <si>
    <t>CIRC. 2x4+4mm² H07Z1-K B/TUBO RIG. 20mm</t>
  </si>
  <si>
    <t>Suministro e instalación de circuito eléctrico en sistema monofásico constituido por un conductor de fase (4 mm²), un conductor de neutro (4 mm²) y un conductor de protección (4 mm²), realizado mediante conductores unipolares aislados de tensión asignada 450/750 V, de cobre clase 5, con aislamiento de compuesto termoplástico a base de poliolefina libre de halógenos, con baja emisión de humos y gases corrosivos, con la denominación genérica H07Z1-K, que cumplen el reglamento CPR, bajo tubo plástico rigido de características mínimas según REBT, de ø20 mm. Se tenderán por el tubo los tres conductores, desde el cuadro de mando y protección hasta los distintos puntos de conexión a los elementos receptores. Incluso parte proporcional de fijación del tubo e introducción de conductores. Medida la unidad totalmente instalada y probada según planos de proyecto y normativa aplicable.</t>
  </si>
  <si>
    <t>Uds.</t>
  </si>
  <si>
    <t>Largo</t>
  </si>
  <si>
    <t>Ancho</t>
  </si>
  <si>
    <t>Alto</t>
  </si>
  <si>
    <t>Parcial</t>
  </si>
  <si>
    <t>Subtotal</t>
  </si>
  <si>
    <t>CGA-I1. Alim. Eléct. Portón vehículos</t>
  </si>
  <si>
    <t>CGA-I3. Alim. Eléct. Climat. C. Basuras</t>
  </si>
  <si>
    <t>CGA-F1. Tomas corriente garaje</t>
  </si>
  <si>
    <t>PSAELE026</t>
  </si>
  <si>
    <t>Partida</t>
  </si>
  <si>
    <t>m</t>
  </si>
  <si>
    <t>CIR. 2x2,5+2,5mm² SZ1/RZ1-K (AS+) B/TUB.RIG.</t>
  </si>
  <si>
    <t>Suministro e instalación de circuito eléctrico en sistema monofásico constituido por un conductor de fase (2,5 mm²), un conductor de neutro (2,5 mm²) y un conductor de protección (2,5 mm²), realizado mediante conductores unipolares aislados de tensión asignada 0,6/1 kV, de cobre clase 5, con aislamiento libre de halógenos, con baja emisión de humos y gases corrosivos, y resistente al fuego con la denominación genérica SZ1/RZ1-K (AS+), que cumplen el reglamento CPR, bajo tubo plástico rigido de características mínimas según REBT, de ø20 mm. Se tenderán por el tubo los tres conductores, desde el cuadro de mando y protección hasta los distintos puntos de conexión a los elementos receptores, instalado sobre paredes y/o techos. Incluso parte proporcional de fijación del tubo  e introducción de conductores. Medida la unidad totalmente instalada y probada según planos de proyecto y normativa aplicable.</t>
  </si>
  <si>
    <t>Uds.</t>
  </si>
  <si>
    <t>Largo</t>
  </si>
  <si>
    <t>Ancho</t>
  </si>
  <si>
    <t>Alto</t>
  </si>
  <si>
    <t>Parcial</t>
  </si>
  <si>
    <t>Subtotal</t>
  </si>
  <si>
    <t>CGA-I2. Alim. Eléct. Centralita COX-NOX</t>
  </si>
  <si>
    <t>PSAELE038</t>
  </si>
  <si>
    <t>Partida</t>
  </si>
  <si>
    <t>m</t>
  </si>
  <si>
    <t>CIR. 2x2,5+2,5mm² SZ1/RZ1-K (AS+) B/TUB. CORR</t>
  </si>
  <si>
    <t>Suministro e instalación de circuito eléctrico en sistema monofásico constituido por un conductor de fase (2,5 mm²), un conductor de neutro (2,5 mm²) y un conductor de protección (2,5 mm²), realizado mediante conductores unipolares aislados de tensión asignada 0,6/1 kV, de cobre clase 5, con aislamiento libre de halógenos, con baja emisión de humos y gases corrosivos, y resistente al fuego con la denominación genérica SZ1/RZ1-K (AS+), que cumplen el reglamento CPR, bajo tubo corrugado de M 20/gp5 libre de halógenos de ø20 mm  de características mínimas según REBT. . Se tenderán por el tubo los tres conductores, desde el cuadro de mando y protección hasta los distintos puntos de conexión a los elementos receptores, instalado sobre paredes y/o techos. Incluso parte proporcional de fijación del tubo  e introducción de conductores. Medida la unidad totalmente instalada y probada según planos de proyecto y normativa aplicable.</t>
  </si>
  <si>
    <t>Uds.</t>
  </si>
  <si>
    <t>Largo</t>
  </si>
  <si>
    <t>Ancho</t>
  </si>
  <si>
    <t>Alto</t>
  </si>
  <si>
    <t>Parcial</t>
  </si>
  <si>
    <t>Subtotal</t>
  </si>
  <si>
    <t>CR-I3. Alim. Eléct. Centralita CI</t>
  </si>
  <si>
    <t>CC-E35. Alim. Eléct. Centralita det. gas</t>
  </si>
  <si>
    <t>PSAELE037</t>
  </si>
  <si>
    <t>Partida</t>
  </si>
  <si>
    <t>m</t>
  </si>
  <si>
    <t>CIR. MANG. 3x2,5mm² RZ1-K (AS) 0,6/1KV</t>
  </si>
  <si>
    <t>Suministro e instalación de circuito eléctrico en sistema monofásico constituido por una manguera de tres conductores (fase/neutro/tierra) de 3x2,5 mm² de tensión asignada 0,6/1 kV, de cobre clase 5, con aislamiento libre de halógenos, con baja emisión de humos y gases corrosivos bajo tubo plástico rigido de características mínimas según REBT, de ø20 mm y/o fijada superficialmente a pared/techo Se tenderán por el tubo los tres conductores, desde el cuadro de mando y protección hasta los distintos puntos de conexión a los elementos receptores. Incluso parte proporcional de fijación del tubo e introducción de conductores. Medida la unidad totalmente instalada y probada según planos de proyecto y normativa aplicable.</t>
  </si>
  <si>
    <t>Uds.</t>
  </si>
  <si>
    <t>Largo</t>
  </si>
  <si>
    <t>Ancho</t>
  </si>
  <si>
    <t>Alto</t>
  </si>
  <si>
    <t>Parcial</t>
  </si>
  <si>
    <t>Subtotal</t>
  </si>
  <si>
    <t>CR-AE2</t>
  </si>
  <si>
    <t>CR-AE3</t>
  </si>
  <si>
    <t>CR-I4. CCTV</t>
  </si>
  <si>
    <t>CIT-02</t>
  </si>
  <si>
    <t>CIT-04</t>
  </si>
  <si>
    <t>CIT-05</t>
  </si>
  <si>
    <t>CIT-06</t>
  </si>
  <si>
    <t>CIT-07</t>
  </si>
  <si>
    <t>CIT-08</t>
  </si>
  <si>
    <t>CIT-09</t>
  </si>
  <si>
    <t>CIT-10</t>
  </si>
  <si>
    <t>CIT-11</t>
  </si>
  <si>
    <t>CIT-12</t>
  </si>
  <si>
    <t>CIT-13</t>
  </si>
  <si>
    <t>CIT-14</t>
  </si>
  <si>
    <t>CIT-15</t>
  </si>
  <si>
    <t>CIT-16</t>
  </si>
  <si>
    <t>CIT-17</t>
  </si>
  <si>
    <t>CIT-18</t>
  </si>
  <si>
    <t>CIT-19</t>
  </si>
  <si>
    <t>CIT-20</t>
  </si>
  <si>
    <t>CT-A2</t>
  </si>
  <si>
    <t>CS-A4</t>
  </si>
  <si>
    <t>PSAELE024</t>
  </si>
  <si>
    <t>Partida</t>
  </si>
  <si>
    <t>m</t>
  </si>
  <si>
    <t>CIRC. 2x2,5+2,5mm² H07Z1-K B/TUBO RIG. 20mm</t>
  </si>
  <si>
    <t>Suministro e instalación de circuito eléctrico en sistema monofásico constituido por un conductor de fase (2,5 mm²), un conductor de neutro (2,5 mm²) y un conductor de protección (2,5 mm²), realizado mediante conductores unipolares aislados de tensión asignada 450/750 V, de cobre clase 5, con aislamiento de compuesto termoplástico a base de poliolefina libre de halógenos, con baja emisión de humos y gases corrosivos, con la denominación genérica H07Z1-K, que cumplen el reglamento CPR, bajo tubo plástico rigido de características mínimas según REBT, de ø20 mm. Se tenderán por el tubo los tres conductores, desde el cuadro de mando y protección hasta los distintos puntos de conexión a los elementos receptores. Incluso parte proporcional de fijación del tubo e introducción de conductores. Medida la unidad totalmente instalada y probada según planos de proyecto y normativa aplicable.</t>
  </si>
  <si>
    <t>Uds.</t>
  </si>
  <si>
    <t>Largo</t>
  </si>
  <si>
    <t>Ancho</t>
  </si>
  <si>
    <t>Alto</t>
  </si>
  <si>
    <t>Parcial</t>
  </si>
  <si>
    <t>Subtotal</t>
  </si>
  <si>
    <t>CGA-A1. Alumb. permanente garaje</t>
  </si>
  <si>
    <t>CGA-A2. Alumbrado temporizado garaje</t>
  </si>
  <si>
    <t>CGA-I4. Alim. Eléct. Ventilación C. Basuras</t>
  </si>
  <si>
    <t>CT-E1. T.C. Equip. Taller</t>
  </si>
  <si>
    <t>CT-E2. T.C. Equip. Taller</t>
  </si>
  <si>
    <t>CT-F1. T.C.Taller</t>
  </si>
  <si>
    <t>CT-F2. T.C. Cuartos</t>
  </si>
  <si>
    <t>CT-BB1. Bases Blancas T.C. U. M.</t>
  </si>
  <si>
    <t>CT-BR1. Bases Rojas T.C. U. M.</t>
  </si>
  <si>
    <t>CT-V1. Alim. eléct. vent. taller</t>
  </si>
  <si>
    <t>CT-V2. Alim. eléct. imp. almacenes</t>
  </si>
  <si>
    <t>CT-V3. Alim. Climat. C. Eléct.</t>
  </si>
  <si>
    <t>CS-F1. TC Sót.-1</t>
  </si>
  <si>
    <t>CS-F2. TC Vestuarios</t>
  </si>
  <si>
    <t>CS-F3. TC Vestuarios</t>
  </si>
  <si>
    <t>CS-BB1. Bases Blancas T.C. U. M.</t>
  </si>
  <si>
    <t>CS-V1, Alim. Eléct. extr. vest.</t>
  </si>
  <si>
    <t>CS-V2. Alim. Eléct. extr. almac.</t>
  </si>
  <si>
    <t>CS-V3. Alim. Eléct. Ud. Int. Climat. S-1</t>
  </si>
  <si>
    <t>CI-F1. TC Sótano -2</t>
  </si>
  <si>
    <t>CI-I1. Equipo cloración y desc.</t>
  </si>
  <si>
    <t>CR-V1. Alim. Eléct. Ud.Int. Climat. Hall</t>
  </si>
  <si>
    <t>CR-V2. Alim. Eléct. Ud.Int. Climat. Admon</t>
  </si>
  <si>
    <t>CR-V3. Alim. Eléct. Ud.Int. Climat. Pasillo Salon J.</t>
  </si>
  <si>
    <t>CR-V4. Alim. Eléct. Ud.Int. Climat. Salón J.</t>
  </si>
  <si>
    <t>PSAELE030</t>
  </si>
  <si>
    <t>Partida</t>
  </si>
  <si>
    <t>m</t>
  </si>
  <si>
    <t>CIRC. 2x2,5+2,5mm² H07Z1-K B/TUBO CORR. 20mm</t>
  </si>
  <si>
    <t>Suministro e instalación de circuito eléctrico en sistema monofásico constituido por un conductor de fase (2,5 mm²), un conductor de neutro (2,5 mm²) y un conductor de protección (2,5 mm²), realizado mediante conductores unipolares aislados de tensión asignada 450/750 V, de cobre clase 5, con aislamiento de compuesto termoplástico a base de poliolefina libre de halógenos, con baja emisión de humos y gases corrosivos, con la denominación genérica H07Z1-K, que cumplen el reglamento CPR, bajo tubo corrugado de M 20/gp5 libre de halógenos de ø20 mm  de características mínimas según REBT. Se tenderán por el tubo los tres conductores, desde el cuadro de mando y protección hasta los distintos puntos de conexión a los elementos receptores. Incluso parte proporcional de fijación del tubo e introducción de conductores. Medida la unidad totalmente instalada y probada según planos de proyecto y normativa aplicable.</t>
  </si>
  <si>
    <t>Uds.</t>
  </si>
  <si>
    <t>Largo</t>
  </si>
  <si>
    <t>Ancho</t>
  </si>
  <si>
    <t>Alto</t>
  </si>
  <si>
    <t>Parcial</t>
  </si>
  <si>
    <t>Subtotal</t>
  </si>
  <si>
    <t>CL-F1. TC Lavandería 01</t>
  </si>
  <si>
    <t>CL-F2. TC Lavandería 02</t>
  </si>
  <si>
    <t>CL-BB1. Bases Blancas T.C. U. M.</t>
  </si>
  <si>
    <t>CL-V1. Alim. eléct. Ud. Int. Climat.</t>
  </si>
  <si>
    <t>CL-V2. Alim. eléct. Ext. Lavand.</t>
  </si>
  <si>
    <t>CL-V3. Alim. eléct. Imp. Lavand.</t>
  </si>
  <si>
    <t>CL-E1. Alim. eléct. Lavadora</t>
  </si>
  <si>
    <t>CL-E6. Alim. eléct. Plancha</t>
  </si>
  <si>
    <t>CL-E7. Alim. eléct. Plancha</t>
  </si>
  <si>
    <t>CR-F1. TC Hall- Recep.</t>
  </si>
  <si>
    <t>CR-F2. TC Admon</t>
  </si>
  <si>
    <t>CR-F3. TC Pasillo PB</t>
  </si>
  <si>
    <t>CR-F4. TC Oficio</t>
  </si>
  <si>
    <t>CR-F5. TC Oficio</t>
  </si>
  <si>
    <t>CR-BB1.TB B.U.Múltiple</t>
  </si>
  <si>
    <t>CR-EI1.TRojas B.U.Múltiple</t>
  </si>
  <si>
    <t>CR-EI2.Rack</t>
  </si>
  <si>
    <t>CR-I1. Alim. Puerta Autom.</t>
  </si>
  <si>
    <t>CO-E1. Campana mural</t>
  </si>
  <si>
    <t>CO-E2. Baño María</t>
  </si>
  <si>
    <t>CO-E5. Mesa frigorífica</t>
  </si>
  <si>
    <t>CO-E6, Mesa prepar.</t>
  </si>
  <si>
    <t>CO-E7. Mueble s.</t>
  </si>
  <si>
    <t>CO-E9. Molin. café</t>
  </si>
  <si>
    <t>CO-E11. Batidora/trit.</t>
  </si>
  <si>
    <t>CO-E12. Máq. fabr. cubitos</t>
  </si>
  <si>
    <t>CO-E13. Máq. Zumos</t>
  </si>
  <si>
    <t>CO-E14. Botellero exp.</t>
  </si>
  <si>
    <t>CO-E17. Arm. Frigor.</t>
  </si>
  <si>
    <t>CO-F1. TC Oficio 01</t>
  </si>
  <si>
    <t>CO-F2. TC Oficio 02</t>
  </si>
  <si>
    <t>CO-F3. TC Salón Des.</t>
  </si>
  <si>
    <t>CO-BB1.TB B.U.Múltiple</t>
  </si>
  <si>
    <t>CO-BR1.TRojas B.U.Múltiple</t>
  </si>
  <si>
    <t>CO-V1. Alim. Ud. Int. Climat.</t>
  </si>
  <si>
    <t>CO-V2. Alim. Recup. Calor</t>
  </si>
  <si>
    <t>CC-E1. Rec. Frig.</t>
  </si>
  <si>
    <t>CC-E7. Mesa frig.</t>
  </si>
  <si>
    <t>CC-E8. Cortadora fiam.</t>
  </si>
  <si>
    <t>CC-E9. Est. cuchillos</t>
  </si>
  <si>
    <t>CC-E10. Mesa Frig.</t>
  </si>
  <si>
    <t>CC-E11. Vitrina</t>
  </si>
  <si>
    <t>CC-E12. Mueble Pase</t>
  </si>
  <si>
    <t>CC-E13. Arm. exp</t>
  </si>
  <si>
    <t>CC-E14. Encimera pase</t>
  </si>
  <si>
    <t>CC-E15. Mesa frigor.</t>
  </si>
  <si>
    <t>CC-E18. Calent. Tulipa</t>
  </si>
  <si>
    <t>CC-E19. Campana mural</t>
  </si>
  <si>
    <t>CC-E21. Mesa frig.</t>
  </si>
  <si>
    <t>CC-E23. Sartén basc.</t>
  </si>
  <si>
    <t>CC-E26. Campana cond.</t>
  </si>
  <si>
    <t>CC-E28, Campana cond.</t>
  </si>
  <si>
    <t>CC-E29. Ext. insectos</t>
  </si>
  <si>
    <t>CC-E34, Máq. zumos</t>
  </si>
  <si>
    <t>CC-E36, Arm. frig.</t>
  </si>
  <si>
    <t>CC-F1. TC C. Frío</t>
  </si>
  <si>
    <t>CC-F2. TC C. Frío</t>
  </si>
  <si>
    <t>CC-F3. TC Cocina</t>
  </si>
  <si>
    <t>CC-F4. TC Cocina</t>
  </si>
  <si>
    <t>CC-F5. TC Almacén</t>
  </si>
  <si>
    <t>CC-F6.TC Bodega</t>
  </si>
  <si>
    <t>CC-BB1.TB B.U.Múltiple</t>
  </si>
  <si>
    <t>CC.BR1.TRojas B.U.Múltiple</t>
  </si>
  <si>
    <t>CO-V1. Alim. Ud. Int. Climat</t>
  </si>
  <si>
    <t>CB-F1. TC Salón B.</t>
  </si>
  <si>
    <t>CB-F2. TC. Cuartos-alm.</t>
  </si>
  <si>
    <t>CB-F3. TC. Aseo</t>
  </si>
  <si>
    <t>CB-F4. TC. Aseo</t>
  </si>
  <si>
    <t>CB-F5. TC. Buffet</t>
  </si>
  <si>
    <t>CB-F6. TC. Buffet</t>
  </si>
  <si>
    <t>CB-BB1. TB B.U.Múltiple</t>
  </si>
  <si>
    <t>CB-BR1. TRojas B.U.Múltiple</t>
  </si>
  <si>
    <t>CB-I1. Megafonía</t>
  </si>
  <si>
    <t>CB-V1. Ud. Int. Salón</t>
  </si>
  <si>
    <t>CB-V2.Ventilación aseos</t>
  </si>
  <si>
    <t>CB-V3. Ud. Int. Aseos.pasillo</t>
  </si>
  <si>
    <t>CB-V4.Alim. Recup. Calor</t>
  </si>
  <si>
    <t>CB-V5. Alim. Recup. Calor</t>
  </si>
  <si>
    <t>C1-F1. TC Oficio</t>
  </si>
  <si>
    <t>C1-F2. TC Planta</t>
  </si>
  <si>
    <t>C1-V1. Alim. Ud. int. Climat.</t>
  </si>
  <si>
    <t>C1-V2. Alim. recup. calor</t>
  </si>
  <si>
    <t>C2-F1. TC Oficio</t>
  </si>
  <si>
    <t>C2-F2. TC Planta</t>
  </si>
  <si>
    <t>C2-V1. Alim. recup. calor</t>
  </si>
  <si>
    <t>C2-V2. Alim. recup. calor</t>
  </si>
  <si>
    <t>C2-V3. Alim. Ud. int. Climat.</t>
  </si>
  <si>
    <t>CH-F1. Fuerza Habitación</t>
  </si>
  <si>
    <t>CH-V1. Ud. Int. Climat. Hab.</t>
  </si>
  <si>
    <t>Habitación. Toma para secador</t>
  </si>
  <si>
    <t>PSAELE025</t>
  </si>
  <si>
    <t>Partida</t>
  </si>
  <si>
    <t>m</t>
  </si>
  <si>
    <t>CIRC. 2x1,5+1,5mm² H07Z1-K B/TUBO RIG. 20mm</t>
  </si>
  <si>
    <t>Suministro e instalación de circuito eléctrico en sistema monofásico constituido por un conductor de fase (1,5 mm²), un conductor de neutro (1,5 mm²) y un conductor de protección (1,5 mm²), realizado mediante conductores unipolares aislados de tensión asignada 450/750 V, de cobre clase 5, con aislamiento de compuesto termoplástico a base de poliolefina libre de halógenos, con baja emisión de humos y gases corrosivos, con la denominación genérica H07Z1-K, que cumplen el reglamento CPR, bajo tubo plástico rigido de características mínimas según REBT, de ø20 mm. Se tenderán por el tubo los tres conductores, desde el cuadro de mando y protección hasta los distintos puntos de conexión a los elementos receptores. Incluso parte proporcional de fijación del tubo e introducción de conductores. Medida la unidad totalmente instalada y probada según planos de proyecto y normativa aplicable.</t>
  </si>
  <si>
    <t>Uds.</t>
  </si>
  <si>
    <t>Largo</t>
  </si>
  <si>
    <t>Ancho</t>
  </si>
  <si>
    <t>Alto</t>
  </si>
  <si>
    <t>Parcial</t>
  </si>
  <si>
    <t>Subtotal</t>
  </si>
  <si>
    <t>CGA-A3. Alumbrado cuartos garaje</t>
  </si>
  <si>
    <t>CGA-EM. Alumbrado emergencia garaje</t>
  </si>
  <si>
    <t>CT-A1. Alumb. Zona Taller</t>
  </si>
  <si>
    <t>CT-EM. Alumb. Emergencia Zona taller</t>
  </si>
  <si>
    <t>CS-A1. Alumbrado vestuarios S-1</t>
  </si>
  <si>
    <t>CS-A2. Alumbrado almacenes</t>
  </si>
  <si>
    <t>CS-A3. Alumbrado pasillo-esc. com. S-2</t>
  </si>
  <si>
    <t>CS-EM. Alumb. Emergencia S-1</t>
  </si>
  <si>
    <t>CI-A1. Alumb. S-2</t>
  </si>
  <si>
    <t>CI-EM. Alumb. Emergencia S-2</t>
  </si>
  <si>
    <t>PSAELE029</t>
  </si>
  <si>
    <t>Partida</t>
  </si>
  <si>
    <t>m</t>
  </si>
  <si>
    <t>CIRC. 2x1,5+1,5mm² H07Z1-K B/TUBO CORR. 16mm</t>
  </si>
  <si>
    <t>Suministro e instalación de circuito eléctrico en sistema monofásico constituido por un conductor de fase (1,5 mm²), un conductor de neutro (1,5 mm²) y un conductor de protección (1,5 mm²), realizado mediante conductores unipolares aislados de tensión asignada 450/750 V, de cobre clase 5, con aislamiento de compuesto termoplástico a base de poliolefina libre de halógenos, con baja emisión de humos y gases corrosivos, con la denominación genérica H07Z1-K, que cumplen el reglamento CPR, bajo tubo corrugado de M 20/gp5 libre de halógenos de ø16 mm  de características mínimas según REBT. Se tenderán por el tubo los tres conductores, desde el cuadro de mando y protección hasta los distintos puntos de conexión a los elementos receptores. Incluso parte proporcional de fijación del tubo e introducción de conductores. Medida la unidad totalmente instalada y probada según planos de proyecto y normativa aplicable.</t>
  </si>
  <si>
    <t>Uds.</t>
  </si>
  <si>
    <t>Largo</t>
  </si>
  <si>
    <t>Ancho</t>
  </si>
  <si>
    <t>Alto</t>
  </si>
  <si>
    <t>Parcial</t>
  </si>
  <si>
    <t>Subtotal</t>
  </si>
  <si>
    <t>CL-A1. Alumb. lavandería</t>
  </si>
  <si>
    <t>CL-A2. Alumb, Almacén lavandería</t>
  </si>
  <si>
    <t>CL-A3. Alumb. Emerg. Lavandería</t>
  </si>
  <si>
    <t>CR-A1. Alumb.Hall- Recep- Salón j.</t>
  </si>
  <si>
    <t>CR-A2. Alumb. Hall- Recep- Pasillos-ofic.- Salón j.</t>
  </si>
  <si>
    <t>CR-A3. Alumb. Salón j.-admon</t>
  </si>
  <si>
    <t>CR-A4. Alumb. Escalera serv.</t>
  </si>
  <si>
    <t>CR-A5. Alumb. Escalera clientes</t>
  </si>
  <si>
    <t>CR-EM. Alumb. Emergencia</t>
  </si>
  <si>
    <t>CO-A1. Alum. Salón desay. 01</t>
  </si>
  <si>
    <t>CO-A2. Alum. Salón desay. 02</t>
  </si>
  <si>
    <t>CO-A3. Alum. Salón desay. 03</t>
  </si>
  <si>
    <t>CO-A4. Alum. Oficio</t>
  </si>
  <si>
    <t>CO-EM. Alum. Emergencia</t>
  </si>
  <si>
    <t>CC-A1. Alumb. Cocina</t>
  </si>
  <si>
    <t>CC-A2. Alumb. Almacenes</t>
  </si>
  <si>
    <t>CC-EM. Alumb. Emergencia</t>
  </si>
  <si>
    <t>CB-A1. Salón B.</t>
  </si>
  <si>
    <t>CB-A2.Salón B.</t>
  </si>
  <si>
    <t>CB-A3. Salón B.</t>
  </si>
  <si>
    <t>CB-A4. Cuartos-alm.</t>
  </si>
  <si>
    <t>CB-A5. Aseos</t>
  </si>
  <si>
    <t>CB-EM. Alumb. Emergencia</t>
  </si>
  <si>
    <t>C1-A1. Alum. Pasillo</t>
  </si>
  <si>
    <t>C1-A2. Alum. Pasillo-oficio</t>
  </si>
  <si>
    <t>C1-EM. Alumbrado Emergencia</t>
  </si>
  <si>
    <t>C1-A1. Alum. Pasillo</t>
  </si>
  <si>
    <t>C2-A2. Alum. Pasillo-oficio</t>
  </si>
  <si>
    <t>C2-EM. Alumbrado Emergencia</t>
  </si>
  <si>
    <t>CH-A1. Alumbrado habitación</t>
  </si>
  <si>
    <t>CEPACE022</t>
  </si>
  <si>
    <t>Partida</t>
  </si>
  <si>
    <t>ud</t>
  </si>
  <si>
    <t>CABL.PUNTO DE LUZ (2x1,5+1,5mm² H07Z1-K/16mm)</t>
  </si>
  <si>
    <t>Suministro e instalación de circuito eléctrico para realizar un punto de luz sencillo realizado con conductores de cobre de 1,5 mm² de sección en sistema monofásico (fase, neutro y protección) en locales de pública concurrencia según exigencias de la ITC-BT-28 (cable libre de halógenos H07Z1-K), que cumplen el reglamento CPR, con aislamiento 450/750 V bajo tubo corrugado de M 16/gp5 libre de halógenos desde el circuito general de distribución eléctrica (bajo tubo) hasta el interruptor (sin incluir) y hasta la luminaria (sin incluir), incluyendo p./p. de cajas de registro y pequeños materiales de instalación y conexión. Medida la unidad totalmente instalada, conexionada y probada según planos de proyecto y normativa aplicable.</t>
  </si>
  <si>
    <t>Uds.</t>
  </si>
  <si>
    <t>Largo</t>
  </si>
  <si>
    <t>Ancho</t>
  </si>
  <si>
    <t>Alto</t>
  </si>
  <si>
    <t>Parcial</t>
  </si>
  <si>
    <t>Subtotal</t>
  </si>
  <si>
    <t>Luminarias pl. sótano -2</t>
  </si>
  <si>
    <t>Luminarias pl. sótano -1</t>
  </si>
  <si>
    <t>Luminarias pl. baja</t>
  </si>
  <si>
    <t>Luminarias pl. primera</t>
  </si>
  <si>
    <t>Luminarias pl. segunda</t>
  </si>
  <si>
    <t>Luminarias emergencia pl. sótano -2</t>
  </si>
  <si>
    <t>Luminarias emergencia pl. sótano -1</t>
  </si>
  <si>
    <t>Luminarias emergencia pl. baja</t>
  </si>
  <si>
    <t>Luminarias emergencia pl. primera</t>
  </si>
  <si>
    <t>Luminarias emergencia pl. segunda</t>
  </si>
  <si>
    <t>P. Baja (base conectada a circuito de alumbrado)</t>
  </si>
  <si>
    <t>P. 1ª (base conectada a circuito de alumbrado)</t>
  </si>
  <si>
    <t>P. 2ª (base conectada a circuito de alumbrado)</t>
  </si>
  <si>
    <t>Escaleras</t>
  </si>
  <si>
    <t>Espejos habitaciones</t>
  </si>
  <si>
    <t>Fuente alimentación lineal LED habitaciones</t>
  </si>
  <si>
    <t>Fuente alimentación lineal LED zzcc</t>
  </si>
  <si>
    <t>Patios</t>
  </si>
  <si>
    <t>Planta baja (armario doble)</t>
  </si>
  <si>
    <t>Planta primera (armario doble)</t>
  </si>
  <si>
    <t>Planta primera (armario sencillo)</t>
  </si>
  <si>
    <t>Planta segunda (armario doble)</t>
  </si>
  <si>
    <t>Puerta Habitaciones</t>
  </si>
  <si>
    <t>CEPACE023</t>
  </si>
  <si>
    <t>Partida</t>
  </si>
  <si>
    <t>ud</t>
  </si>
  <si>
    <t>CABL.T. CORRIENTE (2x2,5+2,5mm² H07Z1-K/20mm)</t>
  </si>
  <si>
    <t>Suministro e instalación de circuito eléctrico para realizar una toma de corriente de hasta 16A realizado con conductores de cobre de 2,5 mm² de sección en sistema monofásico (fase, neutro y protección) en locales de pública concurrencia según exigencias de la ITC-BT-28 (cable libre de halógenos H07Z1-K), que cumplen el reglamento CPR, con aislamiento 450/750 V bajo tubo corrugado de M 20/gp5 desde el circuito general de distribución eléctrica (bajo tubo o bandeja) hasta la base de enchufe (sin incluir), incluyendo p./p. de cajas de registro y pequeños materiales de instalación y conexión. Medida la unidad totalmente instalada, conexionada y probada según planos de proyecto y normativa aplicable.</t>
  </si>
  <si>
    <t>Uds.</t>
  </si>
  <si>
    <t>Largo</t>
  </si>
  <si>
    <t>Ancho</t>
  </si>
  <si>
    <t>Alto</t>
  </si>
  <si>
    <t>Parcial</t>
  </si>
  <si>
    <t>Subtotal</t>
  </si>
  <si>
    <t>Planta sótano -2 sencillas</t>
  </si>
  <si>
    <t>Planta sótano -1 sencillas</t>
  </si>
  <si>
    <t>Planta baja sencillas</t>
  </si>
  <si>
    <t>Planta baja dobles</t>
  </si>
  <si>
    <t>P. Baja (conectada a circuito de alumbrado)</t>
  </si>
  <si>
    <t>Planta primera sencillas</t>
  </si>
  <si>
    <t>Planta segunda sencillas</t>
  </si>
  <si>
    <t>Planta sótano -1 dobles</t>
  </si>
  <si>
    <t>Planta primera dobles</t>
  </si>
  <si>
    <t>Planta segunda dobles</t>
  </si>
  <si>
    <t>P. 1ª (conectada a circuito de alumbrado)</t>
  </si>
  <si>
    <t>P. 2ª (conectada a circuito de alumbrado)</t>
  </si>
  <si>
    <t>Planta baja dobles (+USB)</t>
  </si>
  <si>
    <t>Planta primera dobles (+USB)</t>
  </si>
  <si>
    <t>Planta segunda dobles (+USB)</t>
  </si>
  <si>
    <t>Planta baja triples (+USB)</t>
  </si>
  <si>
    <t>Planta primera triples (+USB)</t>
  </si>
  <si>
    <t>Planta segunda triples (+USB)</t>
  </si>
  <si>
    <t>Escalera clientes sencillas</t>
  </si>
  <si>
    <t>CEPACE024</t>
  </si>
  <si>
    <t>Partida</t>
  </si>
  <si>
    <t>ud</t>
  </si>
  <si>
    <t>CABLEADO TOMAS BASE MÚLTIPLE A</t>
  </si>
  <si>
    <t>Suministro e instalación de circuitos eléctricos para realizar la instalación de una toma de base múltiple de 4 tomas de 16A por toma, realizado con conductores de cobre de 2,5 mm² de sección en sistema monofásico (fase, neutro y protección) en locales de pública concurrencia según exigencias de la ITC-BT-28 (cable libre de halógenos H07Z1-K), que cumplen el reglamento CPR, con aislamiento 450/750 V bajo tubo corrugado de M 20/gp5 libre de halógenos de ø20 mm desde el circuito general de distribución eléctrica  hasta las bases de enchufe de la toma múltiple (sin incluir), incluyendo p./p. de cajas de registro y pequeños materiales de instalación y conexión. Medida la unidad totalmente instalada, conexionada y probada según planos de proyecto y normativa aplicable.</t>
  </si>
  <si>
    <t>Uds.</t>
  </si>
  <si>
    <t>Largo</t>
  </si>
  <si>
    <t>Ancho</t>
  </si>
  <si>
    <t>Alto</t>
  </si>
  <si>
    <t>Parcial</t>
  </si>
  <si>
    <t>Subtotal</t>
  </si>
  <si>
    <t>Taller</t>
  </si>
  <si>
    <t>Recepción</t>
  </si>
  <si>
    <t>Administración</t>
  </si>
  <si>
    <t>Salón banquetes</t>
  </si>
  <si>
    <t>Salón desayunos</t>
  </si>
  <si>
    <t>CEPACE025</t>
  </si>
  <si>
    <t>Partida</t>
  </si>
  <si>
    <t>ud</t>
  </si>
  <si>
    <t>CABLEADO TOMAS BASE MÚLTIPLE B Y C</t>
  </si>
  <si>
    <t>Suministro e instalación de circuitos eléctricos para realizar la instalación de una toma de base múltiple de 2 tomas de 16A por toma, realizado con conductores de cobre de 2,5 mm² de sección en sistema monofásico (fase, neutro y protección) en locales de pública concurrencia según exigencias de la ITC-BT-28 (cable libre de halógenos), que cumplen el reglamento CPR, con aislamiento 0,6/1KV  bajo tubo corrugado de M 20/gp5 desde el circuito general de distribución eléctrica (bajo tubo o bandeja) hasta las bases de enchufe de la toma múltiple (sin incluir), incluyendo p./p. de cajas de registro y pequeños materiales de instalación y conexión. Medida la unidad totalmente instalada, conexionada y probada según planos de proyecto y normativa aplicable.</t>
  </si>
  <si>
    <t>Uds.</t>
  </si>
  <si>
    <t>Largo</t>
  </si>
  <si>
    <t>Ancho</t>
  </si>
  <si>
    <t>Alto</t>
  </si>
  <si>
    <t>Parcial</t>
  </si>
  <si>
    <t>Subtotal</t>
  </si>
  <si>
    <t>Vestuarios</t>
  </si>
  <si>
    <t>Lavandería</t>
  </si>
  <si>
    <t>Salón banquetes</t>
  </si>
  <si>
    <t>Oficios planta</t>
  </si>
  <si>
    <t>Oficio planta</t>
  </si>
  <si>
    <t>Oficiio planta</t>
  </si>
  <si>
    <t>Cocina</t>
  </si>
  <si>
    <t>Oficio Salón desayunos</t>
  </si>
  <si>
    <t>CEPACE026</t>
  </si>
  <si>
    <t>Partida</t>
  </si>
  <si>
    <t>ud</t>
  </si>
  <si>
    <t>RED EQUIPONTENCIAL CUARTO HÚMEDO</t>
  </si>
  <si>
    <t>Red equipotencial en cuarto de baño realizada con conductor unipolar aislado HV07-K de 4 mm2, para una tensión nominal de 450/750V, conectando a tierra todas las canalizaciones metálicas existentes y todos los elementos conductores que resulten accesibles; según REBT, ITC-BT-18, ICT-BT-26, ICT-BT-27.</t>
  </si>
  <si>
    <t>Uds.</t>
  </si>
  <si>
    <t>Largo</t>
  </si>
  <si>
    <t>Ancho</t>
  </si>
  <si>
    <t>Alto</t>
  </si>
  <si>
    <t>Parcial</t>
  </si>
  <si>
    <t>Subtotal</t>
  </si>
  <si>
    <t>Planta sótano -1</t>
  </si>
  <si>
    <t>0</t>
  </si>
  <si>
    <t>Lavandería</t>
  </si>
  <si>
    <t>Vestuario</t>
  </si>
  <si>
    <t>Planta baja</t>
  </si>
  <si>
    <t>0</t>
  </si>
  <si>
    <t>Cocina</t>
  </si>
  <si>
    <t>Oficio</t>
  </si>
  <si>
    <t>Aseos comunes</t>
  </si>
  <si>
    <t>Aseos habitaciones</t>
  </si>
  <si>
    <t>Planta primera</t>
  </si>
  <si>
    <t>0</t>
  </si>
  <si>
    <t>Oficio</t>
  </si>
  <si>
    <t>Aseos habitaciones</t>
  </si>
  <si>
    <t>Planta segunda</t>
  </si>
  <si>
    <t>0</t>
  </si>
  <si>
    <t>Oficio</t>
  </si>
  <si>
    <t>Aseos habitaciones</t>
  </si>
  <si>
    <t>PSELE03</t>
  </si>
  <si>
    <t>PSELE04</t>
  </si>
  <si>
    <t>Capítulo</t>
  </si>
  <si>
    <t>MECANISMOS</t>
  </si>
  <si>
    <t>PSME003</t>
  </si>
  <si>
    <t>Partida</t>
  </si>
  <si>
    <t>ud</t>
  </si>
  <si>
    <t>INTERRUPTOR SENCILLO SUPERFICIE i/CABLEADO</t>
  </si>
  <si>
    <t>Suministro e instalación de interruptor sencillo de superficie para punto de luz simple realizado con tubo PVC rígido libre de halógenos M 20/gp5 para alojar conductores de cobre unipolar en circuito monofásico con tierra de 1,5 mm² en locales de pública concurrencia según exigencias de la ITC-BT-28, incluyendo caja de registro, cajas de mecanismo universal con tornillos, interruptor modelo Jung LS o semejante en calidad y características técnicas, a elegir por la Dirección Facultativa y la Propiedad previa presentación de muestras en obra, con la posiblidad de instalación en caja múltiple para varios interruptores de la misma marca y modelo. Medida la unidad totalmente instalada, conexionada y probada según planos de proyecto y normativa aplicable.</t>
  </si>
  <si>
    <t>Uds.</t>
  </si>
  <si>
    <t>Largo</t>
  </si>
  <si>
    <t>Ancho</t>
  </si>
  <si>
    <t>Alto</t>
  </si>
  <si>
    <t>Parcial</t>
  </si>
  <si>
    <t>Subtotal</t>
  </si>
  <si>
    <t>Planta sótano -2</t>
  </si>
  <si>
    <t>Planta sótano -1</t>
  </si>
  <si>
    <t>HCELEMC04</t>
  </si>
  <si>
    <t>Partida</t>
  </si>
  <si>
    <t>ud</t>
  </si>
  <si>
    <t>INTERRUPTOR SENCILLO EMPOTRADO i/CABLEADO</t>
  </si>
  <si>
    <t>Suministro e instalación de interruptor sencillo empotrado para punto de luz simple realizado con tubo PVC corrugado libre de halógenos M 20/gp5 para alojar conductores de cobre unipolar en circuito monofásico con tierra de 1,5 mm² en locales de pública concurrencia según exigencias de la ITC-BT-28, incluyendo caja de registro, cajas de mecanismo universal con tornillos, interruptor modelo Jung LS o semejante en calidad y características técnicas, a elegir por la Dirección Facultativa y la Propiedad previa presentación de muestras en obra con la posiblidad de instalación en caja múltiple para varios interruptores de la misma marca y modelo. Medida la unidad totalmente instalada, conexionada y probada según planos de proyecto y normativa aplicable.</t>
  </si>
  <si>
    <t>Uds.</t>
  </si>
  <si>
    <t>Largo</t>
  </si>
  <si>
    <t>Ancho</t>
  </si>
  <si>
    <t>Alto</t>
  </si>
  <si>
    <t>Parcial</t>
  </si>
  <si>
    <t>Subtotal</t>
  </si>
  <si>
    <t>Planta sótano -1. Interruptor sencillo</t>
  </si>
  <si>
    <t>Planta sótano -1. Interruptor sencillo doble</t>
  </si>
  <si>
    <t>Planta baja. Interruptor sencillo</t>
  </si>
  <si>
    <t>Planta baja. Interruptor sencillo doble</t>
  </si>
  <si>
    <t>Planta primera. Interruptor sencillo</t>
  </si>
  <si>
    <t>Planta primera. Interruptor sencillo doble</t>
  </si>
  <si>
    <t>Planta segunda. Interruptor sencillo</t>
  </si>
  <si>
    <t>Planta segunda. Interruptor sencillo doble</t>
  </si>
  <si>
    <t>HCELEMC05</t>
  </si>
  <si>
    <t>Partida</t>
  </si>
  <si>
    <t>ud</t>
  </si>
  <si>
    <t>INTERRUPTOR CONMUTADO EMPOTRADO i/CABLEADO</t>
  </si>
  <si>
    <t>Suministro e instalación de conmutador sencillo para punto de luz conmutado realizado con tubo PVC corrugado libre de halógenos de M 20/gp5 para alojar conductores de cobre unipolar en circuito monofásico con tierra de 1,5 mm² en locales de pública concurrencia según exigencias de las ITC-BT-28, incluyendo caja de registro, caja de mecanismo universal con tornillos, conmutador modelo Jung LS o semejante en calidad y características técnicas, a elegir por la Dirección Facultativa y la Propiedad previa presentación de muestras en obra, con la posiblidad de instalación en caja múltiple para varios interruptores de la misma marca y modelo. Medida la unidad totalmente instalada, conexionada y probada según planos de proyecto y normativa aplicable.</t>
  </si>
  <si>
    <t>Uds.</t>
  </si>
  <si>
    <t>Largo</t>
  </si>
  <si>
    <t>Ancho</t>
  </si>
  <si>
    <t>Alto</t>
  </si>
  <si>
    <t>Parcial</t>
  </si>
  <si>
    <t>Subtotal</t>
  </si>
  <si>
    <t>Planta baja. Int. Conmutado sencillo</t>
  </si>
  <si>
    <t>Planta baja. Int. Conmutado doble</t>
  </si>
  <si>
    <t>Planta baja. Int. Cruzamiento</t>
  </si>
  <si>
    <t>Planta primera. Conmutado sencillo</t>
  </si>
  <si>
    <t>Planta primera. Int. Cruzamiento</t>
  </si>
  <si>
    <t>Planta segunda. Conmutado sencillo</t>
  </si>
  <si>
    <t>Planta segunda Int. Cruzamiento</t>
  </si>
  <si>
    <t>CEPACE043</t>
  </si>
  <si>
    <t>Partida</t>
  </si>
  <si>
    <t>ud</t>
  </si>
  <si>
    <t>CUADRO INTERRUPTORES</t>
  </si>
  <si>
    <t>Suministro e instalación de cuadro de 10 interruptores (cinco para el alumbrado exterior, tres para el hall/recepción, dos para las escaleras) realizados con tubo PVC corrugado de M 16/gp5 libre de halógenos para alojar conductores de cobre unipolar en circuito monofásico con tierra (no incluidos) en locales de pública concurrencia según exigencias de la ITC-BT-28, incluyendo caja de registro y 10 cajas de mecanismo modelo Jung LS o semejante en calidad y características técnicas, a elegir por la Dirección Facultativa y la Propiedad previa presentación de muestras en obra (incluidos) . Medida la unidad totalmente instalada, conexionada y probada según planos de proyecto y normativa aplicable.</t>
  </si>
  <si>
    <t>Uds.</t>
  </si>
  <si>
    <t>Largo</t>
  </si>
  <si>
    <t>Ancho</t>
  </si>
  <si>
    <t>Alto</t>
  </si>
  <si>
    <t>Parcial</t>
  </si>
  <si>
    <t>Subtotal</t>
  </si>
  <si>
    <t>Recepción</t>
  </si>
  <si>
    <t>PSCE103</t>
  </si>
  <si>
    <t>Partida</t>
  </si>
  <si>
    <t>ud</t>
  </si>
  <si>
    <t>PULSADOR TEMPORIZADO i/CABLEADO</t>
  </si>
  <si>
    <t>Suministro e instalación de pulsador de luz temporizado para montaje en superficie para punto de luz  realizado con tubo plástico rígido libre de halógenos de 20mm para alojar conductores de cobre unipolar en circuito monofásico con tierra de 1,5 mm² en locales de pública concurrencia según exigencias de las ITC-BT-28, incluyendo caja de registro, caja de mecanismo universal con tornillos, conmutador modelo a elegir por la Dirección Facultativa y la Propiedad previa presentación de muestras en obra. Medida la unidad totalmente instalada, conexionada y probada según planos de proyecto y normativa aplicable.</t>
  </si>
  <si>
    <t>Uds.</t>
  </si>
  <si>
    <t>Largo</t>
  </si>
  <si>
    <t>Ancho</t>
  </si>
  <si>
    <t>Alto</t>
  </si>
  <si>
    <t>Parcial</t>
  </si>
  <si>
    <t>Subtotal</t>
  </si>
  <si>
    <t>Planta sótano -1</t>
  </si>
  <si>
    <t>PSME010</t>
  </si>
  <si>
    <t>Partida</t>
  </si>
  <si>
    <t>ud</t>
  </si>
  <si>
    <t>PULSADOR ESTANCO i/CABLEADO</t>
  </si>
  <si>
    <t>Suministro e instalación de interruptor estanco IP65 para montaje en superficie para punto de luz  realizado con tubo plástico rígido libre de halógenos de 20mm para alojar conductores de cobre unipolar en circuito monofásico con tierra de 2,5 mm² en locales de pública concurrencia según exigencias de las ITC-BT-28, incluyendo caja de registro, caja de mecanismo universal con tornillos, conmutador modelo a elegir por la Dirección Facultativa y la Propiedad previa presentación de muestras en obra. Medida la unidad totalmente instalada, conexionada y probada según planos de proyecto y normativa aplicable.</t>
  </si>
  <si>
    <t>Uds.</t>
  </si>
  <si>
    <t>Largo</t>
  </si>
  <si>
    <t>Ancho</t>
  </si>
  <si>
    <t>Alto</t>
  </si>
  <si>
    <t>Parcial</t>
  </si>
  <si>
    <t>Subtotal</t>
  </si>
  <si>
    <t>Alumbrado zona grupo electrógeno</t>
  </si>
  <si>
    <t>Alumbrado zona equipos de producción</t>
  </si>
  <si>
    <t>HCELEMC06</t>
  </si>
  <si>
    <t>Partida</t>
  </si>
  <si>
    <t>ud</t>
  </si>
  <si>
    <t>DETECTOR DE PRESENCIA</t>
  </si>
  <si>
    <t>Suministro e instalación de detector de presencia para instalación sobre techo/pared para varias unidades de iluminación, con sensor de alta precisión,  con 360º de cobertura y un radio de 8 m de alcance para encendido automático de luminarias conectadas ante la detección de presencia con reloj programable de tiempo de actuación. Medida la unidad totalmente instalada sobre circuito de iluminación (realizado en cable libre de halógenos H07Z1-K  que cumple el reglamento CPR) desde circuito de alimentación eléctrica hasta luminarias controladas. Totalmente instalado, montado, conexioando y probado según planos de proyecto y normativa aplicable.</t>
  </si>
  <si>
    <t>Uds.</t>
  </si>
  <si>
    <t>Largo</t>
  </si>
  <si>
    <t>Ancho</t>
  </si>
  <si>
    <t>Alto</t>
  </si>
  <si>
    <t>Parcial</t>
  </si>
  <si>
    <t>Subtotal</t>
  </si>
  <si>
    <t>Planta sótano -2</t>
  </si>
  <si>
    <t>Planta sótano -1</t>
  </si>
  <si>
    <t>Planta baja</t>
  </si>
  <si>
    <t>Planta primera</t>
  </si>
  <si>
    <t>Planta segunda</t>
  </si>
  <si>
    <t>PSCE095</t>
  </si>
  <si>
    <t>Partida</t>
  </si>
  <si>
    <t>ud</t>
  </si>
  <si>
    <t>MÓD. CONTROL LUZ NATURAL</t>
  </si>
  <si>
    <t>Modulo de control de luz diurna apto para el control de hasta 22 luminarias con sensor de alta precisión. Incluso cableado a luminarias, replanteo, cajas de registro, derivación y conexión, y p.p. de material auxiliar de montaje.  Medida la unidad totalmente instalada, conexionada y probada según planos de proyecto y normativa aplicable.</t>
  </si>
  <si>
    <t>Uds.</t>
  </si>
  <si>
    <t>Largo</t>
  </si>
  <si>
    <t>Ancho</t>
  </si>
  <si>
    <t>Alto</t>
  </si>
  <si>
    <t>Parcial</t>
  </si>
  <si>
    <t>Subtotal</t>
  </si>
  <si>
    <t>P. Baja</t>
  </si>
  <si>
    <t>HCELEMC01</t>
  </si>
  <si>
    <t>Partida</t>
  </si>
  <si>
    <t>ud</t>
  </si>
  <si>
    <t>BASE DE ENCHUFE 16A ITC28</t>
  </si>
  <si>
    <t>Suministro e instalación de base de enchufe con toma de tierra lateral realizada con tubo PVC corrugado libre de halógenos de M 20/gp5 para alojar conductores de cobre unipolar en circuito monofásico con tierra de 2,5 mm² (no incluido) en locales de pública concurrencia según exigencias de la ITC-BT-28, que cumplen el CPR, incluyendo caja de registro, caja de mecanismo universal con tornillos, base de enchufe empotrada sistema schuko 10-16 A. (II+t.) modelo Jung LS990 o similar en calidad y características técnicas, a elegir por la Dirección Facultativa y la Propiedad previa presentación de muestras en obra, modelo con la posiblidad de instalación en caja múltiple para varios interruptores, siempre según indicaciones de la DF, incluyendo el marco y el resto de componentes para su instalación. Medida la unidad totalmente instalada, conexionada y probada según planos de proyecto y normativa aplicable.</t>
  </si>
  <si>
    <t>Uds.</t>
  </si>
  <si>
    <t>Largo</t>
  </si>
  <si>
    <t>Ancho</t>
  </si>
  <si>
    <t>Alto</t>
  </si>
  <si>
    <t>Parcial</t>
  </si>
  <si>
    <t>Subtotal</t>
  </si>
  <si>
    <t>Planta sótano -1 sencillas</t>
  </si>
  <si>
    <t>Planta baja sencillas</t>
  </si>
  <si>
    <t>Planta baja dobles</t>
  </si>
  <si>
    <t>P. Baja (conectada a circuito de alumbrado)</t>
  </si>
  <si>
    <t>Planta primera sencillas</t>
  </si>
  <si>
    <t>Planta segunda sencillas</t>
  </si>
  <si>
    <t>Planta sótano -1 dobles</t>
  </si>
  <si>
    <t>Planta primera dobles</t>
  </si>
  <si>
    <t>Planta segunda dobles</t>
  </si>
  <si>
    <t>P. 1ª (conectada a circuito de alumbrado)</t>
  </si>
  <si>
    <t>P. 2ª (conectada a circuito de alumbrado)</t>
  </si>
  <si>
    <t>Escalera clientes sencillas</t>
  </si>
  <si>
    <t>CEPACE129</t>
  </si>
  <si>
    <t>Partida</t>
  </si>
  <si>
    <t>ud</t>
  </si>
  <si>
    <t>BASE DE ENCHUFE 16A + USB</t>
  </si>
  <si>
    <t>Suministro e instalación de base de enchufe con toma de tierra lateral con cargadores USB-A , realizada con tubo PVC corrugado libre de halógenos de M 20/gp5 para alojar conductores de cobre unipolar en circuito monofásico con tierra de 2,5 mm² (no incluido) en locales de pública concurrencia según exigencias de la ITC-BT-28, que cumplen el CPR, incluyendo caja de registro, caja de mecanismo universal con tornillos, base de enchufe sistema schuko 10-16 A. (II+t.) con 2 conexiones USB tipo A modelo Jung LS990 o semejante a elegir por la Dirección Facultativa y la Propiedad previa presentación de muestras en obra, modelo con la posiblidad de instalación en caja múltiple para varios interruptores, siempre según indicaciones de la DF. Medida la unidad totalmente instalada, conexionada y probada, lista para funcionar según planos de proyecto y normativa aplicable.</t>
  </si>
  <si>
    <t>Uds.</t>
  </si>
  <si>
    <t>Largo</t>
  </si>
  <si>
    <t>Ancho</t>
  </si>
  <si>
    <t>Alto</t>
  </si>
  <si>
    <t>Parcial</t>
  </si>
  <si>
    <t>Subtotal</t>
  </si>
  <si>
    <t>Planta baja dobles (+USB)</t>
  </si>
  <si>
    <t>Planta primera dobles (+USB)</t>
  </si>
  <si>
    <t>Planta segunda dobles (+USB)</t>
  </si>
  <si>
    <t>Planta baja triples (+USB)</t>
  </si>
  <si>
    <t>Planta primera triples (+USB)</t>
  </si>
  <si>
    <t>Planta segunda triples (+USB)</t>
  </si>
  <si>
    <t>PSME009</t>
  </si>
  <si>
    <t>Partida</t>
  </si>
  <si>
    <t>ud</t>
  </si>
  <si>
    <t>BASE ENCHUFE MONOFÁSICA 16A IP44</t>
  </si>
  <si>
    <t>Suministro e instalación de base de enchufe monofásica Legrand P17 PRO o similar en calidad y características técnicas de 16A IP44 IK09, realizada con tubo PVC corrugado/rígido libre de halógenos de M 20/gp5 para alojar conductores de cobre unipolar en circuito monofásico con tierra de 2,5 mm² (no incluido) en locales de pública concurrencia según exigencias de la ITC-BT-28, que cumplen el CPR, con buena resistencia a los productos químicos, material autoextinguible, realizada en poliamida 6, con tornillos con tratamiento anticorrosión, muelles inoxidables para la tapa de la toma, incluyendo en la medición la caja de montaje empotrado  y el resto de componentes para su instalación. Medida la unidad totalmente instalada, conexionada y probada según planos de proyecto y normativa aplicable.</t>
  </si>
  <si>
    <t>Uds.</t>
  </si>
  <si>
    <t>Largo</t>
  </si>
  <si>
    <t>Ancho</t>
  </si>
  <si>
    <t>Alto</t>
  </si>
  <si>
    <t>Parcial</t>
  </si>
  <si>
    <t>Subtotal</t>
  </si>
  <si>
    <t>Cocina</t>
  </si>
  <si>
    <t>Oficio</t>
  </si>
  <si>
    <t>EARELE033</t>
  </si>
  <si>
    <t>Partida</t>
  </si>
  <si>
    <t>ud</t>
  </si>
  <si>
    <t>BASE ENCHUFE MONOFÁSICA 16A IP66</t>
  </si>
  <si>
    <t>Suministro e instalación de base de enchufe monofásica Legrand P17 PRO o similar en calidad y características técnicas de 16A IP66 IK09, realizada con tubo PVC corrugado/rígido libre de halógenos de M 20/gp5 para alojar conductores de cobre unipolar en circuito monofásico con tierra de 2,5 mm² (no incluido) en locales de pública concurrencia según exigencias de la ITC-BT-28, que cumplen el CPR, con buena resistencia a los productos químicos, material autoextinguible, realizada en poliamida 6, con tornillos con tratamiento anticorrosión, muelles inoxidables para la tapa de la toma, incluyendo en la medición la caja de montaje empotrado  y el resto de componentes para su instalación. Medida la unidad totalmente instalada, conexionada y probada según planos de proyecto y normativa aplicable.</t>
  </si>
  <si>
    <t>Uds.</t>
  </si>
  <si>
    <t>Largo</t>
  </si>
  <si>
    <t>Ancho</t>
  </si>
  <si>
    <t>Alto</t>
  </si>
  <si>
    <t>Parcial</t>
  </si>
  <si>
    <t>Subtotal</t>
  </si>
  <si>
    <t>Planta sótano -2</t>
  </si>
  <si>
    <t>Planta sótano -1</t>
  </si>
  <si>
    <t>Cocina</t>
  </si>
  <si>
    <t>PSME006</t>
  </si>
  <si>
    <t>Partida</t>
  </si>
  <si>
    <t>ud</t>
  </si>
  <si>
    <t>BASE DE ENCHUFE MONOFÁSICO 25A IP44</t>
  </si>
  <si>
    <t>Suministro e instalación de base de enchufe monofásica Legrand P17 PRO o similar en calidad y características técnicas de 25A IP44 IK09, realizada con tubo PVC corrugado libre de halógenos de M 25/gp5 para alojar conductores de cobre unipolar en circuito monofásico con tierra de 6 mm² (no incluido) en locales de pública concurrencia según exigencias de la ITC-BT-28, que cumplen el CPR, con buena resistencia a los productos químicos, material autoextinguible, realizada en poliamida 6, con tornillos con tratamiento anticorrosión, muelles inoxidables para la tapa de la toma, incluyendo en la medición la caja de montaje empotrado  y el resto de componentes para su instalación. Medida la unidad totalmente instalada, conexionada y probada según planos de proyecto y normativa aplicable.</t>
  </si>
  <si>
    <t>Uds.</t>
  </si>
  <si>
    <t>Largo</t>
  </si>
  <si>
    <t>Ancho</t>
  </si>
  <si>
    <t>Alto</t>
  </si>
  <si>
    <t>Parcial</t>
  </si>
  <si>
    <t>Subtotal</t>
  </si>
  <si>
    <t>Cocina</t>
  </si>
  <si>
    <t>Oficio</t>
  </si>
  <si>
    <t>PSME008</t>
  </si>
  <si>
    <t>Partida</t>
  </si>
  <si>
    <t>ud</t>
  </si>
  <si>
    <t>BASE DE ENCHUFE MONOFÁSICA 25A IP66</t>
  </si>
  <si>
    <t>Suministro e instalación de base de enchufe monofásica Legrand P17 PRO o similar en calidad y características técnicas de 25A IP66 IK09, realizada con tubo PVC corrugado libre de halógenos de M 25/gp5 para alojar conductores de cobre unipolar en circuito monofásico con tierra de 6 mm² (no incluido) en locales de pública concurrencia según exigencias de la ITC-BT-28, que cumplen el CPR, con buena resistencia a los productos químicos, material autoextinguible, realizada en poliamida 6, con tornillos con tratamiento anticorrosión, muelles inoxidables para la tapa de la toma, incluyendo en la medición la caja de montaje empotrado  y el resto de componentes para su instalación. Medida la unidad totalmente instalada, conexionada y probada según planos de proyecto y normativa aplicable.</t>
  </si>
  <si>
    <t>Uds.</t>
  </si>
  <si>
    <t>Largo</t>
  </si>
  <si>
    <t>Ancho</t>
  </si>
  <si>
    <t>Alto</t>
  </si>
  <si>
    <t>Parcial</t>
  </si>
  <si>
    <t>Subtotal</t>
  </si>
  <si>
    <t>Cocina</t>
  </si>
  <si>
    <t>Oficio</t>
  </si>
  <si>
    <t>PSME004</t>
  </si>
  <si>
    <t>Partida</t>
  </si>
  <si>
    <t>ud</t>
  </si>
  <si>
    <t>BASE DE ENCHUFE TRIFÁSICO 16A IP44</t>
  </si>
  <si>
    <t>Suministro e instalación de base de enchufe trifásica Legrand P17 PRO o similar en calidad y características técnicas de 16A de 3 polos, neutro y toma a tierra IP44 IK09, realizada con tubo PVC corrugado libre de halógenos de M 25/gp5 para alojar conductores de cobre unipolar en circuito trifásico con tierra de 2,5 mm² (no incluido) en locales de pública concurrencia según exigencias de la ITC-BT-28, que cumplen el CPR, con buena resistencia a los productos químicos, material autoextinguible, realizada en poliamida 6, con tornillos con tratamiento anticorrosión, muelles inoxidables para la tapa de la toma, incluyendo en la medición la caja de montaje empotrado  y el resto de componentes para su instalación. Medida la unidad totalmente instalada, conexionada y probada según planos de proyecto y normativa aplicable.</t>
  </si>
  <si>
    <t>Uds.</t>
  </si>
  <si>
    <t>Largo</t>
  </si>
  <si>
    <t>Ancho</t>
  </si>
  <si>
    <t>Alto</t>
  </si>
  <si>
    <t>Parcial</t>
  </si>
  <si>
    <t>Subtotal</t>
  </si>
  <si>
    <t>Cocina</t>
  </si>
  <si>
    <t>Oficio</t>
  </si>
  <si>
    <t>PSME005</t>
  </si>
  <si>
    <t>Partida</t>
  </si>
  <si>
    <t>ud</t>
  </si>
  <si>
    <t>BASE DE ENCHUFE TRIFÁSICO 32A IP44</t>
  </si>
  <si>
    <t>Suministro e instalación de base de enchufe trifásica Legrand P17 PRO o similar en calidad y características técnicas de 32A de 3 polos, neutro y toma a tierra IP44 IK09, realizada con tubo PVC corrugado libre de halógenos de M 32/gp5 para alojar conductores de cobre unipolar en circuito trifásico con tierra de 6 mm² (no incluido) en locales de pública concurrencia según exigencias de la ITC-BT-28, que cumplen el CPR, con buena resistencia a los productos químicos, material autoextinguible, realizada en poliamida 6, con tornillos con tratamiento anticorrosión, muelles inoxidables para la tapa de la toma, incluyendo en la medición la caja de montaje empotrado  y el resto de componentes para su instalación. Medida la unidad totalmente instalada, conexionada y probada según planos de proyecto y normativa aplicable.</t>
  </si>
  <si>
    <t>Uds.</t>
  </si>
  <si>
    <t>Largo</t>
  </si>
  <si>
    <t>Ancho</t>
  </si>
  <si>
    <t>Alto</t>
  </si>
  <si>
    <t>Parcial</t>
  </si>
  <si>
    <t>Subtotal</t>
  </si>
  <si>
    <t>Oficio</t>
  </si>
  <si>
    <t>PSME007</t>
  </si>
  <si>
    <t>Partida</t>
  </si>
  <si>
    <t>ud</t>
  </si>
  <si>
    <t>BASE DE ENCHUFE TRIFÁSICO 32A IP66</t>
  </si>
  <si>
    <t>Suministro e instalación de base de enchufe trifásica Legrand P17 PRO o similar en calidad y características técnicas de 32A de 3 polos, neutro y toma a tierra IP66 IK09, realizada con tubo PVC corrugado libre de halógenos de M 32/gp5 para alojar conductores de cobre unipolar en circuito trifásico con tierra de 6 mm² (no incluido) en locales de pública concurrencia según exigencias de la ITC-BT-28, que cumplen el CPR, con buena resistencia a los productos químicos, material autoextinguible, realizada en poliamida 6, con tornillos con tratamiento anticorrosión, muelles inoxidables para la tapa de la toma, incluyendo en la medición la caja de montaje empotrado  y el resto de componentes para su instalación. Medida la unidad totalmente instalada, conexionada y probada según planos de proyecto y normativa aplicable.</t>
  </si>
  <si>
    <t>Uds.</t>
  </si>
  <si>
    <t>Largo</t>
  </si>
  <si>
    <t>Ancho</t>
  </si>
  <si>
    <t>Alto</t>
  </si>
  <si>
    <t>Parcial</t>
  </si>
  <si>
    <t>Subtotal</t>
  </si>
  <si>
    <t>Oficio</t>
  </si>
  <si>
    <t>PSCE061</t>
  </si>
  <si>
    <t>Partida</t>
  </si>
  <si>
    <t>ud</t>
  </si>
  <si>
    <t>BASE MÚLTIPLE A (2T.BL+2T.ROJAS+4RJ45)</t>
  </si>
  <si>
    <t>Suministro, colocación y conexionado a circuitos de fuerza realizada con tubo PVC corrugado libre de halógenos de M 20/gp5 para alojar conductores de cobre unipolar en circuito monofásico con tierra de 2,5 mm² (no incluido) en locales de pública concurrencia según exigencias de la ITC-BT-28, que cumplen el CPR, de caja empotrada en pared de 3 módulos dobles MM Datalectric fabricado en material autoextinguible y libre de halógenos modelo CEC3/4 CEM3/4 (incluye cubeta, marco, bastidor y separador energía-datos) o semejante a elegir por la Dirección Facultativa y la Propiedad previa presentación de muestras en obra e incluido en la medición un módulo con 2 tomas tipo schuko red con obturador de seguridad y piloto luminoso, un módulo con 2 tomas tipo schuko SAI con obturador de seguridad y piloto luminoso,un módulo adaptador para dos huecos de 45x45, dos módulos planos de 45x45 c/antipolvo con 2 conectores RJ45 (categoría 6A).  Medida la unidad totalmente instalada, conexionada y probada según planos de proyecto y normativa aplicable.</t>
  </si>
  <si>
    <t>Uds.</t>
  </si>
  <si>
    <t>Largo</t>
  </si>
  <si>
    <t>Ancho</t>
  </si>
  <si>
    <t>Alto</t>
  </si>
  <si>
    <t>Parcial</t>
  </si>
  <si>
    <t>Subtotal</t>
  </si>
  <si>
    <t>Taller</t>
  </si>
  <si>
    <t>Recepción</t>
  </si>
  <si>
    <t>Administración</t>
  </si>
  <si>
    <t>Salón banquetes</t>
  </si>
  <si>
    <t>Salón desayunos</t>
  </si>
  <si>
    <t>PSME001</t>
  </si>
  <si>
    <t>Partida</t>
  </si>
  <si>
    <t>ud</t>
  </si>
  <si>
    <t>BASE MÚLTIPLE B (2T.BL+2RJ45)</t>
  </si>
  <si>
    <t>Suministro, colocación y conexionado a circuitos de fuerza realizada con tubo PVC corrugado libre de halógenos de M 20/gp5 para alojar conductores de cobre unipolar en circuito monofásico con tierra de 2,5 mm² (no incluido) en locales de pública concurrencia según exigencias de la ITC-BT-28, que cumplen el CPR, de caja empotrada en pared de 2 módulos dobles MM Datalectric fabricado en material autoextinguible y libre de halógenos modelo CEC2/4 CEM2/4 (incluye cubeta, marco, bastidor y separador energía-datos) o semejante a elegir por la Dirección Facultativa y la Propiedad previa presentación de muestras en obra e incluido en la medición un módulo con 2 tomas tipo schuko red con obturador de seguridad y piloto luminoso, un módulo adaptador para dos huecos de 45x45, un módulo plano de 45x45 c/antipolvo con 2 conectores RJ45 (categoría 6A) y un módulo plano de 45x45 ciego.  Medida la unidad totalmente instalada, conexionada y probada según planos de proyecto y normativa aplicable.</t>
  </si>
  <si>
    <t>Uds.</t>
  </si>
  <si>
    <t>Largo</t>
  </si>
  <si>
    <t>Ancho</t>
  </si>
  <si>
    <t>Alto</t>
  </si>
  <si>
    <t>Parcial</t>
  </si>
  <si>
    <t>Subtotal</t>
  </si>
  <si>
    <t>Vestuarios</t>
  </si>
  <si>
    <t>Lavandería</t>
  </si>
  <si>
    <t>Salón banquetes</t>
  </si>
  <si>
    <t>Oficios planta</t>
  </si>
  <si>
    <t>Oficio planta</t>
  </si>
  <si>
    <t>Oficiio planta</t>
  </si>
  <si>
    <t>PSME002</t>
  </si>
  <si>
    <t>Partida</t>
  </si>
  <si>
    <t>ud</t>
  </si>
  <si>
    <t>BASE MÚLTIPLE C (1T.BL+1 T. RJ+2RJ45)</t>
  </si>
  <si>
    <t>Suministro, colocación y conexionado a circuitos de fuerza realizada con tubo PVC corrugado libre de halógenos de M 20/gp5 para alojar conductores de cobre unipolar en circuito monofásico con tierra de 2,5 mm² (no incluido) en locales de pública concurrencia según exigencias de la ITC-BT-28, que cumplen el CPR, de caja empotrada en pared de 2 módulos dobles MM Datalectric fabricado en material autoextinguible y libre de halógenos modelo CEC2/4 CEM2/4 (incluye cubeta, marco, bastidor y separador energía-datos) o semejante a elegir por la Dirección Facultativa y la Propiedad previa presentación de muestras en obra e incluido en la medición un módulo con 1 toma tipo schuko red de 45x45, un módulo con 1 toma tipo schuko SAI de 45x45, dos módulos adaptadores para dos huecos de 45x45, un módulo plano de 45x45 c/antipolvo con 2 conectores RJ45 (categoría 6A) y un módulo plano de 45x45 ciego.  Medida la unidad totalmente instalada, conexionada y probada según planos de proyecto y normativa aplicable.</t>
  </si>
  <si>
    <t>Uds.</t>
  </si>
  <si>
    <t>Largo</t>
  </si>
  <si>
    <t>Ancho</t>
  </si>
  <si>
    <t>Alto</t>
  </si>
  <si>
    <t>Parcial</t>
  </si>
  <si>
    <t>Subtotal</t>
  </si>
  <si>
    <t>Cocina</t>
  </si>
  <si>
    <t>Oficio Salón desayunos</t>
  </si>
  <si>
    <t>ALCEL023</t>
  </si>
  <si>
    <t>Partida</t>
  </si>
  <si>
    <t>ud</t>
  </si>
  <si>
    <t>PUNTO LLAMADA ACCESIBLE</t>
  </si>
  <si>
    <t>Suministro e instalación de kit para llamada de emergencia, compuesto por pulsador para llamada de emergencia, módulo de llamada, pulsador de confirmación y fuente de alimentación modelo Jung serie LS o similar en calidad y características técnicas. Al actuar sobre el pulsador con tirador se genera una señal óptica y acústica en el módulo de llamada (luz parpadeante y señal acústica de 90 dBA y se instalará en la recepción), pudiendo resetear mediante el pulsador de confirmación. El módulo de llamada dispone de una salida de libre potencial para transmitir las llamadas a un sistema externo. La llamada de emergencia se señaliza en el propio aparato mediante un LED rojo. Medida la unidad totalmente instalada y probada, lista para funcionar.</t>
  </si>
  <si>
    <t>Uds.</t>
  </si>
  <si>
    <t>Largo</t>
  </si>
  <si>
    <t>Ancho</t>
  </si>
  <si>
    <t>Alto</t>
  </si>
  <si>
    <t>Parcial</t>
  </si>
  <si>
    <t>Subtotal</t>
  </si>
  <si>
    <t>Planta sótano -1. Vestuarios</t>
  </si>
  <si>
    <t>Planta baja. Aseo accesible y habitación 001</t>
  </si>
  <si>
    <t>1435</t>
  </si>
  <si>
    <t>Partida</t>
  </si>
  <si>
    <t>ud</t>
  </si>
  <si>
    <t>ESTACIÓN RECARGA EXTERIOR VEH.ELÉCTRICO</t>
  </si>
  <si>
    <t>Suministro e instalación de caja mural de carga interior de vehiculo eléctrico Circutor Urban WB T22 o similar en calidad y características técnicas, con salidas 400Vca-32A-22 KW , conector base tipo 2 schuko, dotado de 2 tomas, de dimensiones 382 mm (ancho) x 928 mm (alto) x 222 mm (fondo), envolvente de aluminio y ABS, IP54/IK10, dotado de protección diferencial tipo A con reconexión automático y protector contra sobretensiones. Se incluye en la medición la colocación en la estación de recarga de una pegatina indeleble que identifique el punto de recarga según indicaciones de la DF y la Propiedad. Medida la unidad totalmente instalada, conexionada y programada según planos de proyecto, normativa aplicable e instrucciones del fabricante, lista para funcionar.</t>
  </si>
  <si>
    <t>Uds.</t>
  </si>
  <si>
    <t>Largo</t>
  </si>
  <si>
    <t>Ancho</t>
  </si>
  <si>
    <t>Alto</t>
  </si>
  <si>
    <t>Parcial</t>
  </si>
  <si>
    <t>Subtotal</t>
  </si>
  <si>
    <t>Garaje</t>
  </si>
  <si>
    <t>EHCEL042</t>
  </si>
  <si>
    <t>Partida</t>
  </si>
  <si>
    <t>ud</t>
  </si>
  <si>
    <t>TARJETERO HABITACION</t>
  </si>
  <si>
    <t>Suministro e instalación de conjunto tarjetero interior y exterior de control de acceso a habitación y accionamiento del contactor general en cuadro eléctrico (no incluido) modelo de gama media/alta a elegir por la Dirección Facultativa y la Propiedad previa presentación de muestras en obra. Medida la unidad totalmente instalada, conexionada incluyendo cableado de alimentación eléctrica y conexión a contactor en cuadro eléctrico) según instrucciones del fabricante, lista para funcionar.</t>
  </si>
  <si>
    <t>Uds.</t>
  </si>
  <si>
    <t>Largo</t>
  </si>
  <si>
    <t>Ancho</t>
  </si>
  <si>
    <t>Alto</t>
  </si>
  <si>
    <t>Parcial</t>
  </si>
  <si>
    <t>Subtotal</t>
  </si>
  <si>
    <t>Habitaciones</t>
  </si>
  <si>
    <t>PSELE04</t>
  </si>
  <si>
    <t>PSELE06</t>
  </si>
  <si>
    <t>Capítulo</t>
  </si>
  <si>
    <t>RED DE TIERRA</t>
  </si>
  <si>
    <t>PSETR001</t>
  </si>
  <si>
    <t>Partida</t>
  </si>
  <si>
    <t>ud</t>
  </si>
  <si>
    <t>COMPROBACIÓN Y ADECUACIÓN RED DE T.TIERRA</t>
  </si>
  <si>
    <t>Trabajos de comprobación de la instalación de toma de tierra existente en el edificio y reparación de la misma en caso de no cumplir lo establecido en el REBT.</t>
  </si>
  <si>
    <t>Uds.</t>
  </si>
  <si>
    <t>Largo</t>
  </si>
  <si>
    <t>Ancho</t>
  </si>
  <si>
    <t>Alto</t>
  </si>
  <si>
    <t>Parcial</t>
  </si>
  <si>
    <t>Subtotal</t>
  </si>
  <si>
    <t>Comprobación y adecuación de red de toma de tierra</t>
  </si>
  <si>
    <t>CEPACE035</t>
  </si>
  <si>
    <t>Partida</t>
  </si>
  <si>
    <t>ud</t>
  </si>
  <si>
    <t>RED DE TOMA A TIERRA</t>
  </si>
  <si>
    <t>Suministro e instalación de red de toma de tierra para edificio existente, realizada con cable de cobre desnudo de 35 mm2 desde armario eléctrico hasta hasta sistema de picas, incluyendo la hinca de 3 picas de cobre de 16mm/2m, registro de comprobación y puente de prueba. Según REBT, ITC-BT-18 e ITC-BT-26. Medida la unidad totalmente ejecutada, probada y lista para funcionar según noramtiva aplicable.</t>
  </si>
  <si>
    <t>Uds.</t>
  </si>
  <si>
    <t>Largo</t>
  </si>
  <si>
    <t>Ancho</t>
  </si>
  <si>
    <t>Alto</t>
  </si>
  <si>
    <t>Parcial</t>
  </si>
  <si>
    <t>Subtotal</t>
  </si>
  <si>
    <t>Inst. tierra ind. Local Telecomunicaciones</t>
  </si>
  <si>
    <t>PSELE06</t>
  </si>
  <si>
    <t>PSELE07</t>
  </si>
  <si>
    <t>Capítulo</t>
  </si>
  <si>
    <t>LEGALIZACIÓN INSTALACIÓN ELÉCTRICA</t>
  </si>
  <si>
    <t>CABEL049</t>
  </si>
  <si>
    <t>Partida</t>
  </si>
  <si>
    <t>ud</t>
  </si>
  <si>
    <t>LEGALIZACIÓN INSTALACIÓN ELÉCTRICA</t>
  </si>
  <si>
    <t>Redacción de proyecto técnico y certificado final de obra de la instalación eléctrica firmado por técnico competente, incluyendo las modificaciones realizadas durante la ejecución de las obras, para la legalización de la instalación en la Dirección General de Industria del Gobierno de Cantabria, incluyendo los certificados de la instalación necesarios (a realizar por la empresa instaladora autorizada).</t>
  </si>
  <si>
    <t>Uds.</t>
  </si>
  <si>
    <t>Largo</t>
  </si>
  <si>
    <t>Ancho</t>
  </si>
  <si>
    <t>Alto</t>
  </si>
  <si>
    <t>Parcial</t>
  </si>
  <si>
    <t>Subtotal</t>
  </si>
  <si>
    <t>Inst. Eléctrica de pública concurrencia</t>
  </si>
  <si>
    <t>CABEL048</t>
  </si>
  <si>
    <t>Partida</t>
  </si>
  <si>
    <t>ud</t>
  </si>
  <si>
    <t>INSPECCIÓN O.C.A.</t>
  </si>
  <si>
    <t>Inspección inicial por un Organismo de Control Autorizado (O.C.A) por potencia instalada en kW,  en local de pública concurrencia; según REBT, ITC-BT-05. (Precio por Kw contratado).</t>
  </si>
  <si>
    <t>Uds.</t>
  </si>
  <si>
    <t>Largo</t>
  </si>
  <si>
    <t>Ancho</t>
  </si>
  <si>
    <t>Alto</t>
  </si>
  <si>
    <t>Parcial</t>
  </si>
  <si>
    <t>Subtotal</t>
  </si>
  <si>
    <t>Potencia instalación</t>
  </si>
  <si>
    <t>PSELE07</t>
  </si>
  <si>
    <t>PSELE08</t>
  </si>
  <si>
    <t>Capítulo</t>
  </si>
  <si>
    <t>RECARGA VEHICULOS</t>
  </si>
  <si>
    <t>IEB010</t>
  </si>
  <si>
    <t>Partida</t>
  </si>
  <si>
    <t>Ud</t>
  </si>
  <si>
    <t>Estación de recarga de coches eléctricos.</t>
  </si>
  <si>
    <t>Estación de recarga de coches eléctricos compuesta por caja de recarga de vehículo eléctrico de corriente continua con dispositivo de reconocimiento facial, pantalla táctil y lector de tarjeta RFID, para modo de carga 4, según IEC 61851-1, de 350x350x150 mm, color negro, con grados de protección IP54 e IK10, para alimentación monofásica a 230 V y 50 Hz de frecuencia, rango de voltaje de corriente continua de 100 a 500 V, de 7,4 kW de potencia, con un conector CHAdeMO, intensidad máxima regulable de 6 a 32 A, según IEC 62196, soporte de conector y 5 m de cable, con comunicación 4G, vía Wi-Fi, vía Ethernet y vía Bluetooth para control desde un smartphone, tablet o PC, lector de tarjeta SIM para conexión a internet, indicador del estado de carga con led multicolor e interruptor diferencial para protección contra fugas de corriente continua, con acceso a menú de control y programación, mediante reconocimiento facial, contraseña, tarjeta RFID y a través de la App. Incluso elementos de fijación y cuantos accesorios sean necesarios para su correcta instalación.  Incluye: Replanteo. Colocación. Conexionado.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</si>
  <si>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</si>
  <si>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</si>
  <si>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</si>
  <si>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</si>
  <si>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</si>
  <si>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</si>
  <si>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PSELE08</t>
  </si>
  <si>
    <t>IE</t>
  </si>
  <si>
    <t>IM</t>
  </si>
  <si>
    <t>Capítulo</t>
  </si>
  <si>
    <t>Especiales Control/Domotica</t>
  </si>
  <si>
    <t>PSESPVD</t>
  </si>
  <si>
    <t>Capítulo</t>
  </si>
  <si>
    <t>INST. DE COMUNICACIONES VOZ-DATOS</t>
  </si>
  <si>
    <t>ETEL001</t>
  </si>
  <si>
    <t>Partida</t>
  </si>
  <si>
    <t>ud</t>
  </si>
  <si>
    <t>ACOMETIDA F.O. DATOS</t>
  </si>
  <si>
    <t>Trabajos correspondientes a la conexión mediante fibra óptica del rack principal del edificio con el servicio de suministro de telecomunicaciones. Partida alzada a justificar según especificaciones técnicas del cliente/propiedad (Servicios Técnicos de Paradores) y compañía de prestación de servicios (Telefónica, Vodafone,...), incluyendo el cableado desde el punto de conexión, canalización y elementos de instalación. Se incluye en la medición la instalación de dos tubos de 40 m de diámetro con guía pasacables como reserva de ampliaciones.</t>
  </si>
  <si>
    <t>Uds.</t>
  </si>
  <si>
    <t>Largo</t>
  </si>
  <si>
    <t>Ancho</t>
  </si>
  <si>
    <t>Alto</t>
  </si>
  <si>
    <t>Parcial</t>
  </si>
  <si>
    <t>Subtotal</t>
  </si>
  <si>
    <t>Conexión de telecomunicaciones. A justificar</t>
  </si>
  <si>
    <t>PSEVD01</t>
  </si>
  <si>
    <t>Partida</t>
  </si>
  <si>
    <t>ud</t>
  </si>
  <si>
    <t>ARMARIO RACK PRINCIPAL</t>
  </si>
  <si>
    <t>Suministro e instalación de armario para rack con bastidor incluido, de 48 unidades de altura, 80 cm de ancho y 80 cm de fondo, construido con chapa de acero doblada y soldada,  48Ux800x800mm. Se incluyen los siguientes elementos:  Puertas hoja aireadas  1ud. Regleta Conexión  2 uds. Regleta de alimentación  1 ud. de  sistema de ventilación en parte superior.  1 instalación de Toma de Tierra.  Medida la unidad totalmente lista para funcionar completamente instalada, probada, conexionada y certificada.</t>
  </si>
  <si>
    <t>Uds.</t>
  </si>
  <si>
    <t>Largo</t>
  </si>
  <si>
    <t>Ancho</t>
  </si>
  <si>
    <t>Alto</t>
  </si>
  <si>
    <t>Parcial</t>
  </si>
  <si>
    <t>Subtotal</t>
  </si>
  <si>
    <t>Rack principal</t>
  </si>
  <si>
    <t>AHBESP02</t>
  </si>
  <si>
    <t>Partida</t>
  </si>
  <si>
    <t>ud</t>
  </si>
  <si>
    <t>SWITCH GES. 48 PUERTOS FIBRA 2 GBIC</t>
  </si>
  <si>
    <t>Suministro e instalación de switch de 48 puertos con conectividad con fibra de distribución general (entrada a edificio), marca CISCO, EXTREM-NETWORKS o semejante en calidad y características técnicas previa aceptación de modelo por DF y Propiedad (para cualquier cambio de marca/modelo deberá justificarse su completa integración en el sistema general de datos de Paradores, obteniendo en visto bueno del Servicio de Informática sobre la presentación de propuestas). Medida la unidad totalmente instalada, conexionada, configurada, programada, probada y certificada, lista para funcionar.</t>
  </si>
  <si>
    <t>Uds.</t>
  </si>
  <si>
    <t>Largo</t>
  </si>
  <si>
    <t>Ancho</t>
  </si>
  <si>
    <t>Alto</t>
  </si>
  <si>
    <t>Parcial</t>
  </si>
  <si>
    <t>Subtotal</t>
  </si>
  <si>
    <t>Armario rack principal</t>
  </si>
  <si>
    <t>AHBESP03</t>
  </si>
  <si>
    <t>Partida</t>
  </si>
  <si>
    <t>ud</t>
  </si>
  <si>
    <t>SWITCH GES. 48 PUERTOS 10/100/1000</t>
  </si>
  <si>
    <t>Suministro e instalación de switch de 48 puertos marca CISCO, EXTREM-NETWORKS o semejante en calidad y características técnicas previa aceptación de modelo por DF y Propiedad (para cualquier cambio de marca/modelo deberá justificarse su completa integración en el sistema general de datos de Paradores, obteniendo en visto bueno del Servicio de Informática sobre la presentación de propuestas). Medida la unidad totalmente instalada, conexionada, configurada, programada, probada y certificada, lista para funcionar.</t>
  </si>
  <si>
    <t>Uds.</t>
  </si>
  <si>
    <t>Largo</t>
  </si>
  <si>
    <t>Ancho</t>
  </si>
  <si>
    <t>Alto</t>
  </si>
  <si>
    <t>Parcial</t>
  </si>
  <si>
    <t>Subtotal</t>
  </si>
  <si>
    <t>Armario rack</t>
  </si>
  <si>
    <t>AHBESP04</t>
  </si>
  <si>
    <t>Partida</t>
  </si>
  <si>
    <t>ud</t>
  </si>
  <si>
    <t>PANEL MODULAR 24 CONECTORES</t>
  </si>
  <si>
    <t>Suministro e instalación de panel de distribución de alta densidad vacio para 24 ud. conectores RJ45 6A, con guía posterior, dimensiones 43.7mm.x 482.6mm.x 31.3mm. (HxWxD)., peso 380 gramos, rango mínimo de temperatura de operación de 0 a 45ºC., rango mínimo de humedad de operación de 0 a 90% (sin condensación), rango mínimo de temperatura de almacenamiento de -40 a 70ºC, rango mínimo de humedad de almacenamiento de 0 a 90% (sin condensación), anclaje para estándar 19" y posibilidad de adaptador para 23". El equipo completo quedará listo para funcionar completamente instalado y conexionado.</t>
  </si>
  <si>
    <t>Uds.</t>
  </si>
  <si>
    <t>Largo</t>
  </si>
  <si>
    <t>Ancho</t>
  </si>
  <si>
    <t>Alto</t>
  </si>
  <si>
    <t>Parcial</t>
  </si>
  <si>
    <t>Subtotal</t>
  </si>
  <si>
    <t>Armario rack principal</t>
  </si>
  <si>
    <t>AHBESP05</t>
  </si>
  <si>
    <t>Partida</t>
  </si>
  <si>
    <t>ud</t>
  </si>
  <si>
    <t>PANEL PASAHILOS CON TAPA</t>
  </si>
  <si>
    <t>Suministro e instalación de panel guiacables horizontal de 19" y 1 U de altura, compuesto por panel de acero y tapa de PVC, de dimensiones 43.7 x 182.8 x 482.6mm (H x D x W) para garantizar un correcto manejo frontal y trasero del cableado, agilidad en los procesos de cambios y ampliaciones, control sobre el radio de curvatura de los patch-cord, acceso a los cables sin levantamiento de cubiertas, y comunicación entre la parte frontal y posterior del bastidor, referencia WMPFS de PANDUIT ó similar. El equipo completo quedará listo para funcionar completamente instalado.</t>
  </si>
  <si>
    <t>Uds.</t>
  </si>
  <si>
    <t>Largo</t>
  </si>
  <si>
    <t>Ancho</t>
  </si>
  <si>
    <t>Alto</t>
  </si>
  <si>
    <t>Parcial</t>
  </si>
  <si>
    <t>Subtotal</t>
  </si>
  <si>
    <t>Armario rack principal</t>
  </si>
  <si>
    <t>AHBESP06</t>
  </si>
  <si>
    <t>Partida</t>
  </si>
  <si>
    <t>ud</t>
  </si>
  <si>
    <t>PANEL PARCHEO FIBRA ÓPTICA</t>
  </si>
  <si>
    <t>Suministro e instalación de panel de parcheo de fibra óptica monomodo. Incluye fusiones de fibras a pigtail terminación y pasamuro doble de bandeja. El equipo completo quedará listo para funcionar completamente instalado, probado, conexionado y certificado.</t>
  </si>
  <si>
    <t>Uds.</t>
  </si>
  <si>
    <t>Largo</t>
  </si>
  <si>
    <t>Ancho</t>
  </si>
  <si>
    <t>Alto</t>
  </si>
  <si>
    <t>Parcial</t>
  </si>
  <si>
    <t>Subtotal</t>
  </si>
  <si>
    <t>Armario rack principal</t>
  </si>
  <si>
    <t>AHBESP08</t>
  </si>
  <si>
    <t>Partida</t>
  </si>
  <si>
    <t>ud</t>
  </si>
  <si>
    <t>BANDEJA EXTRAÍBLE</t>
  </si>
  <si>
    <t>Suministro e instalación de bandeja Odissey ARPOT o semejante en calidad y características técnicas, desplazable para armario rack de 800x800 mm. El equipo completo quedará listo para funcionar completamente instalado y probado.</t>
  </si>
  <si>
    <t>Uds.</t>
  </si>
  <si>
    <t>Largo</t>
  </si>
  <si>
    <t>Ancho</t>
  </si>
  <si>
    <t>Alto</t>
  </si>
  <si>
    <t>Parcial</t>
  </si>
  <si>
    <t>Subtotal</t>
  </si>
  <si>
    <t>Armario rack principal</t>
  </si>
  <si>
    <t>AHBESP09</t>
  </si>
  <si>
    <t>Partida</t>
  </si>
  <si>
    <t>ud</t>
  </si>
  <si>
    <t>TRANSCEPTOR FIBRA ÓPTICA</t>
  </si>
  <si>
    <t>Suministro e instalación de Transceptor de fibra óptica con conector. Totalmente instalado y configurado.</t>
  </si>
  <si>
    <t>Uds.</t>
  </si>
  <si>
    <t>Largo</t>
  </si>
  <si>
    <t>Ancho</t>
  </si>
  <si>
    <t>Alto</t>
  </si>
  <si>
    <t>Parcial</t>
  </si>
  <si>
    <t>Subtotal</t>
  </si>
  <si>
    <t>Armario rack principal</t>
  </si>
  <si>
    <t>PSEVD02</t>
  </si>
  <si>
    <t>Partida</t>
  </si>
  <si>
    <t>ud</t>
  </si>
  <si>
    <t>SAI 10 KVAs ON-LINE</t>
  </si>
  <si>
    <t>Suministro e instalación de Sistema de Alimentación Ininterrumpida (SAI) de 10 kVAs de potencia, trifásico "on-line" doble conversión, con factor de potencia 0,9 para suministro complementario de energía eléctrica y protección de equipos informáticos. Medida la unidad totalmente instalada y conexionada según planos de proyecto y normativa aplicable.</t>
  </si>
  <si>
    <t>Uds.</t>
  </si>
  <si>
    <t>Largo</t>
  </si>
  <si>
    <t>Ancho</t>
  </si>
  <si>
    <t>Alto</t>
  </si>
  <si>
    <t>Parcial</t>
  </si>
  <si>
    <t>Subtotal</t>
  </si>
  <si>
    <t>Suministro a sist. V/D ininterrumpido</t>
  </si>
  <si>
    <t>PSEVD10</t>
  </si>
  <si>
    <t>Partida</t>
  </si>
  <si>
    <t>ud</t>
  </si>
  <si>
    <t>RACK OPERADORA TELECOMUNICACIONES</t>
  </si>
  <si>
    <t>Suministro e instalación de armario para rack con bastidor incluido, de 24 unidades de altura, 80 cm de ancho y 80 cm de fondo, construido con chapa de acero doblada y soldada,  24Ux800x800mm. Se incluyen los siguientes elementos:  Puertas hoja aireadas  1ud. Regleta Conexión  2 uds. Regleta de alimentación  1 ud. de  sistema de ventilación en parte superior.  1 instalación de Toma de Tierra.  Medida la unidad totalmente lista para funcionar completamente instalada, probada, conexionada y certificada.</t>
  </si>
  <si>
    <t>Uds.</t>
  </si>
  <si>
    <t>Largo</t>
  </si>
  <si>
    <t>Ancho</t>
  </si>
  <si>
    <t>Alto</t>
  </si>
  <si>
    <t>Parcial</t>
  </si>
  <si>
    <t>Subtotal</t>
  </si>
  <si>
    <t>Rack apoyo (operadora teleco)</t>
  </si>
  <si>
    <t>PSEVD20</t>
  </si>
  <si>
    <t>Partida</t>
  </si>
  <si>
    <t>ud</t>
  </si>
  <si>
    <t>CENTRALITA DE TELEFONÍA Y REP. DE VOZ</t>
  </si>
  <si>
    <t>Suministro e instalación de centralita de telefonía y repartidor de voz (mediante cableado estructurado UTP Cat 6A), modelo Alcatel OXE o semejante en calidad y características técnicas previa aceptación de modelo por DF y Propiedad (para cualquier cambio de marca/modelo deberá justificarse su completa integración en el sistema general de datos de Paradores, obteniendo en visto bueno del Servicio de Informática sobre la presentación de propuestas). Se incluye en la medición el suministro e instalación de SAI propio para la centralita montado de manera independiente a más de 20 cm de distancia de esta, con una potencia de 1 kW. Medida la unidad totalmente instalada, conexionada, configurada, programada, probada y certificada, lista para funcionar.</t>
  </si>
  <si>
    <t>Uds.</t>
  </si>
  <si>
    <t>Largo</t>
  </si>
  <si>
    <t>Ancho</t>
  </si>
  <si>
    <t>Alto</t>
  </si>
  <si>
    <t>Parcial</t>
  </si>
  <si>
    <t>Subtotal</t>
  </si>
  <si>
    <t>Centralita telefonía</t>
  </si>
  <si>
    <t>PSEVD21</t>
  </si>
  <si>
    <t>Partida</t>
  </si>
  <si>
    <t>ud</t>
  </si>
  <si>
    <t>SIST. CAPTACIÓN SEÑAL TV</t>
  </si>
  <si>
    <t>Suministro e instalación de equipos de captación de señales TDT y FM formado por una antena para UHF, una antena DAB para la radio digital y otra para FM, incluyendo en la medición los mástiles, las torres, los soportes para la sujeción en la cubierta, conectores, conversores, cable coaxial hasta la cabecera del rack (incluida en la medición) y conductor de tierra de 25 mm2 hasta equipos de cabecera, completamente instalado, conexionado y configurado, listo para funcionar.</t>
  </si>
  <si>
    <t>Uds.</t>
  </si>
  <si>
    <t>Largo</t>
  </si>
  <si>
    <t>Ancho</t>
  </si>
  <si>
    <t>Alto</t>
  </si>
  <si>
    <t>Parcial</t>
  </si>
  <si>
    <t>Subtotal</t>
  </si>
  <si>
    <t>Captación señal (a justificar)</t>
  </si>
  <si>
    <t>PSEVD22</t>
  </si>
  <si>
    <t>Partida</t>
  </si>
  <si>
    <t>ud</t>
  </si>
  <si>
    <t>SIST. GESTIÓN TV - IP</t>
  </si>
  <si>
    <t>Suministro e instalación de sistema de gestión de televisión por IP acorde a las especificaciones establecidas por los Servicios Técnicos de la Propiedad según proveedor autorizado de la marca (Siemens, Ikusi, ...), incluyendo equipos en rack, programación y puesta en marcha.</t>
  </si>
  <si>
    <t>Uds.</t>
  </si>
  <si>
    <t>Largo</t>
  </si>
  <si>
    <t>Ancho</t>
  </si>
  <si>
    <t>Alto</t>
  </si>
  <si>
    <t>Parcial</t>
  </si>
  <si>
    <t>Subtotal</t>
  </si>
  <si>
    <t>Gestión TV-IP (a justificar)</t>
  </si>
  <si>
    <t>PSEVD30</t>
  </si>
  <si>
    <t>Partida</t>
  </si>
  <si>
    <t>ud</t>
  </si>
  <si>
    <t>SERVIDOR PRINCIPAL</t>
  </si>
  <si>
    <t>Suministro, instalación, configuración y puesta en marcha de equipo informático Servidor principal según especificaciones de los servicios técnicos de Paradores, con las siguientes características mínimas: Procesador: Cuádruple núcleo con cuatro subprocesos mínimo. Frecuencia base mínima 2.4GHz. 6 MB de Caché. Procesador de última generación, fabricado en el tercer cuatrimestre de 2022 o posterior. Placa base: Hasta 32 GB memoria.6 conectores USB mínimos traseros (2 Usb 3.0 + 4 Usb 2.0) y 4 delanteros (mínimo 2 USB 3.0). Tarjeta de Sonido integrada. Tarjeta de red Gigabit 10/100/1000 Mbps. 4 x Serial ATA ports 6 Gbps. Monitor TFT 21,5". Resolución mínima. 1920x1080. Altavoces incorporados. Regulable en altura Puertos: HDMI, DVI, VGA USB: 4 x USB. Tiempo respuesta &lt;2ms, 250 cd, ángulo visión 178º/ 170º, contraste 20M:1. Memoria 8 gb DDR3 1600 mhz. Disco duro 512 Gb SSD. Tarjeta gráfica Integrada. Salidas VGA/DVI/HDMI. Ratón Óp..co USB. Teclado Teclado USB con lector de tarjetas SmartCard. Caja Formato sobremesa Slim con posibilidad de colocar en posición ver..cal y horizontal. Se incluye en la medición el sistema operativo (Windows). Medida la unidad totalmente instalada, conexionada, programada y lista para funcionar.</t>
  </si>
  <si>
    <t>Uds.</t>
  </si>
  <si>
    <t>Largo</t>
  </si>
  <si>
    <t>Ancho</t>
  </si>
  <si>
    <t>Alto</t>
  </si>
  <si>
    <t>Parcial</t>
  </si>
  <si>
    <t>Subtotal</t>
  </si>
  <si>
    <t>Servidor principal</t>
  </si>
  <si>
    <t>PSEVD40</t>
  </si>
  <si>
    <t>Partida</t>
  </si>
  <si>
    <t>m</t>
  </si>
  <si>
    <t>CANALETA P/CABLEADO SUP. C/TAPA</t>
  </si>
  <si>
    <t>Suministro e instalación de canaleta para cableado de red de datos de 300x100 mm en montaje superficial, perforada con tapa de protección. Medida la unidad totalmente instalada y lista para funcionar.</t>
  </si>
  <si>
    <t>Uds.</t>
  </si>
  <si>
    <t>Largo</t>
  </si>
  <si>
    <t>Ancho</t>
  </si>
  <si>
    <t>Alto</t>
  </si>
  <si>
    <t>Parcial</t>
  </si>
  <si>
    <t>Subtotal</t>
  </si>
  <si>
    <t>Canal para datos</t>
  </si>
  <si>
    <t>EIEQI03</t>
  </si>
  <si>
    <t>Partida</t>
  </si>
  <si>
    <t>m</t>
  </si>
  <si>
    <t>CABLE UTP CAT-6 C/TUBO</t>
  </si>
  <si>
    <t>Suministro e instalación de cableado horizontal de toma de voz/datos mediante cable UTP de categoría 6A libre de halógenos en montaje bajo tubo (incluido en la medición). Se incluye en la medición el suministro e instalación del cableado instalado por zonas interiores de estanterías, falsos techos, rodapiés y demás elementos que permiten su mimetismo con la decoración del edificio según instrucciones de la Dirección Facultativa. Totalmente instalada y configurada, con parte proporcional de canalización y cableado, probado y conexionado.</t>
  </si>
  <si>
    <t>Uds.</t>
  </si>
  <si>
    <t>Largo</t>
  </si>
  <si>
    <t>Ancho</t>
  </si>
  <si>
    <t>Alto</t>
  </si>
  <si>
    <t>Parcial</t>
  </si>
  <si>
    <t>Subtotal</t>
  </si>
  <si>
    <t>Cableado sist. comunicaciones</t>
  </si>
  <si>
    <t>0000022P3</t>
  </si>
  <si>
    <t>Partida</t>
  </si>
  <si>
    <t>ud</t>
  </si>
  <si>
    <t>LATIGUILLO CATEGORIA 6A UTP 1 mts</t>
  </si>
  <si>
    <t>Latiguillo de de parcheo categoría 6A UTP de 1m color blanco, cumpliendo TIA/EIA 568-B.2-AD10 e ISO 11801 Clase E Edición 2.1 en un canal 4C, norma IEC 60603-7,  y norma FCC Parte 68 Sub-parte F., con revestimiento de oro de grosor mínimo de 50 micropulgadas en los contactos acreditando el testeo del 100 % de las unidades en fábrica en todos los parámetros de transmisión. Completamente instalado, probado, conexionado y certificado.</t>
  </si>
  <si>
    <t>Uds.</t>
  </si>
  <si>
    <t>Largo</t>
  </si>
  <si>
    <t>Ancho</t>
  </si>
  <si>
    <t>Alto</t>
  </si>
  <si>
    <t>Parcial</t>
  </si>
  <si>
    <t>Subtotal</t>
  </si>
  <si>
    <t>Armario Rack</t>
  </si>
  <si>
    <t>EAESP001</t>
  </si>
  <si>
    <t>Partida</t>
  </si>
  <si>
    <t>ud</t>
  </si>
  <si>
    <t>PUNTO DE RED INTEGRADO MECANISMO</t>
  </si>
  <si>
    <t>Suministro e Instalación de Conector para cablea Cat 6 tipo A Hembra UTP RJ45. Diseñado para instalar en paneles de parcheo, rosetas ó cajas de superficie.  Completamente instalado, probado, conexionado y certificado.</t>
  </si>
  <si>
    <t>Uds.</t>
  </si>
  <si>
    <t>Largo</t>
  </si>
  <si>
    <t>Ancho</t>
  </si>
  <si>
    <t>Alto</t>
  </si>
  <si>
    <t>Parcial</t>
  </si>
  <si>
    <t>Subtotal</t>
  </si>
  <si>
    <t>Planta sótano -1 Tomas múltiples (4 datos)</t>
  </si>
  <si>
    <t>Planta baja Tomas múltiples (4 datos)</t>
  </si>
  <si>
    <t>Planta sótano -1 Tomas múltiples (2 datos)</t>
  </si>
  <si>
    <t>Planta baja Tomas múltiples (2 datos)</t>
  </si>
  <si>
    <t>Planta primera Tomas múltiples (2 datos)</t>
  </si>
  <si>
    <t>Planta segunda Tomas múltiples (2 datos)</t>
  </si>
  <si>
    <t>Planta sótano -2 Tomas datos individual</t>
  </si>
  <si>
    <t>Planta baja Tomas datos individual</t>
  </si>
  <si>
    <t>Planta primera Tomas datos individual</t>
  </si>
  <si>
    <t>Planta segunda Tomas datos individual</t>
  </si>
  <si>
    <t>T. Teléfonos Planta baja</t>
  </si>
  <si>
    <t>T. Teléfonos Planta primera</t>
  </si>
  <si>
    <t>T. Teléfonos Planta segunda</t>
  </si>
  <si>
    <t>Tomas cuartos técnicos</t>
  </si>
  <si>
    <t>EGSVE31</t>
  </si>
  <si>
    <t>Partida</t>
  </si>
  <si>
    <t>ud</t>
  </si>
  <si>
    <t>ANTENA Y TOMA PUNTO WIFI</t>
  </si>
  <si>
    <t>Suministro e instalación de antena WIFI marca CISCO, EXTREM-NETWORKS o semejante en calidad y características técnicas previa aceptación de modelo por DF y Propiedad (para cualquier cambio de marca/modelo deberá justificarse su completa integración en el sistema general de datos de Paradores, obteniendo en visto bueno del Servicio de Informática sobre la presentación de propuestas). Incluyendo la toma de voz/datos para instalación de antena de red wifi, realizada mediante una placa de 1 a 2 conectores RJ45 (categoría 6A) para hasta 2 tomas de voz/datos, incluyendo los conectores y su conexión a la línea de datos desde el Rack (cableado  no incluido). Medida la unidad totalmente instalada, conexionada y probada según planos de proyecto y normativa aplicable.</t>
  </si>
  <si>
    <t>Uds.</t>
  </si>
  <si>
    <t>Largo</t>
  </si>
  <si>
    <t>Ancho</t>
  </si>
  <si>
    <t>Alto</t>
  </si>
  <si>
    <t>Parcial</t>
  </si>
  <si>
    <t>Subtotal</t>
  </si>
  <si>
    <t>Planta sótano -2</t>
  </si>
  <si>
    <t>Planta sótano -1</t>
  </si>
  <si>
    <t>Planta baja zz.cc</t>
  </si>
  <si>
    <t>Planta primera zz.cc</t>
  </si>
  <si>
    <t>Planta segunda zz.cc</t>
  </si>
  <si>
    <t>Habitaciones</t>
  </si>
  <si>
    <t>EIEQI07</t>
  </si>
  <si>
    <t>Partida</t>
  </si>
  <si>
    <t>ud</t>
  </si>
  <si>
    <t>CERTIFICADO/ETIQUETADO PUNTO RED</t>
  </si>
  <si>
    <t>Certificación y etiquetado de punto de red instalado en edificio bajo norma UNE y prescripciones de la Propiedad, incluyendo informe de certificación.</t>
  </si>
  <si>
    <t>Uds.</t>
  </si>
  <si>
    <t>Largo</t>
  </si>
  <si>
    <t>Ancho</t>
  </si>
  <si>
    <t>Alto</t>
  </si>
  <si>
    <t>Parcial</t>
  </si>
  <si>
    <t>Subtotal</t>
  </si>
  <si>
    <t>Planta sótano -1 Tomas múltiples (4 datos)</t>
  </si>
  <si>
    <t>Planta baja Tomas múltiples (4 datos)</t>
  </si>
  <si>
    <t>Planta sótano -1 Tomas múltiples (2 datos)</t>
  </si>
  <si>
    <t>Planta baja Tomas múltiples (2 datos)</t>
  </si>
  <si>
    <t>Planta primera Tomas múltiples (2 datos)</t>
  </si>
  <si>
    <t>Planta segunda Tomas múltiples (2 datos)</t>
  </si>
  <si>
    <t>Planta sótano -2 Tomas datos individual</t>
  </si>
  <si>
    <t>Planta baja Tomas datos individual</t>
  </si>
  <si>
    <t>Planta primera Tomas datos individual</t>
  </si>
  <si>
    <t>Planta segunda Tomas datos individual</t>
  </si>
  <si>
    <t>T. Teléfonos Planta baja</t>
  </si>
  <si>
    <t>T. Teléfonos Planta primera</t>
  </si>
  <si>
    <t>T. Teléfonos Planta segunda</t>
  </si>
  <si>
    <t>WIFI Planta sótano -2</t>
  </si>
  <si>
    <t>WIFI Planta sótano -1</t>
  </si>
  <si>
    <t>WIFI Planta baja zz.cc</t>
  </si>
  <si>
    <t>WIFI Planta primera zz.cc</t>
  </si>
  <si>
    <t>WIFI Planta segunda zz.cc</t>
  </si>
  <si>
    <t>WIFI Habitaciones</t>
  </si>
  <si>
    <t>Tomas cuartos técnicos</t>
  </si>
  <si>
    <t>EAESP010</t>
  </si>
  <si>
    <t>Partida</t>
  </si>
  <si>
    <t>m</t>
  </si>
  <si>
    <t>CABLE FIBRA CONEXIÓN RACKS</t>
  </si>
  <si>
    <t>Suministro e instalación de cable de fibra óptica compuesto por manguera multifibra de 8 fibras multimodo OM3 para realizar anilllo de comunicaciones entre armarios de comunicaciones. Cubierta LSZH. Totalmente instalada y preparada para conexión.</t>
  </si>
  <si>
    <t>Uds.</t>
  </si>
  <si>
    <t>Largo</t>
  </si>
  <si>
    <t>Ancho</t>
  </si>
  <si>
    <t>Alto</t>
  </si>
  <si>
    <t>Parcial</t>
  </si>
  <si>
    <t>Subtotal</t>
  </si>
  <si>
    <t>Conexión entre Racks edificios</t>
  </si>
  <si>
    <t>PSEVD99</t>
  </si>
  <si>
    <t>Partida</t>
  </si>
  <si>
    <t>ud</t>
  </si>
  <si>
    <t>INTEGRACIÓN COMPLETA C/PARADORES</t>
  </si>
  <si>
    <t>Trabajos correspondientes a la integración completa del sistema de gestión de habitaciones y de los sistemas de comunicaciones, voz, datos, megafonía, cctv, control de acceso, climatización, contabilizaciones, etc. en el sistema general de gestión hotelera de "Paradores" según su estandar. Medida la unidad totalmente ejecutada y lista para funcionar.</t>
  </si>
  <si>
    <t>Uds.</t>
  </si>
  <si>
    <t>Largo</t>
  </si>
  <si>
    <t>Ancho</t>
  </si>
  <si>
    <t>Alto</t>
  </si>
  <si>
    <t>Parcial</t>
  </si>
  <si>
    <t>Subtotal</t>
  </si>
  <si>
    <t>Integración general de sistemas</t>
  </si>
  <si>
    <t>PSEVD80</t>
  </si>
  <si>
    <t>Partida</t>
  </si>
  <si>
    <t>ud</t>
  </si>
  <si>
    <t>VIDEOPORTERO COCINA</t>
  </si>
  <si>
    <t>Suministro e instalación de videoportero Fermat Duoxplus o semejante en calidad y características técnicas, compuesto por placa de calle skyline fabricada en aluminio anodizado (compuesta por el marco con visera, un módulo de video W, un módulo de 1 pulsador doble y un módulo de teclado memokey W para el control de acceso) , alimentador, adaptador de línea, abrepuertas y 2 centrales interiores en conserjería y recepción. Medida la unidad totalmente instalada incluyendo placa de calle, centrales interiores, cableado y programación, lista para funcionar.</t>
  </si>
  <si>
    <t>Uds.</t>
  </si>
  <si>
    <t>Largo</t>
  </si>
  <si>
    <t>Ancho</t>
  </si>
  <si>
    <t>Alto</t>
  </si>
  <si>
    <t>Parcial</t>
  </si>
  <si>
    <t>Subtotal</t>
  </si>
  <si>
    <t>Videoportero</t>
  </si>
  <si>
    <t>PSESPVD</t>
  </si>
  <si>
    <t>PSESPMG</t>
  </si>
  <si>
    <t>Capítulo</t>
  </si>
  <si>
    <t>INST. DE MEGAFONÍA E HILO MUSICAL</t>
  </si>
  <si>
    <t>EMEG001</t>
  </si>
  <si>
    <t>Partida</t>
  </si>
  <si>
    <t>ud</t>
  </si>
  <si>
    <t>ARMARIO RACK 19"-18ud MEGAFONÍA</t>
  </si>
  <si>
    <t>Suministro e instalación de Armario RACK normalizado de 19" y 18 unidades de altura Optimus AR-18K o semejante, con ruedas, paneles laterales practicables, panel posterior con llave, ventiladores superiores y puerta frontal de cristal templado con llave, con dimensiones: 600 x 800 x 985 mm. Medida la unidad totalmente instalada, conexionada, programada y lista para funcionar según memoria descriptiva, planos de proyecto, normativa aplicable e instrucciones del fabricante por personal especializado.</t>
  </si>
  <si>
    <t>Uds.</t>
  </si>
  <si>
    <t>Largo</t>
  </si>
  <si>
    <t>Ancho</t>
  </si>
  <si>
    <t>Alto</t>
  </si>
  <si>
    <t>Parcial</t>
  </si>
  <si>
    <t>Subtotal</t>
  </si>
  <si>
    <t>Sistema de megafonía</t>
  </si>
  <si>
    <t>EMEG002</t>
  </si>
  <si>
    <t>Partida</t>
  </si>
  <si>
    <t>ud</t>
  </si>
  <si>
    <t>ACC. MONTAJE CENTRAL MEGAFONÍA</t>
  </si>
  <si>
    <t>Suministro e instalación de accesorios necesarios para el montaje de la central de amplificacion y control:  - Guias laterales para soporte modulos.  - Panel de conexionado trasero con las correspondientes bornas para su conexionado.  - Bases de enchufes internas (schuco) para el conexionado de los elementos internos.  - Canales pasacables.  ?- Tornilleria para la fijacion de los elementos internos.  Se suministra USB con esquema de alambrado y conexionado. Medida la unidad totalmente instalada, conexionada, programada y lista para funcionar según memoria descriptiva, planos de proyecto, normativa aplicable e instrucciones del fabricante por personal especializado.</t>
  </si>
  <si>
    <t>Uds.</t>
  </si>
  <si>
    <t>Largo</t>
  </si>
  <si>
    <t>Ancho</t>
  </si>
  <si>
    <t>Alto</t>
  </si>
  <si>
    <t>Parcial</t>
  </si>
  <si>
    <t>Subtotal</t>
  </si>
  <si>
    <t>Sistema de megafonía</t>
  </si>
  <si>
    <t>PSMEM001</t>
  </si>
  <si>
    <t>Partida</t>
  </si>
  <si>
    <t>ud</t>
  </si>
  <si>
    <t>MATRIZ DE AUDIO MODULAR CON CONEXIÓN IP</t>
  </si>
  <si>
    <t>Suministro e instalación de matriz de audio modular Optimus Compact con conexión IP y funciones de supervisión, para la gestión completa del sistema de megafonía y alarma por voz o semejante en calidad y características técnicas previa aceptación de modelo por DF y Propiedad (para cualquier cambio de marca/modelo deberá justificarse su completa integración en el sistema general de datos de Paradores, obteniendo en visto bueno del Servicio de Informática sobre la presentación de propuestas). Dispone de 10 espacios para la inserción de tarjetas, con las siguientes características:  - Comunicación Ethernet 2xRJ45 para instalaciones en redundancia. IP Layer 3 &amp; Layer 4 Network  - Bus CAN: 500kbit/s  - Contactos de entrada: 3, configurables NC/NO. Supervisables  - Contactos de salida: 3, configurables NC/NO. 1 relé de FAIL  - Entradas de audio: 1 USB 2,0 frontal para música (wav, mp3 y ogg)  - 16 Canales de audio  - Memoria SD: 16 GB, para mensajes pregrabados  - Alimentación: 24V CC/730mA   Medida la unidad totalmente instalada, conexionada, programada y lista para funcionar según memoria descriptiva, planos de proyecto, normativa aplicable e instrucciones del fabricante por personal especializado.</t>
  </si>
  <si>
    <t>Uds.</t>
  </si>
  <si>
    <t>Largo</t>
  </si>
  <si>
    <t>Ancho</t>
  </si>
  <si>
    <t>Alto</t>
  </si>
  <si>
    <t>Parcial</t>
  </si>
  <si>
    <t>Subtotal</t>
  </si>
  <si>
    <t>Sistema de megafonía</t>
  </si>
  <si>
    <t>PSMEM002</t>
  </si>
  <si>
    <t>Partida</t>
  </si>
  <si>
    <t>ud</t>
  </si>
  <si>
    <t>AMPLIACIÓN DEL SISTEMA 10 TARJETAS</t>
  </si>
  <si>
    <t>Suministro e isntalación de módulo de ampliación del sistema Optimus Compact-E con capacidad para 10 tarjetas o semejante en calidad y características técnicas previa aceptación de modelo por DF y Propiedad (para cualquier cambio de marca/modelo deberá justificarse su completa integración en el sistema general de datos de Paradores, obteniendo en visto bueno del Servicio de Informática sobre la presentación de propuestas)..Medida la unidad totalmente instalada, conexionada, programada y lista para funcionar según memoria descriptiva, planos de proyecto, normativa aplicable e instrucciones del fabricante por personal especializado.</t>
  </si>
  <si>
    <t>Uds.</t>
  </si>
  <si>
    <t>Largo</t>
  </si>
  <si>
    <t>Ancho</t>
  </si>
  <si>
    <t>Alto</t>
  </si>
  <si>
    <t>Parcial</t>
  </si>
  <si>
    <t>Subtotal</t>
  </si>
  <si>
    <t>EMEG003</t>
  </si>
  <si>
    <t>Partida</t>
  </si>
  <si>
    <t>ud</t>
  </si>
  <si>
    <t>ETIQUETADO, ALAMBRADO Y CHEQUEO</t>
  </si>
  <si>
    <t>Trabajos de montaje, conexionado, alambrado, etiquetado y chequeado de la central de amplificación y control del sistema de megafonía. Medida la unidad según memoria descriptiva, planos de proyecto, normativa aplicable e instrucciones del fabricante por personal especializado.</t>
  </si>
  <si>
    <t>Uds.</t>
  </si>
  <si>
    <t>Largo</t>
  </si>
  <si>
    <t>Ancho</t>
  </si>
  <si>
    <t>Alto</t>
  </si>
  <si>
    <t>Parcial</t>
  </si>
  <si>
    <t>Subtotal</t>
  </si>
  <si>
    <t>Sistema de megafonía</t>
  </si>
  <si>
    <t>PSMEM003</t>
  </si>
  <si>
    <t>Partida</t>
  </si>
  <si>
    <t>ud</t>
  </si>
  <si>
    <t>TARJETA DE 2 ENTRADAS DE AUDIO PARA MÚSICA</t>
  </si>
  <si>
    <t>Suministro e instalación de tarjeta Optimus UMX-2M3 o semejante en calidad y características técnicas previa aceptación de modelo por DF y Propiedad (para cualquier cambio de marca/modelo deberá justificarse su completa integración en el sistema general de datos de Paradores, obteniendo en visto bueno del Servicio de Informática sobre la presentación de propuestas), con dos entradas de audio para fuentes de sonido. Medida la unidad totalmente instalada, conexionada, programada y lista para funcionar según memoria descriptiva, planos de proyecto, normativa aplicable e instrucciones del fabricante por personal especializado.</t>
  </si>
  <si>
    <t>Uds.</t>
  </si>
  <si>
    <t>Largo</t>
  </si>
  <si>
    <t>Ancho</t>
  </si>
  <si>
    <t>Alto</t>
  </si>
  <si>
    <t>Parcial</t>
  </si>
  <si>
    <t>Subtotal</t>
  </si>
  <si>
    <t>PSMEM004</t>
  </si>
  <si>
    <t>Partida</t>
  </si>
  <si>
    <t>ud</t>
  </si>
  <si>
    <t>TARJETA 6 SALIDAS SUBZONA</t>
  </si>
  <si>
    <t>Suministro e instalación de tarjeta Optimus UMX-MC6 o semejante en calidad y características técnicas previa aceptación de modelo por DF y Propiedad (para cualquier cambio de marca/modelo deberá justificarse su completa integración en el sistema general de datos de Paradores, obteniendo en visto bueno del Servicio de Informática sobre la presentación de propuestas), con seis salidas subzona.  Medida la unidad totalmente instalada, conexionada, programada y lista para funcionar según memoria descriptiva, planos de proyecto, normativa aplicable e instrucciones del fabricante por personal especializado.</t>
  </si>
  <si>
    <t>Uds.</t>
  </si>
  <si>
    <t>Largo</t>
  </si>
  <si>
    <t>Ancho</t>
  </si>
  <si>
    <t>Alto</t>
  </si>
  <si>
    <t>Parcial</t>
  </si>
  <si>
    <t>Subtotal</t>
  </si>
  <si>
    <t>PSMEM005</t>
  </si>
  <si>
    <t>Partida</t>
  </si>
  <si>
    <t>ud</t>
  </si>
  <si>
    <t>TARJETA DE 2 SALIDAS DE AUDIO</t>
  </si>
  <si>
    <t>Suministro e instalación de tarjeta Optimus UMX-2SA o semejante en calidad y características técnicas previa aceptación de modelo por DF y Propiedad (para cualquier cambio de marca/modelo deberá justificarse su completa integración en el sistema general de datos de Paradores, obteniendo en visto bueno del Servicio de Informática sobre la presentación de propuestas), de dos salidas de audio con supervisión, control volumen y ecualizador 10 bandas. Medida la unidad totalmente instalada, conexionada, programada y lista para funcionar según memoria descriptiva, planos de proyecto, normativa aplicable e instrucciones del fabricante por personal especializado.</t>
  </si>
  <si>
    <t>Uds.</t>
  </si>
  <si>
    <t>Largo</t>
  </si>
  <si>
    <t>Ancho</t>
  </si>
  <si>
    <t>Alto</t>
  </si>
  <si>
    <t>Parcial</t>
  </si>
  <si>
    <t>Subtotal</t>
  </si>
  <si>
    <t>EMEG011</t>
  </si>
  <si>
    <t>Partida</t>
  </si>
  <si>
    <t>ud</t>
  </si>
  <si>
    <t>CENTRAL MICROFÓNICA</t>
  </si>
  <si>
    <t>Suministro e instalación de Central microfónica Optimus DC-700ETH o semejante en calidad y características técnicas previa aceptación de modelo por DF y Propiedad (para cualquier cambio de marca/modelo deberá justificarse su completa integración en el sistema general de datos de Paradores, obteniendo en visto bueno del Servicio de Informática sobre la presentación de propuestas), equipo para difusión de avisos directos o pregrabados a través de la red Ethernet, control y supervisión del sistema de megafonía y configuración de parámetros. Incorpora las funciones de pupitre de bomberos, con las siguientes características:  - Envio de avisos a zonas/ grupos  - Activación mensajes de preevacuación y evacuación (EN54-16)  - Activación de mensajes pregrabados genéricos  - Avisos de viva voz, con o sin tono de preaviso (gong)  - Conexión de fuente musical y envío del programa musical a la matriz vía Ethernet  - LED de alarma  - Muestra lista de alarmas del sistema  - Altavoz monitor  Medida la unidad totalmente instalada, conexionada, programada y lista para funcionar según memoria descriptiva, planos de proyecto, normativa aplicable e instrucciones del fabricante por personal especializado.</t>
  </si>
  <si>
    <t>Uds.</t>
  </si>
  <si>
    <t>Largo</t>
  </si>
  <si>
    <t>Ancho</t>
  </si>
  <si>
    <t>Alto</t>
  </si>
  <si>
    <t>Parcial</t>
  </si>
  <si>
    <t>Subtotal</t>
  </si>
  <si>
    <t>Sistema de megafonía</t>
  </si>
  <si>
    <t>PSMEM007</t>
  </si>
  <si>
    <t>Partida</t>
  </si>
  <si>
    <t>ud</t>
  </si>
  <si>
    <t>UNIDAD DE AMPLIACIÓN CON 4 ESPACIOS MOD. POT.</t>
  </si>
  <si>
    <t>Suministro e instalación de módulo de ampliación Optimus IF-7P4ETH o semejante en calidad y características técnicas previa aceptación de modelo por DF y Propiedad (para cualquier cambio de marca/modelo deberá justificarse su completa integración en el sistema general de datos de Paradores, obteniendo en visto bueno del Servicio de Informática sobre la presentación de propuestas), para conectar etapas de potencia en cualquier punto de la red.Medida la unidad totalmente instalada, conexionada, programada y lista para funcionar según memoria descriptiva, planos de proyecto, normativa aplicable e instrucciones del fabricante por personal especializado.</t>
  </si>
  <si>
    <t>Uds.</t>
  </si>
  <si>
    <t>Largo</t>
  </si>
  <si>
    <t>Ancho</t>
  </si>
  <si>
    <t>Alto</t>
  </si>
  <si>
    <t>Parcial</t>
  </si>
  <si>
    <t>Subtotal</t>
  </si>
  <si>
    <t>EMEG008</t>
  </si>
  <si>
    <t>Partida</t>
  </si>
  <si>
    <t>ud</t>
  </si>
  <si>
    <t>ETAPA DE POTENCIA 2x500W CLASE D</t>
  </si>
  <si>
    <t>Suministro e instalación de Etapa de potencia digital con 2 salidad de 500W clase D marca Optimus DA-500D2 o semejante en calidad y características técnicas previa aceptación de modelo por DF y Propiedad (para cualquier cambio de marca/modelo deberá justificarse su completa integración en el sistema general de datos de Paradores, obteniendo en visto bueno del Servicio de Informática sobre la presentación de propuestas), con alimentacion: 230 Vac (principal) y 24 Vdc (secundaria a baterias); potencia de salida: 2 x 500W rms. Incorpora sistema de proteccion electronica contra sobrecargas y cortocircuitos en la salida, asi como proteccion contra calentamiento excesivo. Medida la unidad totalmente instalada, conexionada, programada y lista para funcionar según memoria descriptiva, planos de proyecto, normativa aplicable e instrucciones del fabricante por personal especializado.</t>
  </si>
  <si>
    <t>Uds.</t>
  </si>
  <si>
    <t>Largo</t>
  </si>
  <si>
    <t>Ancho</t>
  </si>
  <si>
    <t>Alto</t>
  </si>
  <si>
    <t>Parcial</t>
  </si>
  <si>
    <t>Subtotal</t>
  </si>
  <si>
    <t>Sistema de megafonía</t>
  </si>
  <si>
    <t>PSMEM006</t>
  </si>
  <si>
    <t>Partida</t>
  </si>
  <si>
    <t>ud</t>
  </si>
  <si>
    <t>SISTEMA DE ALIMENTACIÓN DE EMERGENCIA</t>
  </si>
  <si>
    <t>Suministro e instalación de sistema de alimentación de emergencia y cargador de baterías Optimus MS-150 o semejante en calidad y características técnicas previa aceptación de modelo por DF y Propiedad (para cualquier cambio de marca/modelo deberá justificarse su completa integración en el sistema general de datos de Paradores, obteniendo en visto bueno del Servicio de Informática sobre la presentación de propuestas). Medida la unidad totalmente instalada, conexionada, programada y lista para funcionar según memoria descriptiva, planos de proyecto, normativa aplicable e instrucciones del fabricante por personal especializado.</t>
  </si>
  <si>
    <t>Uds.</t>
  </si>
  <si>
    <t>Largo</t>
  </si>
  <si>
    <t>Ancho</t>
  </si>
  <si>
    <t>Alto</t>
  </si>
  <si>
    <t>Parcial</t>
  </si>
  <si>
    <t>Subtotal</t>
  </si>
  <si>
    <t>EMEG016</t>
  </si>
  <si>
    <t>Partida</t>
  </si>
  <si>
    <t>ud</t>
  </si>
  <si>
    <t>ALTAVOZ TECHO 6,5" 6W/99dB 100V EMPOTRABLE</t>
  </si>
  <si>
    <t>Suministro e instalación de altavoz de techo de montaje empotrado Optimus A-266EN  o semejante en calidad y características técnicas previa aceptación de modelo por DF y Propiedad (para cualquier cambio de marca/modelo deberá justificarse su completa integración en el sistema general de datos de Paradores, obteniendo en visto bueno del Servicio de Informática sobre la presentación de propuestas), altavoz de 6,5" y 6 W de potencia RMS en línea de 100V . Este altavoz está diseñado para su uso en sistemas de alarma por voz y cumple las normas de emergencia. El altavoz dispone de tapa posterior metálica, terminales  cerámicos, un fusible térmico y cableado interno resistente al fuego.Medida la unidad totalmente instalada, conexionada y lista para funcionar según memoria descriptiva, planos de proyecto, normativa aplicable e instrucciones del fabricante por personal especializado</t>
  </si>
  <si>
    <t>Uds.</t>
  </si>
  <si>
    <t>Largo</t>
  </si>
  <si>
    <t>Ancho</t>
  </si>
  <si>
    <t>Alto</t>
  </si>
  <si>
    <t>Parcial</t>
  </si>
  <si>
    <t>Subtotal</t>
  </si>
  <si>
    <t>Habitaciones</t>
  </si>
  <si>
    <t>PSMEM008</t>
  </si>
  <si>
    <t>Partida</t>
  </si>
  <si>
    <t>ud</t>
  </si>
  <si>
    <t>ALTAVOZ TECHO 6,5" 10W/103dB SUPERFICIE</t>
  </si>
  <si>
    <t>Suministro e instalación de altavoz de techo de montaje en superficie Optimus AS-266EN  o semejante en calidad y características técnicas previa aceptación de modelo por DF y Propiedad (para cualquier cambio de marca/modelo deberá justificarse su completa integración en el sistema general de datos de Paradores, obteniendo en visto bueno del Servicio de Informática sobre la presentación de propuestas), altavoz de 6,5" y 10W de potencia RMS en línea de 100V . Este altavoz está diseñado para su uso en sistemas de alarma por voz y cumple las normas de emergencia. .Medida la unidad totalmente instalada, conexionada y lista para funcionar según memoria descriptiva, planos de proyecto, normativa aplicable e instrucciones del fabricante por personal especializado</t>
  </si>
  <si>
    <t>Uds.</t>
  </si>
  <si>
    <t>Largo</t>
  </si>
  <si>
    <t>Ancho</t>
  </si>
  <si>
    <t>Alto</t>
  </si>
  <si>
    <t>Parcial</t>
  </si>
  <si>
    <t>Subtotal</t>
  </si>
  <si>
    <t>Planta sótano -2</t>
  </si>
  <si>
    <t>Planta sótano -1</t>
  </si>
  <si>
    <t>Planta baja zz.cc</t>
  </si>
  <si>
    <t>Planta primera zz.cc</t>
  </si>
  <si>
    <t>Planta segunda zz.cc</t>
  </si>
  <si>
    <t>EMEG014</t>
  </si>
  <si>
    <t>Partida</t>
  </si>
  <si>
    <t>ud</t>
  </si>
  <si>
    <t>CABLEADO DE SISTEMA DE MEGAFONÍA</t>
  </si>
  <si>
    <t>Suministro e instalación de sistema de cableado de equipos de megafonía, formado por cable de 2x2,5mm² para la red de proyectores esféricos y cable tipo UD GZ-923 o o semejante en calidad y características técnicas previa aceptación de modelo por DF y Propiedad (para cualquier cambio de marca/modelo deberá justificarse su completa integración en el sistema general de datos de Paradores, obteniendo en visto bueno del Servicio de Informática sobre la presentación de propuestas), para el cableado de los equipos de rack, pupitre, etc.. Se incluye en la medición el tubo de protección del cableado y los elementos de fijación a paredes, techos y/o elementos estructurales, mediante tubo rígido libre de halógenos de 20 mm de diámetro. Medida la unidad totalmente instalada, conexionada, programada y lista para funcionar según memoria descriptiva, planos de proyecto, normativa aplicable e instrucciones del fabricante por personal especializado.</t>
  </si>
  <si>
    <t>Uds.</t>
  </si>
  <si>
    <t>Largo</t>
  </si>
  <si>
    <t>Ancho</t>
  </si>
  <si>
    <t>Alto</t>
  </si>
  <si>
    <t>Parcial</t>
  </si>
  <si>
    <t>Subtotal</t>
  </si>
  <si>
    <t>Sistema de megafonía</t>
  </si>
  <si>
    <t>PSESPMG</t>
  </si>
  <si>
    <t>PSESPTV</t>
  </si>
  <si>
    <t>Capítulo</t>
  </si>
  <si>
    <t>INST. DE CIRCUITO CERRADO DE TELEVISIÓN</t>
  </si>
  <si>
    <t>AHBESP12</t>
  </si>
  <si>
    <t>Partida</t>
  </si>
  <si>
    <t>ud</t>
  </si>
  <si>
    <t>GRABADOR HD CCTV</t>
  </si>
  <si>
    <t>Suministro e instalación de Grabador Hikvision Turbo HD DVR 8 ch Canal Grabador de vídeo Digital de CCTV TVI ds-7208hqhi-k1 para 8 canales o semejante en calidad y características técnicas previa aceptación de modelo por DF y Propiedad (para cualquier cambio de marca/modelo deberá justificarse su completa integración en el sistema general de datos de Paradores, obteniendo en visto bueno del Servicio de Informática sobre la presentación de propuestas). Medida la unidad totalmente instalada con parte proporcional de cableado de interconexiones, conexionada, configurada, programada, probada y certificada, lista para funcionar.</t>
  </si>
  <si>
    <t>Uds.</t>
  </si>
  <si>
    <t>Largo</t>
  </si>
  <si>
    <t>Ancho</t>
  </si>
  <si>
    <t>Alto</t>
  </si>
  <si>
    <t>Parcial</t>
  </si>
  <si>
    <t>Subtotal</t>
  </si>
  <si>
    <t>Grabador sist. cctv (instalado en Rack principal)</t>
  </si>
  <si>
    <t>AHBESP13</t>
  </si>
  <si>
    <t>Partida</t>
  </si>
  <si>
    <t>ud</t>
  </si>
  <si>
    <t>MONITOR VISIÓN 24"</t>
  </si>
  <si>
    <t>Suministro e instalación de monitor  de 24" de resolución 1920x1080  para gestión continuada de imágenes críticas. Totalmente instalado con parte proporcional de canalización y cableado, probado y conexionado.</t>
  </si>
  <si>
    <t>Uds.</t>
  </si>
  <si>
    <t>Largo</t>
  </si>
  <si>
    <t>Ancho</t>
  </si>
  <si>
    <t>Alto</t>
  </si>
  <si>
    <t>Parcial</t>
  </si>
  <si>
    <t>Subtotal</t>
  </si>
  <si>
    <t>Monitor sist. cctv (inst. en recepción)</t>
  </si>
  <si>
    <t>EIEQI03</t>
  </si>
  <si>
    <t>Partida</t>
  </si>
  <si>
    <t>m</t>
  </si>
  <si>
    <t>CABLE UTP CAT-6 C/TUBO</t>
  </si>
  <si>
    <t>Suministro e instalación de cableado horizontal de toma de voz/datos mediante cable UTP de categoría 6A libre de halógenos en montaje bajo tubo (incluido en la medición). Se incluye en la medición el suministro e instalación del cableado instalado por zonas interiores de estanterías, falsos techos, rodapiés y demás elementos que permiten su mimetismo con la decoración del edificio según instrucciones de la Dirección Facultativa. Totalmente instalada y configurada, con parte proporcional de canalización y cableado, probado y conexionado.</t>
  </si>
  <si>
    <t>Uds.</t>
  </si>
  <si>
    <t>Largo</t>
  </si>
  <si>
    <t>Ancho</t>
  </si>
  <si>
    <t>Alto</t>
  </si>
  <si>
    <t>Parcial</t>
  </si>
  <si>
    <t>Subtotal</t>
  </si>
  <si>
    <t>Cableado sist. comunicaciones</t>
  </si>
  <si>
    <t>EIEQI07</t>
  </si>
  <si>
    <t>Partida</t>
  </si>
  <si>
    <t>ud</t>
  </si>
  <si>
    <t>CERTIFICADO/ETIQUETADO PUNTO RED</t>
  </si>
  <si>
    <t>Certificación y etiquetado de punto de red instalado en edificio bajo norma UNE y prescripciones de la Propiedad, incluyendo informe de certificación.</t>
  </si>
  <si>
    <t>Uds.</t>
  </si>
  <si>
    <t>Largo</t>
  </si>
  <si>
    <t>Ancho</t>
  </si>
  <si>
    <t>Alto</t>
  </si>
  <si>
    <t>Parcial</t>
  </si>
  <si>
    <t>Subtotal</t>
  </si>
  <si>
    <t>Alimentación cámaras CCTV</t>
  </si>
  <si>
    <t>AHBESP10</t>
  </si>
  <si>
    <t>Partida</t>
  </si>
  <si>
    <t>ud</t>
  </si>
  <si>
    <t>CÁMARA VIGILANCIA INTERIOR</t>
  </si>
  <si>
    <t>Suministro e instalación de cámara interior Hikvision DS-IR-2ce56c0t hd720p de infrarrojos de interior o semejante en calidad y características técnicas previa aceptación de modelo por DF y Propiedad (para cualquier cambio de marca/modelo deberá justificarse su completa integración en el sistema general de datos de Paradores, obteniendo en visto bueno del Servicio de Informática sobre la presentación de propuestas). Medida la unidad totalmente instalada, conexionada, configurada, programada, probada y certificada, lista para funcionar.</t>
  </si>
  <si>
    <t>Uds.</t>
  </si>
  <si>
    <t>Largo</t>
  </si>
  <si>
    <t>Ancho</t>
  </si>
  <si>
    <t>Alto</t>
  </si>
  <si>
    <t>Parcial</t>
  </si>
  <si>
    <t>Subtotal</t>
  </si>
  <si>
    <t>Planta sótano -2</t>
  </si>
  <si>
    <t>Planta sótano -1</t>
  </si>
  <si>
    <t>Planta baja</t>
  </si>
  <si>
    <t>Planta primera</t>
  </si>
  <si>
    <t>Planta segunda</t>
  </si>
  <si>
    <t>PSMCC001</t>
  </si>
  <si>
    <t>Partida</t>
  </si>
  <si>
    <t>ud</t>
  </si>
  <si>
    <t>CÁMARA VIGILANCIA EXTERIOR</t>
  </si>
  <si>
    <t>Suministro e instalación de cámara exterior Hikvision Ds-2ce56c2t-ir Analógica o semejante en calidad y características técnicas previa aceptación de modelo por DF y Propiedad (para cualquier cambio de marca/modelo deberá justificarse su completa integración en el sistema general de datos de Paradores, obteniendo en visto bueno del Servicio de Informática sobre la presentación de propuestas). Completamente instalada con parte proporcional de cableado, probado, conexionado a videograbador y certificado.</t>
  </si>
  <si>
    <t>Uds.</t>
  </si>
  <si>
    <t>Largo</t>
  </si>
  <si>
    <t>Ancho</t>
  </si>
  <si>
    <t>Alto</t>
  </si>
  <si>
    <t>Parcial</t>
  </si>
  <si>
    <t>Subtotal</t>
  </si>
  <si>
    <t>Exteriores</t>
  </si>
  <si>
    <t>PSESPTV</t>
  </si>
  <si>
    <t>IM</t>
  </si>
  <si>
    <t>IF</t>
  </si>
  <si>
    <t>Capítulo</t>
  </si>
  <si>
    <t>Fontanería</t>
  </si>
  <si>
    <t>EFON001</t>
  </si>
  <si>
    <t>Partida</t>
  </si>
  <si>
    <t>ud</t>
  </si>
  <si>
    <t>ACOMETIDA DE AGUA PE-90mm C/ARQ.</t>
  </si>
  <si>
    <t>Suministro e instalación de acometida domiciliaria de agua potable realizada con tubería de polietileno de alta densidad PN16 de 90 mm de diámetro (3"), conectada a la red principal de abastecimiento, con collarín de toma de fundición salida 3" y racor rosca-macho de latón, formación de arqueta de fundición en acera y llave de corte de 3". Totalmente realizada; i/p.p. de rotura y demolición de pavimento, posterior relleno y compactación de tierras propias de la excavación hasta cota de paquete de acabado (no incluido), limpieza y retirada de escombros. Acometida para una longitud máxima de 8 m. Medida la unidad terminada sin incluir la obra civil.</t>
  </si>
  <si>
    <t>Uds.</t>
  </si>
  <si>
    <t>Largo</t>
  </si>
  <si>
    <t>Ancho</t>
  </si>
  <si>
    <t>Alto</t>
  </si>
  <si>
    <t>Parcial</t>
  </si>
  <si>
    <t>Subtotal</t>
  </si>
  <si>
    <t>Acometida AF</t>
  </si>
  <si>
    <t>EFON003</t>
  </si>
  <si>
    <t>Partida</t>
  </si>
  <si>
    <t>ud</t>
  </si>
  <si>
    <t>CONTADOR DE AGUA DE CONSUMO</t>
  </si>
  <si>
    <t>Suministro e instalación de contador individual de agua fría para consumo modelo homologado por la Compañía Suministradora, de diámetro nominal DN65 (2 1/2") para instalación en armario (no incluido en la medición), incluyendo válvulas de corte e independización, filtro retenedor de residuos de latón, con tamiz de acero inoxidable con perforaciones de 0,4mm, con rosca de 3", para una presión máxima de trabajo de 16 bar y una temperatura máxima de 110ºC, válvula antirretorno y grifo de pruebas. Medida la unidad totalmente instalada, conexionada y probada, incluyendo timbrado del contador por la Delegación de Industria</t>
  </si>
  <si>
    <t>Uds.</t>
  </si>
  <si>
    <t>Largo</t>
  </si>
  <si>
    <t>Ancho</t>
  </si>
  <si>
    <t>Alto</t>
  </si>
  <si>
    <t>Parcial</t>
  </si>
  <si>
    <t>Subtotal</t>
  </si>
  <si>
    <t>Contador AF general</t>
  </si>
  <si>
    <t>aftub109</t>
  </si>
  <si>
    <t>Partida</t>
  </si>
  <si>
    <t>m</t>
  </si>
  <si>
    <t>TUBERÍA AGUA FRÍA PEØ90mm</t>
  </si>
  <si>
    <t>Suministro e instalación de tubería de polietileno de alta densidad (16 MPa) para circuitos de distribución de agua fría, de 90 mm de diámetro exterior. La tubería irá tendida en zanja normalizada y señalizada mediante banda superior. Las uniones y piezas especiales irán unidas según normativa. Se utilizarán pasamuros de holgura de 10 mm. Incluso parte proporcional de piezas especiales para instalación y conexión, materiales de unión, piecerío, manguitos pasamuros, elementos dilatadores, válvulas de corte e independización y pruebas de estanqueidad. Totalmente instalada y probada estanqueidad según planos de proyecto y normativa aplicable (sin incluir la obra civil).</t>
  </si>
  <si>
    <t>Uds.</t>
  </si>
  <si>
    <t>Largo</t>
  </si>
  <si>
    <t>Ancho</t>
  </si>
  <si>
    <t>Alto</t>
  </si>
  <si>
    <t>Parcial</t>
  </si>
  <si>
    <t>Subtotal</t>
  </si>
  <si>
    <t>Contador- cuarto a.fria</t>
  </si>
  <si>
    <t>PSFON005</t>
  </si>
  <si>
    <t>Partida</t>
  </si>
  <si>
    <t>m</t>
  </si>
  <si>
    <t>AISL. TÉRM.FLEXIBLE DIÁM=108mm ESP=30mm</t>
  </si>
  <si>
    <t>Suministro e instalación de aislamiento térmico flexible de célula cerrada tipo Armaflex  AF-EVO-5-108 o similar en calidad y características técnicas, para tubería en instalación interior de climatización, colocada superficialmente, para la distribución de fluidos fríos (de 0°C a +10°C), con elevada resistencia a la difusión de vapor de agua, baja conductividad térmica y protección antimicrobiana incorporada, para tuberías de hasta 108 mm de diámetro exterior y 30 mm de espesor, a base de caucho sintético flexible, de estructura celular cerrada, con adhesivo para las uniones (la banda autoadhesiva tiene base acrílica sensible a la presión y malla tejida como soporte).Incluido en la medición las piezas de codos, tes prefabricados en el mismo material asi como elementos de sujeción a la tubería y elementos de anclaje a pared/techo tipo armafix AF o similar. Totalmente instalado.</t>
  </si>
  <si>
    <t>Uds.</t>
  </si>
  <si>
    <t>Largo</t>
  </si>
  <si>
    <t>Ancho</t>
  </si>
  <si>
    <t>Alto</t>
  </si>
  <si>
    <t>Parcial</t>
  </si>
  <si>
    <t>Subtotal</t>
  </si>
  <si>
    <t>Acometida AF interior edificio</t>
  </si>
  <si>
    <t>GFON011</t>
  </si>
  <si>
    <t>Partida</t>
  </si>
  <si>
    <t>ud</t>
  </si>
  <si>
    <t>VÁLVULA DE CORTE MANUAL AF 3"</t>
  </si>
  <si>
    <t>Suministro e instalación de válvula de corte manual de 3" para instalación sobre tubería colgada de circuitos de agua fría. Las uniones y piezas especiales irán unidas según normativa. Incluso parte proporcional de piezas especiales para instalación y conexión y pruebas de estanqueidad. Totalmente instalada y probada estanqueidad según planos de proyecto y normativa aplicable.</t>
  </si>
  <si>
    <t>Uds.</t>
  </si>
  <si>
    <t>Largo</t>
  </si>
  <si>
    <t>Ancho</t>
  </si>
  <si>
    <t>Alto</t>
  </si>
  <si>
    <t>Parcial</t>
  </si>
  <si>
    <t>Subtotal</t>
  </si>
  <si>
    <t>Llave de corte general</t>
  </si>
  <si>
    <t>CEPCI004</t>
  </si>
  <si>
    <t>Partida</t>
  </si>
  <si>
    <t>m</t>
  </si>
  <si>
    <t>TUBERÍA AGUA FRÍA PEØ63mm</t>
  </si>
  <si>
    <t>Suministro e instalación de tubería de polietileno de alta densidad (PE-100), para uso alimentario, de 63 mm de diámtero nominal (2 1/2") y PN 16 atm, conforme UNE-EN 12201; para tuberías de alimentación de suministro de agua. Totalmente montada, incluyendo p.p. de piezas especiales (codos, manguitos, etc), y p.p de medios auxiliares. Conforme a CTE DB HS-4.</t>
  </si>
  <si>
    <t>Uds.</t>
  </si>
  <si>
    <t>Largo</t>
  </si>
  <si>
    <t>Ancho</t>
  </si>
  <si>
    <t>Alto</t>
  </si>
  <si>
    <t>Parcial</t>
  </si>
  <si>
    <t>Subtotal</t>
  </si>
  <si>
    <t>Acometida AF parador GB</t>
  </si>
  <si>
    <t>PSCLT0112</t>
  </si>
  <si>
    <t>Partida</t>
  </si>
  <si>
    <t>m</t>
  </si>
  <si>
    <t>AISL. TÉRM. FLEXIBLE DIÁM=76mm ESP=30mm</t>
  </si>
  <si>
    <t>Suministro e instalación de aislamiento térmico flexible de célula cerrada tipo Armaflex  AF-EVO-5-076 o similar en calidad y características técnicas, para tubería en instalación interior de climatización, colocada superficialmente, para la distribución de fluidos fríos (de 0°C a +10°C), con elevada resistencia a la difusión de vapor de agua, baja conductividad térmica y protección antimicrobiana incorporada, para tuberías de hasta 79,5 mm de diámetro exterior y 30 mm de espesor, a base de caucho sintético flexible, de estructura celular cerrada, con adhesivo para las uniones (la banda autoadhesiva tiene base acrílica sensible a la presión y malla tejida como soporte).Incluido en la medición las piezas de codos, tes prefabricados en el mismo material asi como elementos de sujeción a la tubería y elementos de anclaje a pared/techo tipo armaFix AF o similar. Totalmente instalado.</t>
  </si>
  <si>
    <t>Uds.</t>
  </si>
  <si>
    <t>Largo</t>
  </si>
  <si>
    <t>Ancho</t>
  </si>
  <si>
    <t>Alto</t>
  </si>
  <si>
    <t>Parcial</t>
  </si>
  <si>
    <t>Subtotal</t>
  </si>
  <si>
    <t>Acometida AF parador GB interior edificio</t>
  </si>
  <si>
    <t>GFON012</t>
  </si>
  <si>
    <t>Partida</t>
  </si>
  <si>
    <t>ud</t>
  </si>
  <si>
    <t>VÁLVULA DE CORTE MANUAL AF 2 1/2"</t>
  </si>
  <si>
    <t>Suministro e instalación de válvula de corte manual de 2 1/2" para instalación sobre tubería colgada de circuitos de agua fría. Las uniones y piezas especiales irán unidas según normativa. Incluso parte proporcional de piezas especiales para instalación y conexión y pruebas de estanqueidad. Totalmente instalada y probada estanqueidad según planos de proyecto y normativa aplicable.</t>
  </si>
  <si>
    <t>Uds.</t>
  </si>
  <si>
    <t>Largo</t>
  </si>
  <si>
    <t>Ancho</t>
  </si>
  <si>
    <t>Alto</t>
  </si>
  <si>
    <t>Parcial</t>
  </si>
  <si>
    <t>Subtotal</t>
  </si>
  <si>
    <t>Llave de corte general parador GB</t>
  </si>
  <si>
    <t>Llave de corte general edificio</t>
  </si>
  <si>
    <t>PSPCI004</t>
  </si>
  <si>
    <t>Partida</t>
  </si>
  <si>
    <t>ud</t>
  </si>
  <si>
    <t>EQUIPAMIENTO ALJIBE</t>
  </si>
  <si>
    <t>Suministro e instalación de válvula de flotador de 2 1/2" de diámetro para conectar con la acometida con cuerpo de latón, boya  esférica roscada de latón y obturador de goma, rebosadero, interruptor de nivel de 10 A, con boya, contrapeso y cable, válvula de esfera de latón para roscar de 1 1/2" para el vaciado y válvula de corte de mariposa de 2 1/2" de diámetro para conectar al grupo de presión.</t>
  </si>
  <si>
    <t>Uds.</t>
  </si>
  <si>
    <t>Largo</t>
  </si>
  <si>
    <t>Ancho</t>
  </si>
  <si>
    <t>Alto</t>
  </si>
  <si>
    <t>Parcial</t>
  </si>
  <si>
    <t>Subtotal</t>
  </si>
  <si>
    <t>Depósito in situ agua consumo</t>
  </si>
  <si>
    <t>PSFON004</t>
  </si>
  <si>
    <t>Partida</t>
  </si>
  <si>
    <t>ud</t>
  </si>
  <si>
    <t>GRUPO DE PRESIÓN</t>
  </si>
  <si>
    <t>Suministro e instalación de grupo de presión para abastecimiento de agua potable modelo Wilo SiBoost Smart 3 Helix VE 1005 o semejante en calidad y características técnicas previa presentación de informe de equivalencia para aprobación por DF y Propiedad, con las siguientes características:  Sistemas de bus incluido:  - LON-Bus, Modbus TCP, BACnet MSTP, BACnet IP  Normas cumplidas  - Especificaciones para instalaciones de conducción de agua potable DIN 1988 (EN 806)  - Vaso de expansión/depósito de compensación de membrana, DIN 4807  - Equipo de instalaciones de potencia con materiales de servicio electrónicos EN 50178  - Equipamiento eléctrico de las máquinas EN 60204-1  - Seguridad de los aparatos electrodomésticos y análogos EN 60335-1  - Conjuntos de cuadros de control de baja tensión, EN 60439-1/61439-1  - CEM - Norma de emisión en entornos residenciales, comerciales y de industria ligera (EN 61000-6-3)  Datos de funcionamiento:  Fluido: Agua 100 %  Temperatura del fluido: 10,00 °C  Caudal: 25,90 m³/h  Altura de impulsión: 50,00 m  Número de bombas: 3  Temperatura del fluido: 3...50 °C  temperatura ambiente: 5...40 °C  Presión máxima de trabajo: 16 bar  Presión de entrada: 1 MPa  Datos del motor:  Alimentación eléctrica: 3¶400 V/50 Hz  Potencia nominal del motor: 3 kW  Intensidad nominal: 6,4 A  Velocidad nominal: 3500 1/min  Clase de aislamiento: F  Tipo de protección del motor: IP55  Tipo de protección del cuadro: IP54  Materiales:  Carcasa de la bomba: 1.4301  Rodete: 1.4307  Eje: 1.4301  Junta del eje: Q1BE3GG  Material de la junta: EPDM  Material de la tubería: 1.4307  Medida la unidad totalmente instalada, conexionada y probada según planos de proyecto, normativa aplicabe e instrucciones del fabricante, lista para funcionar incluyendo puesta en marcha por SAT.</t>
  </si>
  <si>
    <t>Uds.</t>
  </si>
  <si>
    <t>Largo</t>
  </si>
  <si>
    <t>Ancho</t>
  </si>
  <si>
    <t>Alto</t>
  </si>
  <si>
    <t>Parcial</t>
  </si>
  <si>
    <t>Subtotal</t>
  </si>
  <si>
    <t>Grupo de presión de fontanería</t>
  </si>
  <si>
    <t>PSFON002</t>
  </si>
  <si>
    <t>Partida</t>
  </si>
  <si>
    <t>ud</t>
  </si>
  <si>
    <t>EQUIPO DE CLORACIÓN</t>
  </si>
  <si>
    <t>Suministro e instalación de equipo electrónico para la lectura y control de los valores de  cloro y/o pH del agua Cillit PCR Eco 2.6 o semejante en calidad y características técnicas, con regulación de ambos parámetros a través de bombas dosificadoras con las siguientes funciones:  - Pantalla con visualización de los parámetros de funcionamiento.  - Punto de consigna mínimo y máximo para cada parámetro controlado.  - Tiempo máximo de dosificación para evitar sobredosificaciones en caso de averías o incidentes.  - Señales de salida 0/4 20 mA proporcionales a los valores controlados.  - Clave de acceso.  - Tarado de los electrodos vía software.  Se incluye en la medición los siguientes elementos:  - Bombas dosificadoras CILLIT-DP ECO.  - Electrodo de pH y/o cloro.  - Panel de medición con porta-electrodos y sensor de flujo.  Medida la unidad totalmente instalada, conexionada, programada y probada según planos de proyecto, instrucciones del fabricante y normativa aplicable, lista para funcionar, incluyendo la puesta en marcha por SAT.</t>
  </si>
  <si>
    <t>Uds.</t>
  </si>
  <si>
    <t>Largo</t>
  </si>
  <si>
    <t>Ancho</t>
  </si>
  <si>
    <t>Alto</t>
  </si>
  <si>
    <t>Parcial</t>
  </si>
  <si>
    <t>Subtotal</t>
  </si>
  <si>
    <t>Equipo cloración</t>
  </si>
  <si>
    <t>PSFON003</t>
  </si>
  <si>
    <t>Partida</t>
  </si>
  <si>
    <t>ud</t>
  </si>
  <si>
    <t>DEPÓSITO DE CLORACIÓN CON SONDAS</t>
  </si>
  <si>
    <t>Suministro e instalación de depósito para sistema de cloración modelo Cillit 239 UNI - 250 L o semejante en calidad y características técnicas, con capacidad de 250 litros, incluyendo sonda de nivel mínimo LB 128, caña de aspiración telescópica 800-1500 mm y boya interruptor de nivel; electrodo para pH y electrodo para Cloro. Medida la unidad totalmente instalada, conexionada, programada y probada según planos de proyecto, instrucciones del fabricante y normativa aplicable, lista para funcionar.</t>
  </si>
  <si>
    <t>Uds.</t>
  </si>
  <si>
    <t>Largo</t>
  </si>
  <si>
    <t>Ancho</t>
  </si>
  <si>
    <t>Alto</t>
  </si>
  <si>
    <t>Parcial</t>
  </si>
  <si>
    <t>Subtotal</t>
  </si>
  <si>
    <t>Depósito cloración</t>
  </si>
  <si>
    <t>PMFON08</t>
  </si>
  <si>
    <t>Partida</t>
  </si>
  <si>
    <t>ud</t>
  </si>
  <si>
    <t>DESCALCIFICADOR</t>
  </si>
  <si>
    <t>Suministro e instalación de estación de descalcificación modelo BI-BLOC KW SIMPLEX 600L DN75 o semejante en calidad y características técnicas, con 600 litros de contenido de resina, 120 kg de consumo de sal por regeneración, para un caudal máximo de 30.000 l/h, conexión a 2 1/2" y 1000 litros de capacidad. Se incluye en la medición los siguientes accesorios:  - 40 Sacos de 25 kg de sal  - 1 Filtro antilegionela CINTROPUR NW-650  - 3 Válvula de palanca 2 1/2"  - 1 Válvula de esfera con actuador eléctrico de 2 1/2"  - 1 Válvula de equilibrado Hydrocontrol R25 PN25  - 1 Grifo de esfera manguera 1/2" PN16 para tubo de 15 mm  Medida la unidad totalmente instalada, conexionada, programada y probada según planos de proyecto, instrucciones del fabricante y normativa aplicable, lista para funcionar, incluyendo la puesta en marcha por SAT.</t>
  </si>
  <si>
    <t>Uds.</t>
  </si>
  <si>
    <t>Largo</t>
  </si>
  <si>
    <t>Ancho</t>
  </si>
  <si>
    <t>Alto</t>
  </si>
  <si>
    <t>Parcial</t>
  </si>
  <si>
    <t>Subtotal</t>
  </si>
  <si>
    <t>Sistema de descalcificación</t>
  </si>
  <si>
    <t>PSFON007</t>
  </si>
  <si>
    <t>Partida</t>
  </si>
  <si>
    <t>m</t>
  </si>
  <si>
    <t>TUBERÍA COBRE RÍGIDO DN54 mm 2"</t>
  </si>
  <si>
    <t>Suministro e instalación de tubería de cobre rígido, de 54 mm de diámetro nominal (2"), conforme a UNE-EN 1057+A1; para tuberías de alimentación, distribución e interiores, de agua fría y/o ACS. Totalmente montada, incluyendo p.p. de piezas especiales (codos, manguitos, etc) y anclaje y p.p de medios auxiliares. Conforme a CTE DB HS-4.</t>
  </si>
  <si>
    <t>Uds.</t>
  </si>
  <si>
    <t>Largo</t>
  </si>
  <si>
    <t>Ancho</t>
  </si>
  <si>
    <t>Alto</t>
  </si>
  <si>
    <t>Parcial</t>
  </si>
  <si>
    <t>Subtotal</t>
  </si>
  <si>
    <t>Agua Fría</t>
  </si>
  <si>
    <t>0</t>
  </si>
  <si>
    <t>Sótano-2 / Patinillo</t>
  </si>
  <si>
    <t>Sót. -1</t>
  </si>
  <si>
    <t>PSFON008</t>
  </si>
  <si>
    <t>Partida</t>
  </si>
  <si>
    <t>m</t>
  </si>
  <si>
    <t>TUBERÍA COBRE RÍGIDO DN42 mm 1 1/2"</t>
  </si>
  <si>
    <t>Suministro e instalación de tubería de cobre rígido, de 42 mm de diámetro nominal (1 1/2"), conforme a UNE-EN 1057+A1; para tuberías de alimentación, distribución e interiores, de agua fría y/o ACS. Totalmente montada, incluyendo p.p. de piezas especiales (codos, manguitos, etc) y anclaje y p.p de medios auxiliares. Conforme a CTE DB HS-4.</t>
  </si>
  <si>
    <t>Uds.</t>
  </si>
  <si>
    <t>Largo</t>
  </si>
  <si>
    <t>Ancho</t>
  </si>
  <si>
    <t>Alto</t>
  </si>
  <si>
    <t>Parcial</t>
  </si>
  <si>
    <t>Subtotal</t>
  </si>
  <si>
    <t>Agua Fría</t>
  </si>
  <si>
    <t>0</t>
  </si>
  <si>
    <t>P. Sót.-1</t>
  </si>
  <si>
    <t>PSFON009</t>
  </si>
  <si>
    <t>Partida</t>
  </si>
  <si>
    <t>m</t>
  </si>
  <si>
    <t>TUBERÍA COBRE RÍGIDO DN35 mm 1 1/4"</t>
  </si>
  <si>
    <t>Suministro e instalación de tubería de cobre rígido, de 35 mm de diámetro nominal (1 1/4"), conforme a UNE-EN 1057+A1; para tuberías de alimentación, distribución e interiores, de agua fría y/o ACS. Totalmente montada, incluyendo p.p. de piezas especiales(codos, manguitos, etc), protección de tubo corrugado de polipropileno (azul/rojo) y p.p de medios auxiliares. Conforme a CTE DB HS-4.</t>
  </si>
  <si>
    <t>Uds.</t>
  </si>
  <si>
    <t>Largo</t>
  </si>
  <si>
    <t>Ancho</t>
  </si>
  <si>
    <t>Alto</t>
  </si>
  <si>
    <t>Parcial</t>
  </si>
  <si>
    <t>Subtotal</t>
  </si>
  <si>
    <t>Agua Fría</t>
  </si>
  <si>
    <t>0</t>
  </si>
  <si>
    <t>P. Sót.-1 / Patinillos</t>
  </si>
  <si>
    <t>P. Baja / Patinillos</t>
  </si>
  <si>
    <t>PSFON010</t>
  </si>
  <si>
    <t>Partida</t>
  </si>
  <si>
    <t>m</t>
  </si>
  <si>
    <t>TUBERÍA COBRE RÍGIDO DN28 mm 1"</t>
  </si>
  <si>
    <t>Suministro e instalación de tubería de cobre rígido, de 28 mm de diámetro nominal (1"), conforme a UNE-EN 1057+A1; para tuberías de alimentación, distribución e interiores, de agua fría y/o ACS. Totalmente montada, incluyendo p.p. de piezas especiales (codos, manguitos, etc), protección de tubo corrugado de polipropileno (azul/rojo) y p.p de medios auxiliares. Conforme a CTE DB HS-4.</t>
  </si>
  <si>
    <t>Uds.</t>
  </si>
  <si>
    <t>Largo</t>
  </si>
  <si>
    <t>Ancho</t>
  </si>
  <si>
    <t>Alto</t>
  </si>
  <si>
    <t>Parcial</t>
  </si>
  <si>
    <t>Subtotal</t>
  </si>
  <si>
    <t>Agua Fría</t>
  </si>
  <si>
    <t>0</t>
  </si>
  <si>
    <t>P. Sót.-1 / Patinillos</t>
  </si>
  <si>
    <t>P. Baja / Patinillos</t>
  </si>
  <si>
    <t>P. 1ª / Patinillos</t>
  </si>
  <si>
    <t>PSFON011</t>
  </si>
  <si>
    <t>Partida</t>
  </si>
  <si>
    <t>m</t>
  </si>
  <si>
    <t>TUBERÍA COBRE RÍGIDO DN22 mm 3/4"</t>
  </si>
  <si>
    <t>Suministro e instalación de tubería de cobre rígido, de 22 mm de diámetro nominal (3/4"), conforme a UNE-EN 1057+A1; para tuberías de alimentación, distribución e interiores, de agua fría y/o ACS. Totalmente montada, incluyendo p.p. de piezas especiales (codos, manguitos, etc) protección de tubo corrugado de polipropileno (azul/rojo) y p.p de medios auxiliares. Conforme a CTE DB HS-4.</t>
  </si>
  <si>
    <t>Uds.</t>
  </si>
  <si>
    <t>Largo</t>
  </si>
  <si>
    <t>Ancho</t>
  </si>
  <si>
    <t>Alto</t>
  </si>
  <si>
    <t>Parcial</t>
  </si>
  <si>
    <t>Subtotal</t>
  </si>
  <si>
    <t>Agua Fría</t>
  </si>
  <si>
    <t>0</t>
  </si>
  <si>
    <t>P. Sót.-1 / Patinillos</t>
  </si>
  <si>
    <t>P. Baja / Patinillos</t>
  </si>
  <si>
    <t>P. 1ª / Patinillos</t>
  </si>
  <si>
    <t>P. 2ª</t>
  </si>
  <si>
    <t>PSFON012</t>
  </si>
  <si>
    <t>Partida</t>
  </si>
  <si>
    <t>m</t>
  </si>
  <si>
    <t>AISL. TÉRM. FLEXIBLE DIÁM=54mm ESP=30mm</t>
  </si>
  <si>
    <t>Suministro e instalación de aislamiento térmico flexible de célula cerrada tipo Armaflex  AF-EVO-5-054 o similar en calidad y características técnicas, para tubería en instalación interior de climatización, colocada superficialmente, para la distribución de fluidos fríos (de 0°C a +10°C), con elevada resistencia a la difusión de vapor de agua, baja conductividad térmica y protección antimicrobiana incorporada, para tuberías de hasta 54 mm de diámetro exterior y 30 mm de espesor, a base de caucho sintético flexible, de estructura celular cerrada, con adhesivo para las uniones (la banda autoadhesiva tiene base acrílica sensible a la presión y malla tejida como soporte). Incluido en la medición las piezas de codos, tes prefabricados en el mismo material asi como elementos de sujeción a la tubería y elementos de anclaje a pared/techo tipo armaFix AF o similar. Totalmente instalado.</t>
  </si>
  <si>
    <t>Uds.</t>
  </si>
  <si>
    <t>Largo</t>
  </si>
  <si>
    <t>Ancho</t>
  </si>
  <si>
    <t>Alto</t>
  </si>
  <si>
    <t>Parcial</t>
  </si>
  <si>
    <t>Subtotal</t>
  </si>
  <si>
    <t>Sótano-2/ patinillo</t>
  </si>
  <si>
    <t>Sót. -1</t>
  </si>
  <si>
    <t>PSCLT010</t>
  </si>
  <si>
    <t>Partida</t>
  </si>
  <si>
    <t>m</t>
  </si>
  <si>
    <t>AISL. TÉRM.FLEXIBLE DIÁM=42mm ESP=30mm</t>
  </si>
  <si>
    <t>Suministro e instalación de aislamiento térmico flexible de célula cerrada tipo Armaflex  AF-EVO-5-042 o similar en calidad y características técnicas, para tubería en instalación interior de climatización, colocada superficialmente, para la distribución de fluidos fríos (de 0°C a +10°C), con elevada resistencia a la difusión de vapor de agua, baja conductividad térmica y protección antimicrobiana incorporada, para tuberías de hasta 42 mm de diámetro exterior y 30 mm de espesor, a base de caucho sintético flexible, de estructura celular cerrada, con adhesivo para las uniones (la banda autoadhesiva tiene base acrílica sensible a la presión y malla tejida como soporte).Incluido en la medición las piezas de codos, tes prefabricados en el mismo material asi como elementos de sujeción a la tubería y elementos de anclaje a pared/techo tipo armaFix AF o similar. Totalmente instalado.</t>
  </si>
  <si>
    <t>Uds.</t>
  </si>
  <si>
    <t>Largo</t>
  </si>
  <si>
    <t>Ancho</t>
  </si>
  <si>
    <t>Alto</t>
  </si>
  <si>
    <t>Parcial</t>
  </si>
  <si>
    <t>Subtotal</t>
  </si>
  <si>
    <t>P. Sót.-1</t>
  </si>
  <si>
    <t>PSFON013</t>
  </si>
  <si>
    <t>Partida</t>
  </si>
  <si>
    <t>m</t>
  </si>
  <si>
    <t>AISL. TÉRM.FLEXIBLE DIÁM=35mm ESP=25mm</t>
  </si>
  <si>
    <t>Suministro e instalación de aislamiento térmico flexible de célula cerrada tipo Armaflex  AF-EVO-5-035 o similar en calidad y características técnicas, para tubería en instalación interior de climatización, colocada superficialmente, para la distribución de fluidos fríos (de 0°C a +10°C), con elevada resistencia a la difusión de vapor de agua, baja conductividad térmica y protección antimicrobiana incorporada, para tuberías de hasta 35 mm de diámetro exterior y 27 mm de espesor, a base de caucho sintético flexible, de estructura celular cerrada, con adhesivo para las uniones (la banda autoadhesiva tiene base acrílica sensible a la presión y malla tejida como soporte).Incluido en la medición las piezas de codos, tes prefabricados en el mismo material asi como elementos de sujeción a la tubería y elementos de anclaje a pared/techo tipo armaFix AF  o similar. Totalmente instalado.</t>
  </si>
  <si>
    <t>Uds.</t>
  </si>
  <si>
    <t>Largo</t>
  </si>
  <si>
    <t>Ancho</t>
  </si>
  <si>
    <t>Alto</t>
  </si>
  <si>
    <t>Parcial</t>
  </si>
  <si>
    <t>Subtotal</t>
  </si>
  <si>
    <t>P. Sót.-1 / Patinillos</t>
  </si>
  <si>
    <t>P. Baja / Patinillos</t>
  </si>
  <si>
    <t>PSFON014</t>
  </si>
  <si>
    <t>Partida</t>
  </si>
  <si>
    <t>m</t>
  </si>
  <si>
    <t>AISL. TÉRM.FLEXIBLE DIÁM=28mm ESP=25mm</t>
  </si>
  <si>
    <t>Suministro e instalación de aislamiento térmico flexible de célula cerrada tipo Armaflex  AF-EVO-5-028 o similar en calidad y características técnicas, para tubería en instalación interior de climatización, colocada superficialmente, para la distribución de fluidos fríos (de 0°C a +10°C), con elevada resistencia a la difusión de vapor de agua, baja conductividad térmica y protección antimicrobiana incorporada, para tuberías de hasta 28 mm de diámetro exterior y 25 mm de espesor, a base de caucho sintético flexible, de estructura celular cerrada, con adhesivo para las uniones (la banda autoadhesiva tiene base acrílica sensible a la presión y malla tejida como soporte).Incluido en la medición las piezas de codos, tes prefabricados en el mismo material asi como elementos de sujeción a la tubería y elementos de anclaje a pared/techo tipo armaFix AF  o similar. Totalmente instalado.</t>
  </si>
  <si>
    <t>Uds.</t>
  </si>
  <si>
    <t>Largo</t>
  </si>
  <si>
    <t>Ancho</t>
  </si>
  <si>
    <t>Alto</t>
  </si>
  <si>
    <t>Parcial</t>
  </si>
  <si>
    <t>Subtotal</t>
  </si>
  <si>
    <t>P. Sót.-1 / Patinillos</t>
  </si>
  <si>
    <t>P. Baja / Patinillos</t>
  </si>
  <si>
    <t>P. 1ª / Patinillos</t>
  </si>
  <si>
    <t>PSFON015</t>
  </si>
  <si>
    <t>Partida</t>
  </si>
  <si>
    <t>m</t>
  </si>
  <si>
    <t>AISL. TÉRM.FLEXIBLE DIÁM=22mm ESP=25mm</t>
  </si>
  <si>
    <t>Suministro e instalación de aislamiento térmico flexible de célula cerrada tipo Armaflex  AF-EVO-5-022 o similar en calidad y características técnicas, para tubería en instalación interior de climatización, colocada superficialmente, para la distribución de fluidos fríos (de 0°C a +10°C), con elevada resistencia a la difusión de vapor de agua, baja conductividad térmica y protección antimicrobiana incorporada, para tuberías de hasta 22 mm de diámetro exterior y 25 mm de espesor, a base de caucho sintético flexible, de estructura celular cerrada, con adhesivo para las uniones (la banda autoadhesiva tiene base acrílica sensible a la presión y malla tejida como soporte).Incluido en la medición las piezas de codos, tes prefabricados en el mismo material asi como elementos de sujeción a la tubería y elementos de anclaje a pared/techo tipo armaFix AF  o similar. Totalmente instalado.</t>
  </si>
  <si>
    <t>Uds.</t>
  </si>
  <si>
    <t>Largo</t>
  </si>
  <si>
    <t>Ancho</t>
  </si>
  <si>
    <t>Alto</t>
  </si>
  <si>
    <t>Parcial</t>
  </si>
  <si>
    <t>Subtotal</t>
  </si>
  <si>
    <t>P. Sót.-1 / Patinillos</t>
  </si>
  <si>
    <t>P. Baja / Patinillos</t>
  </si>
  <si>
    <t>P. 1ª / Patinillos</t>
  </si>
  <si>
    <t>P. 2ª</t>
  </si>
  <si>
    <t>PSFON016</t>
  </si>
  <si>
    <t>Partida</t>
  </si>
  <si>
    <t>ud</t>
  </si>
  <si>
    <t>VÁLVULA ESFERA CORTE MANUAL 2" (DN50)</t>
  </si>
  <si>
    <t>Suministro e instalación de válvula de corte de esfera de latón cromado de diámetro nominal DN50 (2") para roscar sobre red de agua fría o caliente. Medida la unidad totalmente instalada y probada estanqueidad y funcionamiento, i/ p.p. de pequeño material y mediosauxiliares. Conforme a CTE DB HS-4.</t>
  </si>
  <si>
    <t>Uds.</t>
  </si>
  <si>
    <t>Largo</t>
  </si>
  <si>
    <t>Ancho</t>
  </si>
  <si>
    <t>Alto</t>
  </si>
  <si>
    <t>Parcial</t>
  </si>
  <si>
    <t>Subtotal</t>
  </si>
  <si>
    <t>P. Sótano -2</t>
  </si>
  <si>
    <t>0</t>
  </si>
  <si>
    <t>Llave montante AF</t>
  </si>
  <si>
    <t>P. Sótano -1</t>
  </si>
  <si>
    <t>0</t>
  </si>
  <si>
    <t>Llave deriv. sum. cocina-lavand. AF</t>
  </si>
  <si>
    <t>Llave deriv. resto sum. AF</t>
  </si>
  <si>
    <t>PSFON017</t>
  </si>
  <si>
    <t>Partida</t>
  </si>
  <si>
    <t>ud</t>
  </si>
  <si>
    <t>VÁLVULA ESFERA CORTE MANUAL 1 1/2" (DN40)</t>
  </si>
  <si>
    <t>Suministro e instalación de válvula de corte de esfera de latón cromado de diámetro nominal DN40 (1 1/2") para roscar sobre red de agua fría o caliente. Medida la unidad totalmente instalada y probada estanqueidad y funcionamiento, i/ p.p. de pequeño material y mediosauxiliares. Conforme a CTE DB HS-4.</t>
  </si>
  <si>
    <t>Uds.</t>
  </si>
  <si>
    <t>Largo</t>
  </si>
  <si>
    <t>Ancho</t>
  </si>
  <si>
    <t>Alto</t>
  </si>
  <si>
    <t>Parcial</t>
  </si>
  <si>
    <t>Subtotal</t>
  </si>
  <si>
    <t>P. Sótano -2</t>
  </si>
  <si>
    <t>0</t>
  </si>
  <si>
    <t>Llave montante ACS</t>
  </si>
  <si>
    <t>P. Sótano -1</t>
  </si>
  <si>
    <t>0</t>
  </si>
  <si>
    <t>Llave sum. lavand. AF</t>
  </si>
  <si>
    <t>Llave montante M7 AF</t>
  </si>
  <si>
    <t>Llave deriv. sum. cocina-lavand. ACS</t>
  </si>
  <si>
    <t>Llave deriv. resto sum. ACS</t>
  </si>
  <si>
    <t>PSFON018</t>
  </si>
  <si>
    <t>Partida</t>
  </si>
  <si>
    <t>ud</t>
  </si>
  <si>
    <t>VÁLVULA ESFERA CORTE MANUAL 1 1/4" (DN32)</t>
  </si>
  <si>
    <t>Suministro e instalación de válvula de corte de esfera de latón cromado de diámetro nominal DN32 (1 1/4") para roscar sobre red de agua fría o caliente. Medida la unidad totalmente instalada y probada estanqueidad y funcionamiento, i/ p.p. de pequeño material y mediosauxiliares. Conforme a CTE DB HS-4.</t>
  </si>
  <si>
    <t>Uds.</t>
  </si>
  <si>
    <t>Largo</t>
  </si>
  <si>
    <t>Ancho</t>
  </si>
  <si>
    <t>Alto</t>
  </si>
  <si>
    <t>Parcial</t>
  </si>
  <si>
    <t>Subtotal</t>
  </si>
  <si>
    <t>P. Sótano -1</t>
  </si>
  <si>
    <t>0</t>
  </si>
  <si>
    <t>Llave sum. lavand. ACS</t>
  </si>
  <si>
    <t>Llave montante cocina AF</t>
  </si>
  <si>
    <t>Llave AF montante M1, M2, M3, M4, M6</t>
  </si>
  <si>
    <t>P. Baja</t>
  </si>
  <si>
    <t>0</t>
  </si>
  <si>
    <t>Cocina AF</t>
  </si>
  <si>
    <t>Montante AF M1</t>
  </si>
  <si>
    <t>PSFON019</t>
  </si>
  <si>
    <t>Partida</t>
  </si>
  <si>
    <t>ud</t>
  </si>
  <si>
    <t>VÁLVULA ESFERA CORTE MANUAL 1" (DN25)</t>
  </si>
  <si>
    <t>Suministro e instalación de válvula de corte de esfera de latón cromado de diámetro nominal DN25 (1") para roscar sobre red de agua fría o caliente. Medida la unidad totalmente instalada y probada estanqueidad y funcionamiento, i/ p.p. de pequeño material y mediosauxiliares. Conforme a CTE DB HS-4.</t>
  </si>
  <si>
    <t>Uds.</t>
  </si>
  <si>
    <t>Largo</t>
  </si>
  <si>
    <t>Ancho</t>
  </si>
  <si>
    <t>Alto</t>
  </si>
  <si>
    <t>Parcial</t>
  </si>
  <si>
    <t>Subtotal</t>
  </si>
  <si>
    <t>P. Sótano -2</t>
  </si>
  <si>
    <t>0</t>
  </si>
  <si>
    <t>Llave montante rec. ACS</t>
  </si>
  <si>
    <t>P. Sótano -1</t>
  </si>
  <si>
    <t>0</t>
  </si>
  <si>
    <t>Llave AF montante M5</t>
  </si>
  <si>
    <t>Llave AF montante M8</t>
  </si>
  <si>
    <t>Llave montante cocina ACS</t>
  </si>
  <si>
    <t>Llave ACS montante M1</t>
  </si>
  <si>
    <t>0</t>
  </si>
  <si>
    <t>Llave ACS montante M2</t>
  </si>
  <si>
    <t>Llave ACS montante M3</t>
  </si>
  <si>
    <t>Llave ACS montante M4</t>
  </si>
  <si>
    <t>Llave ACS montante M6</t>
  </si>
  <si>
    <t>Llave ACS montante M7</t>
  </si>
  <si>
    <t>P. Baja</t>
  </si>
  <si>
    <t>0</t>
  </si>
  <si>
    <t>Suministro AF oficio hab-Oficio S. Desay.</t>
  </si>
  <si>
    <t>Suministro AF Oficio S. Desay.</t>
  </si>
  <si>
    <t>Montante ACS M1</t>
  </si>
  <si>
    <t>PSFON020</t>
  </si>
  <si>
    <t>Partida</t>
  </si>
  <si>
    <t>ud</t>
  </si>
  <si>
    <t>VÁLVULA ESFERA CORTE MANUAL 3/4" (DN20)</t>
  </si>
  <si>
    <t>Suministro e instalación de válvula de corte de esfera de latón cromado de diámetro nominal DN20 (3/4") para roscar sobre red de agua fría o caliente. Medida la unidad totalmente instalada y probada estanqueidad y funcionamiento, i/ p.p. de pequeño material y mediosauxiliares. Conforme a CTE DB HS-4.</t>
  </si>
  <si>
    <t>Uds.</t>
  </si>
  <si>
    <t>Largo</t>
  </si>
  <si>
    <t>Ancho</t>
  </si>
  <si>
    <t>Alto</t>
  </si>
  <si>
    <t>Parcial</t>
  </si>
  <si>
    <t>Subtotal</t>
  </si>
  <si>
    <t>P. Sótano -1</t>
  </si>
  <si>
    <t>0</t>
  </si>
  <si>
    <t>Llave suministro AF/ACS vestuarios</t>
  </si>
  <si>
    <t>Llave ACS montante M5</t>
  </si>
  <si>
    <t>Llave ACS montante M8</t>
  </si>
  <si>
    <t>P. Baja</t>
  </si>
  <si>
    <t>0</t>
  </si>
  <si>
    <t>AF Cocina</t>
  </si>
  <si>
    <t>ACS Cocina</t>
  </si>
  <si>
    <t>AF/ACS Aseos</t>
  </si>
  <si>
    <t>AF/ACS Oficio hab.</t>
  </si>
  <si>
    <t>AF/ACS Habitaciones</t>
  </si>
  <si>
    <t>Suministro ACS. oficio hab-Oficio S. Desay.</t>
  </si>
  <si>
    <t>ACS Oficio S. Desay.</t>
  </si>
  <si>
    <t>P.1ª</t>
  </si>
  <si>
    <t>0</t>
  </si>
  <si>
    <t>AF/ACS Habitaciones</t>
  </si>
  <si>
    <t>AF/ACS Oficio Hab.</t>
  </si>
  <si>
    <t>P.2ª</t>
  </si>
  <si>
    <t>0</t>
  </si>
  <si>
    <t>AF/ACS Habitaciones</t>
  </si>
  <si>
    <t>AF/ACS Oficio Hab.</t>
  </si>
  <si>
    <t>PSFON027</t>
  </si>
  <si>
    <t>Partida</t>
  </si>
  <si>
    <t>ud</t>
  </si>
  <si>
    <t>VÁLVULA REG. ACS TERMOSTÁTICA 1 1/4"</t>
  </si>
  <si>
    <t>Suministro e instalación de válvula de regulación de caudal variable en función de la temperatura de 1 1/4" con volante reglado y termómetro incorporado, que permite ajustar el caudal recirculado para mantener la temperatura de retorno constante. Medida la unidad totalmente instalada, conexionada y probada según planos de proyecto, normativa aplicable einstrucciones del fabricante, lista para funcionar.</t>
  </si>
  <si>
    <t>Uds.</t>
  </si>
  <si>
    <t>Largo</t>
  </si>
  <si>
    <t>Ancho</t>
  </si>
  <si>
    <t>Alto</t>
  </si>
  <si>
    <t>Parcial</t>
  </si>
  <si>
    <t>Subtotal</t>
  </si>
  <si>
    <t>Válv. Regul. rec. ACS Lavand.- Cocina</t>
  </si>
  <si>
    <t>PSFON026</t>
  </si>
  <si>
    <t>Partida</t>
  </si>
  <si>
    <t>m</t>
  </si>
  <si>
    <t>VÁLVULA REG. ACS TERMOSTÁTICA 1"</t>
  </si>
  <si>
    <t>Suministro e instalación de válvula de regulación de caudal variable en función de la temperatura de 1" con volante reglado y termómetro incorporado, que permite ajustar el caudal recirculado para mantener la temperatura de retorno constante. Medida la unidad totalmente instalada, conexionada y probada según planos de proyecto, normativa aplicable einstrucciones del fabricante, lista para funcionar.</t>
  </si>
  <si>
    <t>Uds.</t>
  </si>
  <si>
    <t>Largo</t>
  </si>
  <si>
    <t>Ancho</t>
  </si>
  <si>
    <t>Alto</t>
  </si>
  <si>
    <t>Parcial</t>
  </si>
  <si>
    <t>Subtotal</t>
  </si>
  <si>
    <t>Válv. Regul. rec. ACS Montante M2</t>
  </si>
  <si>
    <t>Válv. Regul. rec. ACS Montante M3</t>
  </si>
  <si>
    <t>Válv. Regul. rec. ACS Montante M4</t>
  </si>
  <si>
    <t>Válv. Regul. rec. ACS Montante M6</t>
  </si>
  <si>
    <t>Válv. Regul. rec. ACS Montante M7</t>
  </si>
  <si>
    <t>FFONL002</t>
  </si>
  <si>
    <t>Partida</t>
  </si>
  <si>
    <t>ud</t>
  </si>
  <si>
    <t>VÁLVULA REG. ACS TERMOSTÁTICA 3/4"</t>
  </si>
  <si>
    <t>Suministro e instalación de válvula de regulación de caudal variable en función de la temperatura de 3/4" con volante reglado y termómetro incorporado, que permite ajustar el caudal recirculado para mantener la temperatura de retorno constante. Medida la unidad totalmente instalada, conexionada y probada según planos de proyecto, normativa aplicable einstrucciones del fabricante, lista para funcionar.</t>
  </si>
  <si>
    <t>Uds.</t>
  </si>
  <si>
    <t>Largo</t>
  </si>
  <si>
    <t>Ancho</t>
  </si>
  <si>
    <t>Alto</t>
  </si>
  <si>
    <t>Parcial</t>
  </si>
  <si>
    <t>Subtotal</t>
  </si>
  <si>
    <t>Válv. Regul. rec. ACS Montante M1</t>
  </si>
  <si>
    <t>Válv. Regul. rec. ACS Montante M5</t>
  </si>
  <si>
    <t>Válv. Regul. rec. ACS Montante M8</t>
  </si>
  <si>
    <t>PSFON021</t>
  </si>
  <si>
    <t>Partida</t>
  </si>
  <si>
    <t>m</t>
  </si>
  <si>
    <t>TUBERÍA ACERO INOX. AISI 316L 42mm</t>
  </si>
  <si>
    <t>Suministro e instalación de tubería de acero inoxidable para agua potable de 42 mm de diámetro exterior AISI 316L, con soldadura longitudinal y 1,5 mm de espesor serie 2 según UNE-EN 10312. Totalmente montada, incluyendo p.p. de piezas especiales (codos, manguitos, etc) y anclaje y p.p de medios auxiliares. Conforme a CTE DB HS-4.</t>
  </si>
  <si>
    <t>Uds.</t>
  </si>
  <si>
    <t>Largo</t>
  </si>
  <si>
    <t>Ancho</t>
  </si>
  <si>
    <t>Alto</t>
  </si>
  <si>
    <t>Parcial</t>
  </si>
  <si>
    <t>Subtotal</t>
  </si>
  <si>
    <t>ACS</t>
  </si>
  <si>
    <t>0</t>
  </si>
  <si>
    <t>Sótano-2 / Patinillo</t>
  </si>
  <si>
    <t>Sót. -1</t>
  </si>
  <si>
    <t>PSFON022</t>
  </si>
  <si>
    <t>Partida</t>
  </si>
  <si>
    <t>m</t>
  </si>
  <si>
    <t>TUBERÍA ACERO INOX. AISI 316L 35mm</t>
  </si>
  <si>
    <t>Suministro e instalación de tubería de acero inoxidable para agua potable de 35 mm de diámetro exterior AISI 316L, con soldadura longitudinal  y 1,5 mm de espesor serie 2 según UNE-EN 10312. Totalmente montada, incluyendo p.p. de piezas especiales (codos, manguitos, etc) y anclaje y p.p de medios auxiliares. Conforme a CTE DB HS-4.</t>
  </si>
  <si>
    <t>Uds.</t>
  </si>
  <si>
    <t>Largo</t>
  </si>
  <si>
    <t>Ancho</t>
  </si>
  <si>
    <t>Alto</t>
  </si>
  <si>
    <t>Parcial</t>
  </si>
  <si>
    <t>Subtotal</t>
  </si>
  <si>
    <t>ACS</t>
  </si>
  <si>
    <t>0</t>
  </si>
  <si>
    <t>Sót. -1</t>
  </si>
  <si>
    <t>PSFON023</t>
  </si>
  <si>
    <t>Partida</t>
  </si>
  <si>
    <t>m</t>
  </si>
  <si>
    <t>TUBERÍA ACERO INOX. AISI 316L 28mm</t>
  </si>
  <si>
    <t>Suministro e instalación de tubería de acero inoxidable para agua potable de 28 mm de diámetro exterior AISI 316L, con soldadura longitudinal  y 1,2 mm de espesor serie 2 según UNE-EN 10312. Totalmente montada, incluyendo p.p. de piezas especiales (codos, manguitos, etc) y anclaje y p.p de medios auxiliares. Conforme a CTE DB HS-4.</t>
  </si>
  <si>
    <t>Uds.</t>
  </si>
  <si>
    <t>Largo</t>
  </si>
  <si>
    <t>Ancho</t>
  </si>
  <si>
    <t>Alto</t>
  </si>
  <si>
    <t>Parcial</t>
  </si>
  <si>
    <t>Subtotal</t>
  </si>
  <si>
    <t>ACS</t>
  </si>
  <si>
    <t>0</t>
  </si>
  <si>
    <t>P. Sót.-1/ Patinillos</t>
  </si>
  <si>
    <t>Retorno ACS</t>
  </si>
  <si>
    <t>0</t>
  </si>
  <si>
    <t>P. Baja/ Patinillos</t>
  </si>
  <si>
    <t>P. Sót.-1</t>
  </si>
  <si>
    <t>PSFON024</t>
  </si>
  <si>
    <t>Partida</t>
  </si>
  <si>
    <t>m</t>
  </si>
  <si>
    <t>TUBERÍA ACERO INOX. AISI 316L 22mm</t>
  </si>
  <si>
    <t>Suministro e instalación de tubería de acero inoxidable para agua potable de 22 mm de diámetro exterior AISI 316L, con soldadura longitudinal  y 1,2 mm de espesor serie 2 según UNE-EN 10312. Totalmente montada, incluyendo p.p. de piezas especiales (codos, manguitos, etc) y anclaje o similar y p.p de medios auxiliares. Conforme a CTE DB HS-4.</t>
  </si>
  <si>
    <t>Uds.</t>
  </si>
  <si>
    <t>Largo</t>
  </si>
  <si>
    <t>Ancho</t>
  </si>
  <si>
    <t>Alto</t>
  </si>
  <si>
    <t>Parcial</t>
  </si>
  <si>
    <t>Subtotal</t>
  </si>
  <si>
    <t>ACS</t>
  </si>
  <si>
    <t>0</t>
  </si>
  <si>
    <t>P. Sót.-1/ Patinillos</t>
  </si>
  <si>
    <t>P. Baja/ Patinillos</t>
  </si>
  <si>
    <t>P. 1ª/ Patinillos</t>
  </si>
  <si>
    <t>P.2ª</t>
  </si>
  <si>
    <t>Retorno ACS</t>
  </si>
  <si>
    <t>0</t>
  </si>
  <si>
    <t>P. Sót.-1/ Patinillos</t>
  </si>
  <si>
    <t>P. Baja/ Patinillos</t>
  </si>
  <si>
    <t>P. 1ª/ Patinillos</t>
  </si>
  <si>
    <t>PSFON025</t>
  </si>
  <si>
    <t>Partida</t>
  </si>
  <si>
    <t>m</t>
  </si>
  <si>
    <t>TUBERÍA ACERO INOX. AISI 316L 18mm</t>
  </si>
  <si>
    <t>Suministro e instalación de tubería de acero inoxidable para agua potable de 18 mm de diámetro exterior AISI 316L, con soldadura longitudinal  y 1 mm de espesor serie 2 según UNE-EN 10312. Totalmente montada, incluyendo p.p. de piezas especiales (codos, manguitos, etc) y anclaje y p.p de medios auxiliares. Conforme a CTE DB HS-4.</t>
  </si>
  <si>
    <t>Uds.</t>
  </si>
  <si>
    <t>Largo</t>
  </si>
  <si>
    <t>Ancho</t>
  </si>
  <si>
    <t>Alto</t>
  </si>
  <si>
    <t>Parcial</t>
  </si>
  <si>
    <t>Subtotal</t>
  </si>
  <si>
    <t>Retorno ACS</t>
  </si>
  <si>
    <t>0</t>
  </si>
  <si>
    <t>P. Sót.-1/ Patinillos</t>
  </si>
  <si>
    <t>P. Baja/ Patinillos</t>
  </si>
  <si>
    <t>PSFON028</t>
  </si>
  <si>
    <t>Partida</t>
  </si>
  <si>
    <t>m</t>
  </si>
  <si>
    <t>AISL. TÉRMICO L. ROCA/AL.DIÁM=42mm ESP=40mm</t>
  </si>
  <si>
    <t>Suministro e instalación de aislamiento térmico compuesto por coquilla de lana de roca revestida por su cara exterior con una lámina de aluminio reforzada que actúa como barrera de vapor Rockwool Teclit PS 200 o similar en calidad y características técnicas, para tubería en instalación interior de climatización/ACS, colocada superficialmente, para la distribución de fluidos calientes (de 40°C a +100°C), con apertura longitudinal y lengüeta autoadhesiva que facilita el cierre de forma sencilla, para tuberías de hasta 42 mm de diámetro exterior y 40 mm de espesor. Totalmente instalado.</t>
  </si>
  <si>
    <t>Uds.</t>
  </si>
  <si>
    <t>Largo</t>
  </si>
  <si>
    <t>Ancho</t>
  </si>
  <si>
    <t>Alto</t>
  </si>
  <si>
    <t>Parcial</t>
  </si>
  <si>
    <t>Subtotal</t>
  </si>
  <si>
    <t>ACS</t>
  </si>
  <si>
    <t>0</t>
  </si>
  <si>
    <t>Sótano-2 / Patinillo</t>
  </si>
  <si>
    <t>Sót. -1</t>
  </si>
  <si>
    <t>PSFON029</t>
  </si>
  <si>
    <t>Partida</t>
  </si>
  <si>
    <t>m</t>
  </si>
  <si>
    <t>AISL. TÉRMICO L. ROCA/AL.DIÁM=35mm ESP=30mm</t>
  </si>
  <si>
    <t>Suministro e instalación de aislamiento térmico compuesto por coquilla de lana de roca revestida por su cara exterior con una lámina de aluminio reforzada que actúa como barrera de vapor Rockwool Teclit PS 200 o similar en calidad y características técnicas, para tubería en instalación interior de climatización/ACS, colocada superficialmente, para la distribución de fluidos calientes (de 40°C a +100°C), con apertura longitudinal y lengüeta autoadhesiva que facilita el cierre de forma sencilla, para tuberías de hasta 35 mm de diámetro exterior y 30 mm de espesor. Totalmente instalado.</t>
  </si>
  <si>
    <t>Uds.</t>
  </si>
  <si>
    <t>Largo</t>
  </si>
  <si>
    <t>Ancho</t>
  </si>
  <si>
    <t>Alto</t>
  </si>
  <si>
    <t>Parcial</t>
  </si>
  <si>
    <t>Subtotal</t>
  </si>
  <si>
    <t>ACS</t>
  </si>
  <si>
    <t>0</t>
  </si>
  <si>
    <t>Sót. -1</t>
  </si>
  <si>
    <t>PSFON030</t>
  </si>
  <si>
    <t>Partida</t>
  </si>
  <si>
    <t>m</t>
  </si>
  <si>
    <t>AISL. TÉRMICO L. ROCA/AL.DIÁM=28mm ESP=30mm</t>
  </si>
  <si>
    <t>Suministro e instalación de aislamiento térmico compuesto por coquilla de lana de roca revestida por su cara exterior con una lámina de aluminio reforzada que actúa como barrera de vapor Rockwool Teclit PS 200 o similar en calidad y características técnicas, para tubería en instalación interior de climatización/ACS, colocada superficialmente, para la distribución de fluidos calientes (de 40°C a +100°C), con apertura longitudinal y lengüeta autoadhesiva que facilita el cierre de forma sencilla, para tuberías de hasta 28 mm de diámetro exterior y 30 mm de espesor. Totalmente instalado.</t>
  </si>
  <si>
    <t>Uds.</t>
  </si>
  <si>
    <t>Largo</t>
  </si>
  <si>
    <t>Ancho</t>
  </si>
  <si>
    <t>Alto</t>
  </si>
  <si>
    <t>Parcial</t>
  </si>
  <si>
    <t>Subtotal</t>
  </si>
  <si>
    <t>ACS</t>
  </si>
  <si>
    <t>0</t>
  </si>
  <si>
    <t>P. Sót.-1/ Patinillos</t>
  </si>
  <si>
    <t>Retorno ACS</t>
  </si>
  <si>
    <t>0</t>
  </si>
  <si>
    <t>P. Baja/ Patinillos</t>
  </si>
  <si>
    <t>P. Sót.-1</t>
  </si>
  <si>
    <t>PSFON031</t>
  </si>
  <si>
    <t>Partida</t>
  </si>
  <si>
    <t>m</t>
  </si>
  <si>
    <t>AISL. TÉRMICO L. ROCA/AL.DIÁM=22mm ESP=30mm</t>
  </si>
  <si>
    <t>Suministro e instalación de aislamiento térmico compuesto por coquilla de lana de roca revestida por su cara exterior con una lámina de aluminio reforzada que actúa como barrera de vapor Rockwool Teclit PS 200 o similar en calidad y características técnicas, para tubería en instalación interior de climatización/ACS, colocada superficialmente, para la distribución de fluidos calientes (de 40°C a +100°C), con apertura longitudinal y lengüeta autoadhesiva que facilita el cierre de forma sencilla, para tuberías de hasta 22 mm de diámetro exterior y 30 mm de espesor. Totalmente instalado.</t>
  </si>
  <si>
    <t>Uds.</t>
  </si>
  <si>
    <t>Largo</t>
  </si>
  <si>
    <t>Ancho</t>
  </si>
  <si>
    <t>Alto</t>
  </si>
  <si>
    <t>Parcial</t>
  </si>
  <si>
    <t>Subtotal</t>
  </si>
  <si>
    <t>ACS</t>
  </si>
  <si>
    <t>0</t>
  </si>
  <si>
    <t>P. Sót.-1/ Patinillos</t>
  </si>
  <si>
    <t>P. Baja/ Patinillos</t>
  </si>
  <si>
    <t>P. 1ª/ Patinillos</t>
  </si>
  <si>
    <t>P.2ª</t>
  </si>
  <si>
    <t>Retorno ACS</t>
  </si>
  <si>
    <t>0</t>
  </si>
  <si>
    <t>P. Sót.-1/ Patinillos</t>
  </si>
  <si>
    <t>P. Baja/ Patinillos</t>
  </si>
  <si>
    <t>P. 1ª/ Patinillos</t>
  </si>
  <si>
    <t>PSFON032</t>
  </si>
  <si>
    <t>Partida</t>
  </si>
  <si>
    <t>m</t>
  </si>
  <si>
    <t>AISL. TÉRMICO L. ROCA/AL.DIÁM=18mm ESP=30mm</t>
  </si>
  <si>
    <t>Suministro e instalación de aislamiento térmico compuesto por coquilla de lana de roca revestida por su cara exterior con una lámina de aluminio reforzada que actúa como barrera de vapor Rockwool Teclit PS 200 o similar en calidad y características técnicas, para tubería en instalación interior de climatización/ACS, colocada superficialmente, para la distribución de fluidos calientes (de 40°C a +100°C), con apertura longitudinal y lengüeta autoadhesiva que facilita el cierre de forma sencilla, para tuberías de hasta 18 mm de diámetro exterior y 30 mm de espesor. Totalmente instalado.</t>
  </si>
  <si>
    <t>Uds.</t>
  </si>
  <si>
    <t>Largo</t>
  </si>
  <si>
    <t>Ancho</t>
  </si>
  <si>
    <t>Alto</t>
  </si>
  <si>
    <t>Parcial</t>
  </si>
  <si>
    <t>Subtotal</t>
  </si>
  <si>
    <t>Retorno ACS</t>
  </si>
  <si>
    <t>0</t>
  </si>
  <si>
    <t>P. Sót.-1/ Patinillos</t>
  </si>
  <si>
    <t>P. Baja/ Patinillos</t>
  </si>
  <si>
    <t>PSFON033</t>
  </si>
  <si>
    <t>Partida</t>
  </si>
  <si>
    <t>ud</t>
  </si>
  <si>
    <t>INST. COMP. VESTUARIO (4LV+3WC+4DCH) MC/PVC</t>
  </si>
  <si>
    <t>Suministro e instalación de materiales para realización de la instalación de fontanería y saneamiento de un vestuario público dotado de 4 lavabos, 4 duchas y 3 inodoros  dotado de agua fría y caliente, realizada desde punto de conexión con red general de distribución de agua del edificio mediante tuberías multicapa de ø25 mm para el tramo general de agua fría y para el tramo general de agua caliente, ø16 mm para el tramo de suministro a cada lavabo y a cada inodoro y ø20 mm para el tramo de suministro a cada ducha, aislado según CTE para la protección de la tubería de agua fría (protección frente a condensaciones y agresiones de los materiales de construcción) y según RITE (frente a pérdidas térmicas y agresión de los materiales de la construcción) para la tubería de agua caliente, incluyendo las llaves de escuadra para aparato (agua fría y/o agua caliente) y la red de desagüe de todos los aparatos, realizada en tubería de PVC de 40 mm de diámetro para cada lavabo y 50 mm de diámetro para cada ducha, todos ellos con sifones individuales, y de 110 mm para cada inodoro (manguetón de conexión a bajante), incluyendo la conexión de los aparatos sanitarios a la red general de saneamiento del edificio según diámetros de proyecto. Incluso parte proporcional de piezas especiales, materiales de unión, pequeñas piezas del mismo material y pruebas de estanqueidad. Totalmente instalada y probada según planos de proyecto y normativa aplicable, entregada con tapones en puntos terminales.</t>
  </si>
  <si>
    <t>Uds.</t>
  </si>
  <si>
    <t>Largo</t>
  </si>
  <si>
    <t>Ancho</t>
  </si>
  <si>
    <t>Alto</t>
  </si>
  <si>
    <t>Parcial</t>
  </si>
  <si>
    <t>Subtotal</t>
  </si>
  <si>
    <t>Vestuario</t>
  </si>
  <si>
    <t>PSFON034</t>
  </si>
  <si>
    <t>Partida</t>
  </si>
  <si>
    <t>ud</t>
  </si>
  <si>
    <t>INST. COMP. VESTUARIO (3LV+3WC+4DCH) MC/PVC</t>
  </si>
  <si>
    <t>Suministro e instalación de materiales para realización de la instalación de fontanería y saneamiento de un vestuario público dotado de 3 lavabos, 4 duchas y 3 inodoros  dotado de agua fría y caliente, realizada desde punto de conexión con red general de distribución de agua del edificio mediante tuberías multicapa de ø25 mm para el tramo general de agua fría y para el tramo general de agua caliente, ø16 mm para el tramo de suministro a cada lavabo y a cada inodoro y ø20 mm para el tramo de suministro a cada ducha, aislado según CTE para la protección de la tubería de agua fría (protección frente a condensaciones y agresiones de los materiales de construcción) y según RITE (frente a pérdidas térmicas y agresión de los materiales de la construcción) para la tubería de agua caliente, incluyendo las llaves de escuadra para aparato (agua fría y/o agua caliente) y la red de desagüe de todos los aparatos, realizada en tubería de PVC  de 40 mm de diámetro para cada lavabo y 50 mm de diámetro para cada ducha, todos ellos con sifones individuales, y de 110 mm para cada inodoro (manguetón de conexión a bajante), incluyendo la conexión de los aparatos sanitarios a la red general de saneamiento del edificio según diámetros de proyecto. Incluso parte proporcional de piezas especiales, materiales de unión, pequeñas piezas del mismo material y pruebas de estanqueidad. Totalmente instalada y probada según planos de proyecto y normativa aplicable, entregada con tapones en puntos terminales.</t>
  </si>
  <si>
    <t>Uds.</t>
  </si>
  <si>
    <t>Largo</t>
  </si>
  <si>
    <t>Ancho</t>
  </si>
  <si>
    <t>Alto</t>
  </si>
  <si>
    <t>Parcial</t>
  </si>
  <si>
    <t>Subtotal</t>
  </si>
  <si>
    <t>Vestuario</t>
  </si>
  <si>
    <t>PSFON035</t>
  </si>
  <si>
    <t>Partida</t>
  </si>
  <si>
    <t>ud</t>
  </si>
  <si>
    <t>INST. COMP. ASEO (1LV+1WC) MC/PVC</t>
  </si>
  <si>
    <t>Suministro e instalación de materiales para realización de la instalación de fontanería y saneamiento de un aseo público dotado de 1 lavabos y 1 inodoro, dotado de agua fría y caliente, realizada desde punto de conexión con red general de distribución de agua del edificio mediante tuberías multicapa de ø25 mm para el tramo general de agua fría y para el tramo general de agua caliente, ø16 mm para el tramo de suministro al lavabo y a al inodoro, aislado según CTE para la protección de la tubería de agua fría (protección frente a condensaciones y agresiones de los materiales de construcción) y según RITE (frente a pérdidas térmicas y agresión de los materiales de la construcción) para la tubería de agua caliente, incluyendo las llaves de escuadra para aparato (agua fría y/o agua caliente) y la red de desagüe de todos los aparatos, realizada en tubería de PVC  de 40 mm de diámetro para el lavabo con su correspondiente sifón individual, y de 110 mm para el inodoro (manguetón de conexión a bajante), incluyendo la conexión de los aparatos sanitarios a la red general de saneamiento del edificio según diámetros de proyecto. Incluso parte proporcional de piezas especiales, materiales de unión, pequeñas piezas del mismo material y pruebas de estanqueidad. Totalmente instalada y probada según planos de proyecto y normativa aplicable, entregada con tapones en puntos terminales.</t>
  </si>
  <si>
    <t>Uds.</t>
  </si>
  <si>
    <t>Largo</t>
  </si>
  <si>
    <t>Ancho</t>
  </si>
  <si>
    <t>Alto</t>
  </si>
  <si>
    <t>Parcial</t>
  </si>
  <si>
    <t>Subtotal</t>
  </si>
  <si>
    <t>Aseo adap. P. Baja</t>
  </si>
  <si>
    <t>Aseo cocina</t>
  </si>
  <si>
    <t>PSFON036</t>
  </si>
  <si>
    <t>Partida</t>
  </si>
  <si>
    <t>ud</t>
  </si>
  <si>
    <t>INST. COMP. ASEO (2 LV+3WC) MC/PVC</t>
  </si>
  <si>
    <t>Suministro e instalación de materiales para realización de la instalación de fontanería y saneamiento de un aseo público dotado de 2 lavabos y 3 inodoros  dotado de agua fría y caliente, realizada desde punto de conexión con red general de distribución de agua del edificio mediante tuberías multicapa de ø25 mm para el tramo general de agua fría y para el tramo general de agua caliente, ø16 mm para el tramo de suministro a cada lavabo y a cada inodoro, aislado según CTE para la protección de la tubería de agua fría (protección frente a condensaciones y agresiones de los materiales de construcción) y según RITE (frente a pérdidas térmicas y agresión de los materiales de la construcción) para la tubería de agua caliente, incluyendo las llaves de escuadra para aparato (agua fría y/o agua caliente) y la red de desagüe de todos los aparatos, realizada en tubería de PVC de 40 mm de diámetro para cada lavabo, todos ellos con sifones individuales, y de 110 mm para cada inodoro (manguetón de conexión a bajante), incluyendo la conexión de los aparatos sanitarios a la red general de saneamiento del edificio según diámetros de proyecto. Incluso parte proporcional de piezas especiales, materiales de unión, pequeñas piezas del mismo material y pruebas de estanqueidad. Totalmente instalada y probada según planos de proyecto y normativa aplicable, entregada con tapones en puntos terminales.</t>
  </si>
  <si>
    <t>Uds.</t>
  </si>
  <si>
    <t>Largo</t>
  </si>
  <si>
    <t>Ancho</t>
  </si>
  <si>
    <t>Alto</t>
  </si>
  <si>
    <t>Parcial</t>
  </si>
  <si>
    <t>Subtotal</t>
  </si>
  <si>
    <t>Aseo M. P. Baja</t>
  </si>
  <si>
    <t>PSFON037</t>
  </si>
  <si>
    <t>Partida</t>
  </si>
  <si>
    <t>ud</t>
  </si>
  <si>
    <t>INST. COMP. ASEO (2 LV+2 UR+2WC) MC/PVC</t>
  </si>
  <si>
    <t>Suministro e instalación de materiales para realización de la instalación de fontanería y saneamiento de un aseo de uso público dotado de 2 lavabos, 2 urinarios y 2 inodoros, con agua fría y caliente, realizada desde punto de conexión con red general de distribución de agua del edificio mediante tuberías multicapa de ø25 mm para el tramo general de agua fría y para el tramo general de agua caliente, ø16 mm para el tramo de suministro a cada lavabo, a cada urinario y a cada inodoro, aislado según CTE para la protección de la tubería de agua fría (protección frente a condensaciones y agresiones de los materiales de construcción) y según RITE (frente a pérdidas térmicas y agresión de los materiales de la construcción) para la tubería de agua caliente, incluyendo las llaves de escuadra para aparato (agua fría y/o agua caliente) y la red de desagüe de todos los aparatos, realizada en tubería de PVC de 40 mm de diámetro para cada lavabo y para cada urinario, todos ellos con sifones individuales, y de 110 mm para cada inodoro (manguetón de conexión a bajante), incluyendo la conexión de los aparatos sanitarios a la red general de saneamiento del edificio según diámetros de proyecto. Incluso parte proporcional de piezas especiales, materiales de unión, pequeñas piezas del mismo material y pruebas de estanqueidad. Totalmente instalada y probada según planos de proyecto y normativa aplicable, entregada con tapones en puntos terminales.</t>
  </si>
  <si>
    <t>Uds.</t>
  </si>
  <si>
    <t>Largo</t>
  </si>
  <si>
    <t>Ancho</t>
  </si>
  <si>
    <t>Alto</t>
  </si>
  <si>
    <t>Parcial</t>
  </si>
  <si>
    <t>Subtotal</t>
  </si>
  <si>
    <t>Aseo H. P. Baja</t>
  </si>
  <si>
    <t>PSFON038</t>
  </si>
  <si>
    <t>Partida</t>
  </si>
  <si>
    <t>ud</t>
  </si>
  <si>
    <t>INST. COMP. OFICIO PLANTA (1FR+1VERTD.)MC/PVC</t>
  </si>
  <si>
    <t>Suministro e instalación de materiales para realización de la instalación de fontanería y saneamiento de un oficio de planta dotado de 1 lavabos y 1 vertedero, dotado de agua fría y caliente, realizada desde punto de conexión con red general de distribución de agua del edificio mediante tuberías multicapa de ø25 mm para el tramo general de agua fría y para el tramo general de agua caliente, ø16 mm para el tramo de suministro al lavabo y ø20 mm para el tramo de suministro al vertedero, aislado según CTE para la protección de la tubería de agua fría (protección frente a condensaciones y agresiones de los materiales de construcción) y según RITE (frente a pérdidas térmicas y agresión de los materiales de la construcción) para la tubería de agua caliente, incluyendo las llaves de escuadra para aparato (agua fría y/o agua caliente) y la red de desagüe de todos los aparatos, realizada en tubería de PVC de 40 mm de diámetro para el lavabo con su correspondiente sifón individual, y de 110 mm para el vertedero (manguetón de conexión a bajante), incluyendo la conexión de los aparatos sanitarios a la red general de saneamiento del edificio según diámetros de proyecto. Incluso parte proporcional de piezas especiales, materiales de unión, pequeñas piezas del mismo material y pruebas de estanqueidad. Totalmente instalada y probada según planos de proyecto y normativa aplicable, entregada con tapones en puntos terminales.</t>
  </si>
  <si>
    <t>Uds.</t>
  </si>
  <si>
    <t>Largo</t>
  </si>
  <si>
    <t>Ancho</t>
  </si>
  <si>
    <t>Alto</t>
  </si>
  <si>
    <t>Parcial</t>
  </si>
  <si>
    <t>Subtotal</t>
  </si>
  <si>
    <t>Oficios P. Baja</t>
  </si>
  <si>
    <t>Oficio P.1ª</t>
  </si>
  <si>
    <t>Oficio P.2ª</t>
  </si>
  <si>
    <t>PSFON039</t>
  </si>
  <si>
    <t>Partida</t>
  </si>
  <si>
    <t>ud</t>
  </si>
  <si>
    <t>INST. COMP. BAÑO HAB.(2LV+WC+2DCH+DH)MC/PVC</t>
  </si>
  <si>
    <t>Suministro e instalación de materiales para realización de la instalación de fontanería y saneamiento de un baño para habitación dotado de 2 lavabos, 2 duchas, 1 inodoro y 1 ducha higiénica junto a inodoro, todos los aparatos dotados de agua fría y caliente, realizada desde punto de conexión con red general de distribución de agua del edificio mediante tuberías multicapa de ø25 mm para el tramo general de agua fría y para el tramo general de agua caliente, ø16 mm para el tramo de suministro a cada lavabo, al inodoro y a la ducha higiénica y ø20 mm para el tramo de suministro a cada ducha, aislado según CTE para la protección de la tubería de agua fría (protección frente a condensaciones y agresiones de los materiales de construcción) y según RITE (frente a pérdidas térmicas y agresión de los materiales de la construcción) para la tubería de agua caliente, incluyendo las llaves de escuadra para aparato (agua fría y/o agua caliente) y la red de desagüe de todos los aparatos, realizada en tubería de PVC de 40 mm de diámetro para cada lavabo, 50 mm de diámetro para cada ducha y para la ducha higiénica (sumidero en suelo), y de 110 mm para el inodoro (manguetón de conexión a bajante), incluyendo el bote sifónico y la conexión de los aparatos sanitarios al mismo (excepto el sumidero del suelo que se conectará pasado el bote sifónico) y a la bajante principal del edificio según diámetros de proyecto. Totalmente montada, conexionada y probada incluyendo llaves de corte rectas para empotrar con maneta y embellecedor; p.p. de bajante, p.p. de piezas especiales (codos, manguitos, etc...) de las tuberías y p.p de medios auxiliares y pequeñas piezas del mismo material y pruebas de estanqueidad. Totalmente instalada y probada según planos de proyecto y normativa aplicable, entregada con tapones en puntos terminales.</t>
  </si>
  <si>
    <t>Uds.</t>
  </si>
  <si>
    <t>Largo</t>
  </si>
  <si>
    <t>Ancho</t>
  </si>
  <si>
    <t>Alto</t>
  </si>
  <si>
    <t>Parcial</t>
  </si>
  <si>
    <t>Subtotal</t>
  </si>
  <si>
    <t>Baño Hab.111</t>
  </si>
  <si>
    <t>Baño Hab.113</t>
  </si>
  <si>
    <t>PSFON040</t>
  </si>
  <si>
    <t>Partida</t>
  </si>
  <si>
    <t>ud</t>
  </si>
  <si>
    <t>INST. COMP. BAÑO HAB.(2LV+WC+DCH+DH)MC/PVC</t>
  </si>
  <si>
    <t>Suministro e instalación de materiales para realización de la instalación de fontanería y saneamiento de un baño para habitación dotado de 2 lavabos, 1 ducha, 1 inodoro y 1 ducha higiénica junto a inodoro, todos los aparatos dotados de agua fría y caliente, realizada desde punto de conexión con red general de distribución de agua del edificio mediante tuberías multicapa de ø25 mm para el tramo general de agua fría y para el tramo general de agua caliente, ø16 mm para el tramo de suministro a cada lavabo, al inodoro y a la ducha higiénica y ø20 mm para el tramo de suministro a la ducha, aislado según CTE para la protección de la tubería de agua fría (protección frente a condensaciones y agresiones de los materiales de construcción) y según RITE (frente a pérdidas térmicas y agresión de los materiales de la construcción) para la tubería de agua caliente, incluyendo las llaves de escuadra para aparato (agua fría y/o agua caliente) y la red de desagüe de todos los aparatos, realizada en tubería de PVC de 40 mm de diámetro para cada lavabo, 50 mm de diámetro para la ducha y para la ducha higiénica (sumidero en suelo), y de 110 mm para el inodoro (manguetón de conexión a bajante), incluyendo el bote sifónico y la conexión de los aparatos sanitarios al mismo (excepto el sumidero del suelo que se conectará pasado el bote sifónico) y a la bajante principal del edificio según diámetros de proyecto. Totalmente montada, conexionada y probada incluyendo llaves de corte rectas para empotrar con maneta y embellecedor; p.p. de bajante, p.p. de piezas especiales (codos, manguitos, etc...) de las tuberías y p.p de medios auxiliares y pequeñas piezas del mismo material y pruebas de estanqueidad. Totalmente instalada y probada según planos de proyecto y normativa aplicable, entregada con tapones en puntos terminales.</t>
  </si>
  <si>
    <t>Uds.</t>
  </si>
  <si>
    <t>Largo</t>
  </si>
  <si>
    <t>Ancho</t>
  </si>
  <si>
    <t>Alto</t>
  </si>
  <si>
    <t>Parcial</t>
  </si>
  <si>
    <t>Subtotal</t>
  </si>
  <si>
    <t>Baño Hab.001</t>
  </si>
  <si>
    <t>Baño Hab.002</t>
  </si>
  <si>
    <t>Baño Hab.003</t>
  </si>
  <si>
    <t>Baño Hab.004</t>
  </si>
  <si>
    <t>Baño Hab.005</t>
  </si>
  <si>
    <t>Baño Hab.00A</t>
  </si>
  <si>
    <t>Baño Hab.00B</t>
  </si>
  <si>
    <t>Baño Hab.102</t>
  </si>
  <si>
    <t>Baño Hab.103</t>
  </si>
  <si>
    <t>Baño Hab.104</t>
  </si>
  <si>
    <t>Baño Hab.105</t>
  </si>
  <si>
    <t>Baño Hab.106</t>
  </si>
  <si>
    <t>Baño Hab.107</t>
  </si>
  <si>
    <t>Baño Hab.108</t>
  </si>
  <si>
    <t>Baño Hab.109</t>
  </si>
  <si>
    <t>Baño Hab.110</t>
  </si>
  <si>
    <t>Baño Hab.114</t>
  </si>
  <si>
    <t>Baño Hab.115</t>
  </si>
  <si>
    <t>Baño Hab.116</t>
  </si>
  <si>
    <t>Baño Hab.117</t>
  </si>
  <si>
    <t>Baño Hab.201</t>
  </si>
  <si>
    <t>Baño Hab.202</t>
  </si>
  <si>
    <t>Baño Hab.203</t>
  </si>
  <si>
    <t>Baño Hab.204</t>
  </si>
  <si>
    <t>Baño Hab.205</t>
  </si>
  <si>
    <t>Baño Hab.207</t>
  </si>
  <si>
    <t>Baño Hab.208</t>
  </si>
  <si>
    <t>Baño Hab.209</t>
  </si>
  <si>
    <t>PSFON041</t>
  </si>
  <si>
    <t>Partida</t>
  </si>
  <si>
    <t>ud</t>
  </si>
  <si>
    <t>INST. COMP. BAÑO HAB.(2LV+WC+DCH+BÑ+DH)MC/PVC</t>
  </si>
  <si>
    <t>Suministro e instalación de materiales para realización de la instalación de fontanería y saneamiento de un baño para habitación dotado de 2 lavabos, 1 ducha, 1 bañera, 1 inodoro y 1 ducha higiénica junto a inodoro, todos los aparatos dotados de agua fría y caliente, realizada desde punto de conexión con red general de distribución de agua del edificio mediante tuberías multicapa de ø25 mm para el tramo general de agua fría y para el tramo general de agua caliente, ø16 mm para el tramo de suministro a cada lavabo, al inodoro y a la ducha higiénica y ø20 mm para el tramo de suministro a la ducha y ø20 mm para el tramo de suministro a la bañera aislado según CTE para la protección de la tubería de agua fría (protección frente a condensaciones y agresiones de los materiales de construcción) y según RITE (frente a pérdidas térmicas y agresión de los materiales de la construcción) para la tubería de agua caliente, incluyendo las llaves de escuadra para aparato (agua fría y/o agua caliente) y la red de desagüe de todos los aparatos, realizada en tubería de PVC de 40 mm de diámetro para cada lavabo, 50 mm de diámetro para la ducha, para la ducha higiénica (sumidero en suelo) y para la bañera y de 110 mm para el inodoro (manguetón de conexión a bajante), incluyendo el bote sifónico y la conexión de los aparatos sanitarios al mismo (excepto el sumidero del suelo que se conectará pasado el bote sifónico) y a la bajante principal del edificio según diámetros de proyecto. Totalmente montada, conexionada y probada incluyendo llaves de corte rectas para empotrar con maneta y embellecedor; p.p. de bajante, p.p. de piezas especiales (codos, manguitos, etc...) de las tuberías y p.p de medios auxiliares y pequeñas piezas del mismo material y pruebas de estanqueidad. Totalmente instalada y probada según planos de proyecto y normativa aplicable, entregada con tapones en puntos terminales.</t>
  </si>
  <si>
    <t>Uds.</t>
  </si>
  <si>
    <t>Largo</t>
  </si>
  <si>
    <t>Ancho</t>
  </si>
  <si>
    <t>Alto</t>
  </si>
  <si>
    <t>Parcial</t>
  </si>
  <si>
    <t>Subtotal</t>
  </si>
  <si>
    <t>Baño Hab. 101</t>
  </si>
  <si>
    <t>PSFON042</t>
  </si>
  <si>
    <t>Partida</t>
  </si>
  <si>
    <t>ud</t>
  </si>
  <si>
    <t>INST. COMP. SALÓN HABIT. (1LV+1WC+1FRG)MC/PVC</t>
  </si>
  <si>
    <t>Suministro e instalación de materiales para realización de la instalación de fontanería y saneamiento de un aseo y un fregadero para salón de habitación dotado de 1 lavabo, 1 inodoro y un fregadero,  todos los aparatos dotados de agua fría y caliente, realizada desde punto de conexión con red general de distribución de agua del edificio mediante tuberías multicapa de ø25 mm para el tramo general de agua fría y para el tramo general de agua caliente, ø16 mm para el tramo de suministro al lavabo y al inodoro y ø20 mm para el tramo de suministro al fregadero, aislado según CTE para la protección de la tubería de agua fría (protección frente a condensaciones y agresiones de los materiales de construcción) y según RITE (frente a pérdidas térmicas y agresión de los materiales de la construcción) para la tubería de agua caliente, incluyendo las llaves de escuadra para aparato (agua fría y/o agua caliente) y la red de desagüe de todos los aparatos, realizada en tubería de PVC de 40 mm de diámetro para el lavabo y para el fregadero, todos ellos con sifones individuales, y de 110 mm para el inodoro (manguetón de conexión a bajante), incluyendo la conexión de los aparatos sanitarios a la bajante principal del edificio según diámetros de proyecto. Totalmente montada, conexionada y probada incluyendo llaves de corte rectas para empotrar con maneta y embellecedor; p.p. de bajante, p.p. de piezas especiales (codos, manguitos, etc...) de las tuberías y p.p de medios auxiliares y pequeñas piezas del mismo material y pruebas de estanqueidad. Totalmente instalada y probada según planos de proyecto y normativa aplicable, entregada con tapones en puntos terminales.</t>
  </si>
  <si>
    <t>Uds.</t>
  </si>
  <si>
    <t>Largo</t>
  </si>
  <si>
    <t>Ancho</t>
  </si>
  <si>
    <t>Alto</t>
  </si>
  <si>
    <t>Parcial</t>
  </si>
  <si>
    <t>Subtotal</t>
  </si>
  <si>
    <t>Hab.112</t>
  </si>
  <si>
    <t>Hab. 206</t>
  </si>
  <si>
    <t>PSFON043</t>
  </si>
  <si>
    <t>Partida</t>
  </si>
  <si>
    <t>ud</t>
  </si>
  <si>
    <t>INST. COMP. OFICIO S. DESAYUNOS Cu-AI/PVC</t>
  </si>
  <si>
    <t>Suministro e instalación de materiales para realización de la instalación de fontanería y saneamiento de un oficio para salón de desayuno, realizada desde punto de conexión con red general de distribución de agua del edificio mediante tuberías de cobre de ø28.1 mm para el tramo general de agua fría y de acero inoxidable de ø22mm para el tramo general de agua caliente, con tramos de suministro de agua fría en cobre de ø16.1mm (1/2")  para la mesa de preparaciones, mueble sotabanco y mesa de entrega de vajilla sucia y de ø22.1mm (3/4") para la máquina de café expresso, para el fabricador de cubitos de hielo, para la máquina de café de desayunos y para el lavavajillas bajo encimera y con tramos de agua caliente en acero inoxidable de 16mm (1/2") para la mesa de preparaciones, mueble sotabanco y mesa de entrega de vajilla sucia  aislados según CTE para la protección de la tubería de agua fría (protección frente a condensaciones y agresiones de los materiales de construcción) y según RITE (frente a pérdidas térmicas y agresión de los materiales de la construcción) para la tubería de agua caliente, incluyendo las llaves de escuadra para aparato (agua fría y/o agua caliente) y la red de desagüe de todos los aparatos, realizada en tubería de PVC de 50 mm para todos los aparatos y la disposición de dos sumideros sifónicos desagües de 75mm de diámetro, incluyendo la conexión de los aparato a la bajante/colector principal del edificio según diámetros de proyecto. Totalmente montada, conexionada y probada incluyendo llaves de corte rectas para empotrar con maneta y embellecedor; p.p. de bajante, p.p. de piezas especiales (codos, manguitos, etc...) de las tuberías y p.p de medios auxiliares y pequeñas piezas del mismo material y pruebas de estanqueidad. Totalmente instalada y probada según planos de proyecto y normativa aplicable, entregada con tapones en puntos terminales.</t>
  </si>
  <si>
    <t>Uds.</t>
  </si>
  <si>
    <t>Largo</t>
  </si>
  <si>
    <t>Ancho</t>
  </si>
  <si>
    <t>Alto</t>
  </si>
  <si>
    <t>Parcial</t>
  </si>
  <si>
    <t>Subtotal</t>
  </si>
  <si>
    <t>Oficio Salón desayunos</t>
  </si>
  <si>
    <t>PSFON044</t>
  </si>
  <si>
    <t>Partida</t>
  </si>
  <si>
    <t>ud</t>
  </si>
  <si>
    <t>INST. COMP. COCINA Cu-AI/PVC</t>
  </si>
  <si>
    <t>Suministro e instalación de materiales para realización de la instalación de fontanería y saneamiento de un oficio para salón de desayuno, realizada desde punto de conexión con red general de distribución de agua del edificio mediante tuberías de cobre de ø35.1 mm para el tramo general de agua fría y de acero inoxidable de ø28mm para el tramo general de agua caliente, con tramos de suministro de agua fría en cobre de ø16.1mm (1/2")  para tres encimeras c/grifo, para el mueble de pase, para fregadero de gran capacidad, para mesa de entrada al lavavajillas, para fregadero-vertedero y para mueble sotabanco y de ø22.1mm (3/4") para los dos hornos eléctricos, para el lavautensilios, para el lavavajillas de arrastre, para la cafetera de filtro, para la máquina de café expresso y para la máquina de cubitos de hielo y con tramos de agua caliente en acero inoxidable de 16mm (1/2")  para tres encimeras c/grifo, para el mueble de pase, para fregadero de gran capacidad, para mesa de entrada al lavavajillas, para fregadero-vertedero y para mueble sotabanco aislados según CTE para la protección de la tubería de agua fría (protección frente a condensaciones y agresiones de los materiales de construcción) y según RITE (frente a pérdidas térmicas y agresión de los materiales de la construcción) para la tubería de agua caliente, incluyendo las llaves de escuadra para aparato (agua fría y/o agua caliente) y la red de desagüe de todos los aparatos y disposición de sumideros sifónicos indicados en los planos realizada en tubería de PVC en el diámetro indicado en los planos, incluyendo la conexión de los aparatos a la bajante/colector principal del edificio según diámetros de proyecto. Totalmente montada, conexionada y probada incluyendo llaves de corte rectas para empotrar con maneta y embellecedor; p.p. de bajante, p.p. de piezas especiales (codos, manguitos, etc...) de las tuberías y p.p de medios auxiliares y pequeñas piezas del mismo material y pruebas de estanqueidad. Totalmente instalada y probada según planos de proyecto y normativa aplicable, entregada con tapones en puntos terminales.</t>
  </si>
  <si>
    <t>Uds.</t>
  </si>
  <si>
    <t>Largo</t>
  </si>
  <si>
    <t>Ancho</t>
  </si>
  <si>
    <t>Alto</t>
  </si>
  <si>
    <t>Parcial</t>
  </si>
  <si>
    <t>Subtotal</t>
  </si>
  <si>
    <t>Cocina P. Baja</t>
  </si>
  <si>
    <t>PSFON045</t>
  </si>
  <si>
    <t>Partida</t>
  </si>
  <si>
    <t>ud</t>
  </si>
  <si>
    <t>INST. COMP. LAVANDERÍA Cu-AI/PVC</t>
  </si>
  <si>
    <t>Suministro e instalación de materiales para realización de la instalación de fontanería y saneamiento de la lavandería, realizada desde punto de conexión con red general de distribución de agua del edificio mediante tuberías de cobre de ø42.1 mm para el tramo general de agua fría y de acero inoxidable de ø35mm para el tramo general de agua caliente, con tramos de suministro de agua fría en cobre de ø22.1mm (3/4") para las lavadoras y con tramos de agua caliente en acero inoxidable de 22mm (3/4")  para las lavadoras aislados según CTE para la protección de la tubería de agua fría (protección frente a condensaciones y agresiones de los materiales de construcción) y según RITE (frente a pérdidas térmicas y agresión de los materiales de la construcción) para la tubería de agua caliente, incluyendo las llaves de escuadra para aparato (agua fría y/o agua caliente) y la red de desagüe de todos los aparatos y disposición de sumidero sifónico indicado en los planos realizada en tubería de PVC en el diámetro indicado en los planos, incluyendo la conexión de los aparatos a la bajante/colector principal del edificio según diámetros de proyecto. Totalmente montada, conexionada y probada incluyendo llaves de corte rectas para empotrar con maneta y embellecedor; p.p. de bajante, p.p. de piezas especiales (codos, manguitos, etc...) de las tuberías y p.p de medios auxiliares y pequeñas piezas del mismo material y pruebas de estanqueidad. Totalmente instalada y probada según planos de proyecto y normativa aplicable, entregada con tapones en puntos terminales.</t>
  </si>
  <si>
    <t>Uds.</t>
  </si>
  <si>
    <t>Largo</t>
  </si>
  <si>
    <t>Ancho</t>
  </si>
  <si>
    <t>Alto</t>
  </si>
  <si>
    <t>Parcial</t>
  </si>
  <si>
    <t>Subtotal</t>
  </si>
  <si>
    <t>Lavandería P. Sót. -1</t>
  </si>
  <si>
    <t>CABFON014</t>
  </si>
  <si>
    <t>Partida</t>
  </si>
  <si>
    <t>ud</t>
  </si>
  <si>
    <t>INST. COMPLETA GRIFO/TOMA AGUA Cu/PVC</t>
  </si>
  <si>
    <t>Suministro e instalación de fontanería y saneamiento de una toma de agua con agua fría, realizada desde punto de conexión con red general de distribución de agua del edificio mediante tuberías de tubo redondo de cobre, estirado en frío, sin soldadura, de ø22.1 m, con espesor de pared de 1 mm, soldado por capilaridad y forrado según CTE para la protección de la tubería de agua fría (protección frente a condensaciones y agresiones de los materiales de construcción), incluyendo las llaves de escuadra para aparato (agua fría y/o agua caliente) y red de desagüe  realizada en tubería de PVC de 40 mm de diámetro incluyendo la conexión a la bajante/colector principal del edificio según diámetros de proyecto. Se incluyen en la medición las válvulas de independización de la tubería general de distribución de agua. Incluso parte proporcional de piezas especiales, materiales de soldadura, pequeñas piezas del mismo material y pruebas de estanqueidad. Totalmente instalada y probada según planos de proyecto y normativa aplicable.</t>
  </si>
  <si>
    <t>Uds.</t>
  </si>
  <si>
    <t>Largo</t>
  </si>
  <si>
    <t>Ancho</t>
  </si>
  <si>
    <t>Alto</t>
  </si>
  <si>
    <t>Parcial</t>
  </si>
  <si>
    <t>Subtotal</t>
  </si>
  <si>
    <t>Grifo c. basuras</t>
  </si>
  <si>
    <t>Grifo garaje</t>
  </si>
  <si>
    <t>Grifo sótano -2</t>
  </si>
  <si>
    <t>Grifo patio interior</t>
  </si>
  <si>
    <t>PSFONX1</t>
  </si>
  <si>
    <t>Partida</t>
  </si>
  <si>
    <t>ud</t>
  </si>
  <si>
    <t>LEGALIZACIÓN DE INSTALACIÓN FONTANERÍA</t>
  </si>
  <si>
    <t>Redacción de proyecto técnico y certificado final de obra de la instalación de suministro de agua y fontanería, firmado por técnico competente, incluyendo las modificaciones realizadas durante la ejecución de las obras, para la legalización de la instalación en la Dirección General de Industria del Gobierno de Cantabria, incluyendo los certificados de la instalación necesarios (a realizar por la empresa instaladora autorizada).</t>
  </si>
  <si>
    <t>Uds.</t>
  </si>
  <si>
    <t>Largo</t>
  </si>
  <si>
    <t>Ancho</t>
  </si>
  <si>
    <t>Alto</t>
  </si>
  <si>
    <t>Parcial</t>
  </si>
  <si>
    <t>Subtotal</t>
  </si>
  <si>
    <t>Legalización instalación de fontanería</t>
  </si>
  <si>
    <t>IF</t>
  </si>
  <si>
    <t>IG</t>
  </si>
  <si>
    <t>Capítulo</t>
  </si>
  <si>
    <t>Gas</t>
  </si>
  <si>
    <t>ACOGAS004</t>
  </si>
  <si>
    <t>Partida</t>
  </si>
  <si>
    <t>ud</t>
  </si>
  <si>
    <t>ACOMETIDA GAS PE SDR11 Ø63mm</t>
  </si>
  <si>
    <t>Suministro e instalación de materiales necesarios para realización de cometida para gas en polietileno de D63 mm, para redes de distribución hasta 1,5 m de longitud desde la red a la válvula de acometida y conexión al armario de regulación y/o contador de gas. Se incluye en la medición la excavación para realización de acometida y reposición de zanja. Medida la unidad totalmente instalada y probada según planos de proyecto y normativa aplicable, según indicaciones de la compañía suministradora.</t>
  </si>
  <si>
    <t>Uds.</t>
  </si>
  <si>
    <t>Largo</t>
  </si>
  <si>
    <t>Ancho</t>
  </si>
  <si>
    <t>Alto</t>
  </si>
  <si>
    <t>Parcial</t>
  </si>
  <si>
    <t>Subtotal</t>
  </si>
  <si>
    <t>Acometida de gas a red existente</t>
  </si>
  <si>
    <t>tubgas204</t>
  </si>
  <si>
    <t>Partida</t>
  </si>
  <si>
    <t>m</t>
  </si>
  <si>
    <t>TUBERÍA GAS PE SDR11 Ø63mm ENT.</t>
  </si>
  <si>
    <t>Suministro e instalación de tubería de polietileno SDR11 para circuitos de distribución de gas en zanja, de 63 mm de diámetro exterior. La tubería irá señalizada mediante una cinta de plástico indicativa de la red (incluida en la medición). Las uniones y piezas especiales irán unidas según normativa. Se utilizarán pasamuros de holgura de 10 mm. Incluso parte proporcional de piezas especiales para instalación y conexión, materiales de unión, piecerío, manguitos pasamuros y pruebas de estanqueidad. Totalmente instalada y probada estanqueidad según planos de proyecto y normativa aplicable.</t>
  </si>
  <si>
    <t>Uds.</t>
  </si>
  <si>
    <t>Largo</t>
  </si>
  <si>
    <t>Ancho</t>
  </si>
  <si>
    <t>Alto</t>
  </si>
  <si>
    <t>Parcial</t>
  </si>
  <si>
    <t>Subtotal</t>
  </si>
  <si>
    <t>Acometida general de gas</t>
  </si>
  <si>
    <t>ARGAS005</t>
  </si>
  <si>
    <t>Partida</t>
  </si>
  <si>
    <t>ud</t>
  </si>
  <si>
    <t>ARMARIO REG. GAS (MPB/MPA) AR-100</t>
  </si>
  <si>
    <t>Suministro e instalación de armario de regulación de gas natural AR-100, para un caudal nominal de 100 m³/h con presión de regulación de 22/55 mbar, incorporando toma de presión a la entrada (zona MPB), llave de entrada (zona MPB), filtro, seguridad por exceso de presión de rearme manual, toma de presión a la salida del regulador (zona BP ó MPA), llave de salida (zona BP ó MPA) y toma de presión de salida (zona BP ó MPA). Se incluye en la medición el armario en el que se alojan los equipos (modelo aceptado por la compañía suministradora con cerradura). Se incluye en la medición el armario de intemperie con ventilación para alojar tanto al regulador como al contador y equipos accesorios, incluyendo parte separada para las electroválvulas de corte automático. Medida la unidad totalmente instalada y probada según planos de proyecto y normativa aplicalbe, incluyendo las pruebas y documentos necesarios para su aceptación por la compañía suministradora/distribuidora de gas.</t>
  </si>
  <si>
    <t>Uds.</t>
  </si>
  <si>
    <t>Largo</t>
  </si>
  <si>
    <t>Ancho</t>
  </si>
  <si>
    <t>Alto</t>
  </si>
  <si>
    <t>Parcial</t>
  </si>
  <si>
    <t>Subtotal</t>
  </si>
  <si>
    <t>Estación de regulación de gas</t>
  </si>
  <si>
    <t>CONGAS025</t>
  </si>
  <si>
    <t>Partida</t>
  </si>
  <si>
    <t>ud</t>
  </si>
  <si>
    <t>CONT. INDIV. GAS G-65 MEMBRANA</t>
  </si>
  <si>
    <t>Suministro e instalación de contador de gas de membrana, tipo G-65 incluyendo la valvulería de corte general para instalaciones receptoras, grifo, filtro, seguridades y demás elementos según normas de la compañía suministradora, incluyendo el contador de gas y el armario normalizado para su instalación a la intemperie. Medida la unidad totalmente instalada y probada según planos de proyecto y normativa aplicable.</t>
  </si>
  <si>
    <t>Uds.</t>
  </si>
  <si>
    <t>Largo</t>
  </si>
  <si>
    <t>Ancho</t>
  </si>
  <si>
    <t>Alto</t>
  </si>
  <si>
    <t>Parcial</t>
  </si>
  <si>
    <t>Subtotal</t>
  </si>
  <si>
    <t>Contador de gas calderas (a justificar)</t>
  </si>
  <si>
    <t>CONGAS026</t>
  </si>
  <si>
    <t>Partida</t>
  </si>
  <si>
    <t>ud</t>
  </si>
  <si>
    <t>CONT. INDIV. GAS G-16 MEMBRANA</t>
  </si>
  <si>
    <t>CONT. INDIV. GAS G-16 MEMBRANA</t>
  </si>
  <si>
    <t>Uds.</t>
  </si>
  <si>
    <t>Largo</t>
  </si>
  <si>
    <t>Ancho</t>
  </si>
  <si>
    <t>Alto</t>
  </si>
  <si>
    <t>Parcial</t>
  </si>
  <si>
    <t>Subtotal</t>
  </si>
  <si>
    <t>Contador de gas cocina (a justificar)</t>
  </si>
  <si>
    <t>tubgas204</t>
  </si>
  <si>
    <t>Partida</t>
  </si>
  <si>
    <t>m</t>
  </si>
  <si>
    <t>TUBERÍA GAS PE SDR11 Ø63mm ENT.</t>
  </si>
  <si>
    <t>Suministro e instalación de tubería de polietileno SDR11 para circuitos de distribución de gas en zanja, de 63 mm de diámetro exterior. La tubería irá señalizada mediante una cinta de plástico indicativa de la red (incluida en la medición). Las uniones y piezas especiales irán unidas según normativa. Se utilizarán pasamuros de holgura de 10 mm. Incluso parte proporcional de piezas especiales para instalación y conexión, materiales de unión, piecerío, manguitos pasamuros y pruebas de estanqueidad. Totalmente instalada y probada estanqueidad según planos de proyecto y normativa aplicable.</t>
  </si>
  <si>
    <t>Uds.</t>
  </si>
  <si>
    <t>Largo</t>
  </si>
  <si>
    <t>Ancho</t>
  </si>
  <si>
    <t>Alto</t>
  </si>
  <si>
    <t>Parcial</t>
  </si>
  <si>
    <t>Subtotal</t>
  </si>
  <si>
    <t>Ramal enterrado a calderas</t>
  </si>
  <si>
    <t>tubgas203</t>
  </si>
  <si>
    <t>Partida</t>
  </si>
  <si>
    <t>m</t>
  </si>
  <si>
    <t>TUBERÍA GAS PE SDR11 Ø40mm ENT.</t>
  </si>
  <si>
    <t>Suministro e instalación de tubería de polietileno SDR11 para circuitos de distribución de gas en zanja, de 40 mm de diámetro exterior. La tubería irá señalizada mediante una cinta de plástico indicativa de la red (incluida en la medición). Las uniones y piezas especiales irán unidas según normativa. Se utilizarán pasamuros de holgura de 10 mm. Incluso parte proporcional de piezas especiales para instalación y conexión, materiales de unión, piecerío, manguitos pasamuros y pruebas de estanqueidad. Totalmente instalada y probada estanqueidad según planos de proyecto y normativa aplicable.</t>
  </si>
  <si>
    <t>Uds.</t>
  </si>
  <si>
    <t>Largo</t>
  </si>
  <si>
    <t>Ancho</t>
  </si>
  <si>
    <t>Alto</t>
  </si>
  <si>
    <t>Parcial</t>
  </si>
  <si>
    <t>Subtotal</t>
  </si>
  <si>
    <t>Ramal a cocina</t>
  </si>
  <si>
    <t>tubgas007</t>
  </si>
  <si>
    <t>Partida</t>
  </si>
  <si>
    <t>m</t>
  </si>
  <si>
    <t>TUBERÍA GAS COBRE 54.1,5</t>
  </si>
  <si>
    <t>Suministro e instalación de tubería de cobre para circuitos de distribución de gas, de 54 mm de diámetro exterior (51 mm de diámetro interior) "Cu 54.1,5 mm". Las uniones y piezas especiales irán unidas según normativa. Se utilizarán pasamuros de holgura de 10 mm. Incluso parte proporcional de piezas especiales para instalación y conexión, materiales de unión, piecerío, manguitos pasamuros, elementos dilatadores y pruebas de estanqueidad. Totalmente instalada y probada estanqueidad según planos de proyecto y normativa aplicable.</t>
  </si>
  <si>
    <t>Uds.</t>
  </si>
  <si>
    <t>Largo</t>
  </si>
  <si>
    <t>Ancho</t>
  </si>
  <si>
    <t>Alto</t>
  </si>
  <si>
    <t>Parcial</t>
  </si>
  <si>
    <t>Subtotal</t>
  </si>
  <si>
    <t>Ramal visto a calderas</t>
  </si>
  <si>
    <t>tubgas012</t>
  </si>
  <si>
    <t>Partida</t>
  </si>
  <si>
    <t>m</t>
  </si>
  <si>
    <t>TUBERÍA GAS ENVAINADA COBRE 35.1</t>
  </si>
  <si>
    <t>Suministro e instalación de tubería de cobre para circuitos de distribución de gas, de 35 mm de diámetro exterior (33 mm de diámetro interior) "Cu 35.1 mm". La tubería irá protegida mediante una vaina realizada en tubería de cobre de un diámetro superior (incluida en la medición). Las uniones y piezas especiales irán unidas según normativa. Se utilizarán pasamuros de holgura de 10 mm. Incluso parte proporcional de piezas especiales para instalación y conexión, materiales de unión, piecerío, manguitos pasamuros, elementos dilatadores, válvulas de corte e independización y pruebas de estanqueidad. Totalmente instalada y probada estanqueidad según planos de proyecto y normativa aplicable.</t>
  </si>
  <si>
    <t>Uds.</t>
  </si>
  <si>
    <t>Largo</t>
  </si>
  <si>
    <t>Ancho</t>
  </si>
  <si>
    <t>Alto</t>
  </si>
  <si>
    <t>Parcial</t>
  </si>
  <si>
    <t>Subtotal</t>
  </si>
  <si>
    <t>Ramal visto a cocina</t>
  </si>
  <si>
    <t>VALGAS005</t>
  </si>
  <si>
    <t>Partida</t>
  </si>
  <si>
    <t>ud</t>
  </si>
  <si>
    <t>VÁLVULA GAS MANUAL 2"</t>
  </si>
  <si>
    <t>Suministro e instalación de válvula manual de corte de gas de 2" de diámetro nominal, para redes de distribución de gas de hasta 200 mmbar de presión. Medida la unidad totalmente instalada y probado funcionamiento según planos de proyecto y normativa aplicable, lista para funcionar.</t>
  </si>
  <si>
    <t>Uds.</t>
  </si>
  <si>
    <t>Largo</t>
  </si>
  <si>
    <t>Ancho</t>
  </si>
  <si>
    <t>Alto</t>
  </si>
  <si>
    <t>Parcial</t>
  </si>
  <si>
    <t>Subtotal</t>
  </si>
  <si>
    <t>Llave general corte a calderas</t>
  </si>
  <si>
    <t>VALGAS004</t>
  </si>
  <si>
    <t>Partida</t>
  </si>
  <si>
    <t>ud</t>
  </si>
  <si>
    <t>VÁLVULA GAS MANUAL 1 1/2"</t>
  </si>
  <si>
    <t>Suministro e instalación de válvula manual de corte de gas de 1 1/2" de diámetro nominal, para redes de distribución de gas de hasta 200 mmbar de presión. Medida la unidad totalmente instalada y probado funcionamiento según planos de proyecto y normativa aplicable, lista para funcionar.</t>
  </si>
  <si>
    <t>Uds.</t>
  </si>
  <si>
    <t>Largo</t>
  </si>
  <si>
    <t>Ancho</t>
  </si>
  <si>
    <t>Alto</t>
  </si>
  <si>
    <t>Parcial</t>
  </si>
  <si>
    <t>Subtotal</t>
  </si>
  <si>
    <t>Llave general corte a cocina</t>
  </si>
  <si>
    <t>UCPFSM038</t>
  </si>
  <si>
    <t>Partida</t>
  </si>
  <si>
    <t>ud</t>
  </si>
  <si>
    <t>ELECTROVÁLVULA DE CORTE DE GAS</t>
  </si>
  <si>
    <t>Suministro e instalación de electroválvula de corte de gas de 2" de diámetro nominal normalmente cerrada (interrumpiendo el paso de gas en caso de falta de tensión de red), de rearme manual, para redes de distribución de gas de hasta 200 mmbar de presión. Se incluye en la medición la instalación de válvulas manuales antes y después de la electroválvula y una tercera normalmente cerrada con precinto para by-pass. Medida la unidad totalmente instalada y probado funcionamiento según planos de proyecto y normativa aplicable, lista para funcionar.</t>
  </si>
  <si>
    <t>Uds.</t>
  </si>
  <si>
    <t>Largo</t>
  </si>
  <si>
    <t>Ancho</t>
  </si>
  <si>
    <t>Alto</t>
  </si>
  <si>
    <t>Parcial</t>
  </si>
  <si>
    <t>Subtotal</t>
  </si>
  <si>
    <t>Electroválvula de gas calderas</t>
  </si>
  <si>
    <t>UCPFSM039</t>
  </si>
  <si>
    <t>Partida</t>
  </si>
  <si>
    <t>ud</t>
  </si>
  <si>
    <t>TOMA DE GAS P/CALDERA 1 1/4"</t>
  </si>
  <si>
    <t>Suministro e instalación de materiales necesarios para instalación de toma de gas realizada mediante un grifo de esfera de diámetro de 1 1/2", incluyendo tubería particular de alimentación ( 1 m de tubería de cobre de 35 mm de diámetro exterior) y parte proporcional de accesorios de conexión con la tubería. Medida la unidad totalmente instalada y probada según planos de proyecto y normativa a plicable.</t>
  </si>
  <si>
    <t>Uds.</t>
  </si>
  <si>
    <t>Largo</t>
  </si>
  <si>
    <t>Ancho</t>
  </si>
  <si>
    <t>Alto</t>
  </si>
  <si>
    <t>Parcial</t>
  </si>
  <si>
    <t>Subtotal</t>
  </si>
  <si>
    <t>Toma gas p/caldera</t>
  </si>
  <si>
    <t>GSGAS013</t>
  </si>
  <si>
    <t>Partida</t>
  </si>
  <si>
    <t>ud</t>
  </si>
  <si>
    <t>SISTEMA DE CORTE DE GAS COCINA</t>
  </si>
  <si>
    <t>Suministro e instalación de sistema de corte de gas en cocina compuesto por:  - Sistema de activación de electroválvula, armado automático enclavada a mecanismo c/botonera que la activa, de modo que se arma de modo MANUAL sin necesidad de tocar la válvula .   - Centralita detección Gas Nat RGI 001 MSX2 + 2 sensores SGI-NAT IP44 o semejante en calidad y características técnicas.  - Presostato de control de correcto funcionamiento de la extracción de la campana  Medida la unidad totalmente instalada y probada según planos de proyecto y normativa aplicable.</t>
  </si>
  <si>
    <t>Uds.</t>
  </si>
  <si>
    <t>Largo</t>
  </si>
  <si>
    <t>Ancho</t>
  </si>
  <si>
    <t>Alto</t>
  </si>
  <si>
    <t>Parcial</t>
  </si>
  <si>
    <t>Subtotal</t>
  </si>
  <si>
    <t>Cocina</t>
  </si>
  <si>
    <t>GSGAS015</t>
  </si>
  <si>
    <t>Partida</t>
  </si>
  <si>
    <t>ud</t>
  </si>
  <si>
    <t>SEÑALÉTICA Y DOCUMENTACIÓN</t>
  </si>
  <si>
    <t>Suministro e instalación de toda la señalética en sala (carteles, flecha autoadhesivas, etc) con documentacion y medios de soportación a pared.</t>
  </si>
  <si>
    <t>Uds.</t>
  </si>
  <si>
    <t>Largo</t>
  </si>
  <si>
    <t>Ancho</t>
  </si>
  <si>
    <t>Alto</t>
  </si>
  <si>
    <t>Parcial</t>
  </si>
  <si>
    <t>Subtotal</t>
  </si>
  <si>
    <t>Instalación de gas</t>
  </si>
  <si>
    <t>GSGAXX01</t>
  </si>
  <si>
    <t>Partida</t>
  </si>
  <si>
    <t>ud</t>
  </si>
  <si>
    <t>REGULADOR GAS 15m³/h-22mbar</t>
  </si>
  <si>
    <t>Suministro e instalación de regulador/estabilizador de gas de 1 1/4" de diámetro nominal, para redes de distribución de gas de hasta 1000 mmbar de presión (preparado para trabajar con presión de entrada entre 100 y 500 mbar), con filtro incorporado y con las siguientes características técnicas:  Presión de salida regulada: 20 / 36 mbar  Conexiones roscadas Rp segun EN 10226  Max. presion ejercicio: 1 bar  Temperatura ambiente: -15 ?? +60 ?ºC  Temperatura superficial maxima: 60 ?ºC  Clase precision P2 (AC): 10  Clase presion de cierre (SG): 30  Resistencia mecanica: Grupo 2 (segun EN 13611:2007)  Filtracion: 50 um  Clase de filtracion: G 2 (segun EN 779)  Medida la unidad totalmente instalada y probado funcionamiento según planos de proyecto y normativa aplicable, lista para funcionar.</t>
  </si>
  <si>
    <t>Uds.</t>
  </si>
  <si>
    <t>Largo</t>
  </si>
  <si>
    <t>Ancho</t>
  </si>
  <si>
    <t>Alto</t>
  </si>
  <si>
    <t>Parcial</t>
  </si>
  <si>
    <t>Subtotal</t>
  </si>
  <si>
    <t>Regulación de gas en cocina</t>
  </si>
  <si>
    <t>GSGAXX02</t>
  </si>
  <si>
    <t>Partida</t>
  </si>
  <si>
    <t>ud</t>
  </si>
  <si>
    <t>REGULADOR GAS 75m³/h-22mbar</t>
  </si>
  <si>
    <t>Suministro e instalación de regulador/estabilizador de gas de 2" de diámetro nominal, para redes de distribución de gas de hasta 1000 mmbar de presión (preparado para trabajar con presión de entrada entre 100 y 500 mbar), con filtro incorporado y con las siguientes características técnicas:  Presión de salida regulada: 20 / 36 mbar  Conexiones roscadas Rp segun EN 10226  Max. presion ejercicio: 1 bar  Temperatura ambiente: -15 ?? +60 ?ºC  Temperatura superficial maxima: 60 ?ºC  Clase precision P2 (AC): 10  Clase presion de cierre (SG): 30  Resistencia mecanica: Grupo 2 (segun EN 13611:2007)  Filtracion: 50 um  Clase de filtracion: G 2 (segun EN 779)  Medida la unidad totalmente instalada y probado funcionamiento según planos de proyecto y normativa aplicable, lista para funcionar.</t>
  </si>
  <si>
    <t>Uds.</t>
  </si>
  <si>
    <t>Largo</t>
  </si>
  <si>
    <t>Ancho</t>
  </si>
  <si>
    <t>Alto</t>
  </si>
  <si>
    <t>Parcial</t>
  </si>
  <si>
    <t>Subtotal</t>
  </si>
  <si>
    <t>Regulación de gas en calderas</t>
  </si>
  <si>
    <t>PSGSX001</t>
  </si>
  <si>
    <t>Partida</t>
  </si>
  <si>
    <t>ud</t>
  </si>
  <si>
    <t>LEGALIZACIÓN INSTALACIÓN GAS</t>
  </si>
  <si>
    <t>Redacción de proyecto técnico y certificado final de obra de la instalación de gas, firmado por técnico competente, incluyendo las modificaciones realizadas durante la ejecución de las obras, para la legalización de la instalación en la Dirección General de Industria del Gobierno de Cantabria, incluyendo los certificados de la instalación necesarios (a realizar por la empresa instaladora autorizada).</t>
  </si>
  <si>
    <t>Uds.</t>
  </si>
  <si>
    <t>Largo</t>
  </si>
  <si>
    <t>Ancho</t>
  </si>
  <si>
    <t>Alto</t>
  </si>
  <si>
    <t>Parcial</t>
  </si>
  <si>
    <t>Subtotal</t>
  </si>
  <si>
    <t>Legalización instalación de gas</t>
  </si>
  <si>
    <t>IG</t>
  </si>
  <si>
    <t>II</t>
  </si>
  <si>
    <t>Capítulo</t>
  </si>
  <si>
    <t>Iluminación</t>
  </si>
  <si>
    <t>1426</t>
  </si>
  <si>
    <t>Partida</t>
  </si>
  <si>
    <t>ud</t>
  </si>
  <si>
    <t>LUMIN. PANTALLA ESTANCA SUPERF. 39 W L=1,5m</t>
  </si>
  <si>
    <t>Suministro e instalación de luminaria estanca compacta para instalación en superficie de tecnología LED con 39 W de potencia, IP65 (protección frente a la penetración de polvo, protección frente a chorros de agua a presión), IK08, índice de reproducción cromática CRI&gt;80, 4000K de temperatura de color, de dimensiones (largo x ancho x alto) 1.510 mm x 80 x 85 mm o semejante en calidad y características técnicas, a elegir por la Dirección Facultativa y la Propiedad previa presentación de muestras en obra. Medida la unidad incluyendo replanteo, pequeño material de montaje, cajas de registro, derivación y conexión, mano de obra y medios auxiliares, totalmente instalada, conexionada a circuito eléctrico y de control de encendido (incluyendo parte proporcional de cableado necesario) y probada según planos de proyecto, instrucciones del fabricante y normativa aplicable, lista para funcionar.</t>
  </si>
  <si>
    <t>Uds.</t>
  </si>
  <si>
    <t>Largo</t>
  </si>
  <si>
    <t>Ancho</t>
  </si>
  <si>
    <t>Alto</t>
  </si>
  <si>
    <t>Parcial</t>
  </si>
  <si>
    <t>Subtotal</t>
  </si>
  <si>
    <t>Planta sótano -2</t>
  </si>
  <si>
    <t>Planta sótano -1</t>
  </si>
  <si>
    <t>Planta baja</t>
  </si>
  <si>
    <t>Exterior zonas equipos</t>
  </si>
  <si>
    <t>PSILUM001</t>
  </si>
  <si>
    <t>Partida</t>
  </si>
  <si>
    <t>ud</t>
  </si>
  <si>
    <t>LUMIN. PANTALLA ESTANCA SUPERF. 34 W L=1,20m</t>
  </si>
  <si>
    <t>Suministro e instalación de luminaria estanca compacta para instalación en superficie de tecnología LED con 34 W de potencia, IP65 (protección frente a la penetración de polvo, protección frente a chorros de agua a presión), IK08, índice de reproducción cromática CRI&gt;80, 4000K de temperatura de color, de dimensiones (largo x ancho x alto) 1.260 mm x 80 x 85 mm o semejante en calidad y características técnicas, a elegir por la Dirección Facultativa y la Propiedad previa presentación de muestras en obra. Medida la unidad incluyendo replanteo, pequeño material de montaje, cajas de registro, derivación y conexión, mano de obra y medios auxiliares, totalmente instalada, conexionada a circuito eléctrico y de control de encendido (incluyendo parte proporcional de cableado necesario) y probada según planos de proyecto, instrucciones del fabricante y normativa aplicable, lista para funcionar.</t>
  </si>
  <si>
    <t>Uds.</t>
  </si>
  <si>
    <t>Largo</t>
  </si>
  <si>
    <t>Ancho</t>
  </si>
  <si>
    <t>Alto</t>
  </si>
  <si>
    <t>Parcial</t>
  </si>
  <si>
    <t>Subtotal</t>
  </si>
  <si>
    <t>Cocina</t>
  </si>
  <si>
    <t>PSILUM002</t>
  </si>
  <si>
    <t>Partida</t>
  </si>
  <si>
    <t>ud</t>
  </si>
  <si>
    <t>LUMIN.DOWNLIGHT EMPOT.CIR.LED 22W C/REG 4000K</t>
  </si>
  <si>
    <t>Suministro e instalación de luminaria downlight circular de empotrar en techo de 22W modelo Arkoslight Deep 3 DIM DALI 4000K WT con regulación DALI o semejante en calidad y características técnicas a elegir por la Dirección Facultativa y la Propiedad previa presentación de muestras en obra, de diámetro 220 mm, IP 43, CRI&gt;90, flujo luminoso 3075 lm, temperatura de color 4000K, eficiencia lumínica 85% y ángulo del haz de luz 94º. Medida la unidad incluyendo replanteo, pequeño material de montaje, cajas de registro, derivación y conexión, mano de obra y medios auxiliares, totalmente instalada, conexionada a circuito eléctrico y de control de encendido (incluyendo parte proporcional de cableado necesario) y probada según planos de proyecto, instrucciones del fabricante y normativa aplicable, lista para funcionar.</t>
  </si>
  <si>
    <t>Uds.</t>
  </si>
  <si>
    <t>Largo</t>
  </si>
  <si>
    <t>Ancho</t>
  </si>
  <si>
    <t>Alto</t>
  </si>
  <si>
    <t>Parcial</t>
  </si>
  <si>
    <t>Subtotal</t>
  </si>
  <si>
    <t>Planta Baja</t>
  </si>
  <si>
    <t>PSILUM003</t>
  </si>
  <si>
    <t>Partida</t>
  </si>
  <si>
    <t>ud</t>
  </si>
  <si>
    <t>LUMIN.DOWNLIGHT EMPOT.CIR.LED 22W S/REG 4000K</t>
  </si>
  <si>
    <t>Suministro e instalación de luminaria downlight circular de empotrar en techo de 22W modelo Arkoslight Deep 3 DIM PUSH 4000K WT o semejante en calidad y características técnicas a elegir por la Dirección Facultativa y la Propiedad previa presentación de muestras en obra, de diámetro 220 mm, IP 43, CRI&gt;90, flujo luminoso 3075 lm, temperatura de color 4000K, eficiencia lumínica 85% y ángulo del haz de luz 94º. Medida la unidad incluyendo replanteo, pequeño material de montaje, cajas de registro, derivación y conexión, mano de obra y medios auxiliares, totalmente instalada, conexionada a circuito eléctrico y de control de encendido (incluyendo parte proporcional de cableado necesario) y probada según planos de proyecto, instrucciones del fabricante y normativa aplicable, lista para funcionar.</t>
  </si>
  <si>
    <t>Uds.</t>
  </si>
  <si>
    <t>Largo</t>
  </si>
  <si>
    <t>Ancho</t>
  </si>
  <si>
    <t>Alto</t>
  </si>
  <si>
    <t>Parcial</t>
  </si>
  <si>
    <t>Subtotal</t>
  </si>
  <si>
    <t>Planta sótano -2</t>
  </si>
  <si>
    <t>Planta sótano -1</t>
  </si>
  <si>
    <t>Planta baja</t>
  </si>
  <si>
    <t>Planta primera</t>
  </si>
  <si>
    <t>Planta segunda</t>
  </si>
  <si>
    <t>PSILUM005</t>
  </si>
  <si>
    <t>Partida</t>
  </si>
  <si>
    <t>ud</t>
  </si>
  <si>
    <t>LUMIN.DOWNLIGHT EMPOT.CIR.LED 22W S/REG 3000K</t>
  </si>
  <si>
    <t>Suministro e instalación de luminaria downlight circular de empotrar en techo de 22W modelo Arkoslight Deep 3 DIM PUSH 3000K WT  o semejante en calidad y características técnicas a elegir por la Dirección Facultativa y la Propiedad previa presentación de muestras en obra, de diámetro 220 mm, IP 43, CRI&gt;90, flujo luminoso 3025 lm, temperatura de color 3000K, eficiencia lumínica 85% y ángulo del haz de luz 94º. Medida la unidad incluyendo replanteo, pequeño material de montaje, cajas de registro, derivación y conexión, mano de obra y medios auxiliares, totalmente instalada, conexionada a circuito eléctrico y de control de encendido (incluyendo parte proporcional de cableado necesario) y probada según planos de proyecto, instrucciones del fabricante y normativa aplicable, lista para funcionar.</t>
  </si>
  <si>
    <t>Uds.</t>
  </si>
  <si>
    <t>Largo</t>
  </si>
  <si>
    <t>Ancho</t>
  </si>
  <si>
    <t>Alto</t>
  </si>
  <si>
    <t>Parcial</t>
  </si>
  <si>
    <t>Subtotal</t>
  </si>
  <si>
    <t>Planta baja. Habitaciones</t>
  </si>
  <si>
    <t>Planta primera. Habitaciones</t>
  </si>
  <si>
    <t>Planta segunda. Habitaciones</t>
  </si>
  <si>
    <t>PSILUM004</t>
  </si>
  <si>
    <t>Partida</t>
  </si>
  <si>
    <t>ud</t>
  </si>
  <si>
    <t>LUMIN.DOWNLIGHT EMPOT.CIR.LED 10W S/REG 4000K</t>
  </si>
  <si>
    <t>Suministro e instalación de luminaria downlight circular de empotrar en techo de 10W modelo Arkoslight Deep 3 DIM IP54 4000K PUSH WT o semejante en calidad y características técnicas a elegir por la Dirección Facultativa y la Propiedad previa presentación de muestras en obra, de diámetro 135 mm, IP 43, CRI&gt;90, flujo luminoso 1400 lm,eficiencia lumínica 76% y ángulo del haz de luz 89º. Medida la unidad incluyendo replanteo, pequeño material de montaje, cajas de registro, derivación y conexión, mano de obra y medios auxiliares, totalmente instalada, conexionada a circuito eléctrico y de control de encendido (incluyendo parte proporcional de cableado necesario) y probada según planos de proyecto, instrucciones del fabricante y normativa aplicable, lista para funcionar.</t>
  </si>
  <si>
    <t>Uds.</t>
  </si>
  <si>
    <t>Largo</t>
  </si>
  <si>
    <t>Ancho</t>
  </si>
  <si>
    <t>Alto</t>
  </si>
  <si>
    <t>Parcial</t>
  </si>
  <si>
    <t>Subtotal</t>
  </si>
  <si>
    <t>Planta sótano -1 vestuarios</t>
  </si>
  <si>
    <t>Planta baja zzcc</t>
  </si>
  <si>
    <t>PSILUM006</t>
  </si>
  <si>
    <t>Partida</t>
  </si>
  <si>
    <t>ud</t>
  </si>
  <si>
    <t>LUMIN.DOWNLIGHT EMPOT.CIR.LED 10W S/REG 3000K</t>
  </si>
  <si>
    <t>Suministro e instalación de luminaria downlight circular de empotrar en techo de 10W modelo Arkoslight Deep 3 DIM IP54 PUSH 3000K WT  o semejante en calidad y características técnicas a elegir por la Dirección Facultativa y la Propiedad previa presentación de muestras en obra, de diámetro 135 mm, IP 43, CRI&gt;90, flujo luminoso 1375 lm, temperatura de color 3000K, eficiencia lumínica 76% y ángulo del haz de luz 89º. Medida la unidad incluyendo replanteo, pequeño material de montaje, cajas de registro, derivación y conexión, mano de obra y medios auxiliares, totalmente instalada, conexionada a circuito eléctrico y de control de encendido (incluyendo parte proporcional de cableado necesario) y probada según planos de proyecto, instrucciones del fabricante y normativa aplicable, lista para funcionar.</t>
  </si>
  <si>
    <t>Uds.</t>
  </si>
  <si>
    <t>Largo</t>
  </si>
  <si>
    <t>Ancho</t>
  </si>
  <si>
    <t>Alto</t>
  </si>
  <si>
    <t>Parcial</t>
  </si>
  <si>
    <t>Subtotal</t>
  </si>
  <si>
    <t>Planta baja. Habitaciones</t>
  </si>
  <si>
    <t>Planta primera. Habitaciones</t>
  </si>
  <si>
    <t>Planta segunda. Habitaciones</t>
  </si>
  <si>
    <t>Puerta Habitaciones</t>
  </si>
  <si>
    <t>PSILUM007</t>
  </si>
  <si>
    <t>Partida</t>
  </si>
  <si>
    <t>ud</t>
  </si>
  <si>
    <t>LUMIN.LIN. LED P35 INT. TECHO LAMAS 35W C/REG</t>
  </si>
  <si>
    <t>Suministro e instalación de luminaria lineal led para montaje integrado en el falso techo de lamas de madera, Modelo P35 de 35W de potencia y L=1251 mm regulable DALI modelo Woodsline o semejante en calidad y características técnicas a elegir por la Dirección Facultativa y la Propiedad previa presentación de muestras en obra, incluyendo en la medición el pertil para la luminaria, el driver de la luminaria, pequeño material de montaje, cajas de registro, derivación y conexión, mano de obra y medios auxiliares, totalmente instalada, conexionada a circuito eléctrico y de control de encendido (incluyendo parte proporcional de cableado necesario) y probada según planos de proyecto, instrucciones del fabricante y normativa aplicable, lista para funcionar.</t>
  </si>
  <si>
    <t>Uds.</t>
  </si>
  <si>
    <t>Largo</t>
  </si>
  <si>
    <t>Ancho</t>
  </si>
  <si>
    <t>Alto</t>
  </si>
  <si>
    <t>Parcial</t>
  </si>
  <si>
    <t>Subtotal</t>
  </si>
  <si>
    <t>P. Baja</t>
  </si>
  <si>
    <t>PSILUM009</t>
  </si>
  <si>
    <t>Partida</t>
  </si>
  <si>
    <t>ud</t>
  </si>
  <si>
    <t>LUMIN.LIN. LED P35 INT. TECHO LAMAS 35W S/REG</t>
  </si>
  <si>
    <t>Suministro e instalación de luminaria lineal led para montaje integrado en el falso techo de lamas de madera, Modelo P35 de 35W de potencia y L=1251 mm no regulable modelo Woodsline o semejante en calidad y características técnicas a elegir por la Dirección Facultativa y la Propiedad previa presentación de muestras en obra, incluyendo en la medición el pertil para la luminaria, el driver de la luminaria, pequeño material de montaje, cajas de registro, derivación y conexión, mano de obra y medios auxiliares, totalmente instalada, conexionada a circuito eléctrico y de control de encendido (incluyendo parte proporcional de cableado necesario) y probada según planos de proyecto, instrucciones del fabricante y normativa aplicable, lista para funcionar.</t>
  </si>
  <si>
    <t>Uds.</t>
  </si>
  <si>
    <t>Largo</t>
  </si>
  <si>
    <t>Ancho</t>
  </si>
  <si>
    <t>Alto</t>
  </si>
  <si>
    <t>Parcial</t>
  </si>
  <si>
    <t>Subtotal</t>
  </si>
  <si>
    <t>P. Baja</t>
  </si>
  <si>
    <t>P. Baja.Foseado ZZCC</t>
  </si>
  <si>
    <t>P. 1ª.Foseado ZZCC</t>
  </si>
  <si>
    <t>P. 2ª.Foseado ZZCC</t>
  </si>
  <si>
    <t>PSILUM008</t>
  </si>
  <si>
    <t>Partida</t>
  </si>
  <si>
    <t>ud</t>
  </si>
  <si>
    <t>LUMIN.LIN. LED P35 INT. TECHO LAMAS 56W C/REG</t>
  </si>
  <si>
    <t>Suministro e instalación de luminaria lineal led para montaje integrado en el falso techo de lamas de madera, Modelo P35 de 56W de potencia y L=1866 mm regulable DALI modelo Woodsline o semejante en calidad y características técnicas a elegir por la Dirección Facultativa y la Propiedad previa presentación de muestras en obra, incluyendo en la medición el pertil para la luminaria, el driver de la luminaria, pequeño material de montaje, cajas de registro, derivación y conexión, mano de obra y medios auxiliares, totalmente instalada, conexionada a circuito eléctrico y de control de encendido (incluyendo parte proporcional de cableado necesario) y probada según planos de proyecto, instrucciones del fabricante y normativa aplicable, lista para funcionar.</t>
  </si>
  <si>
    <t>Uds.</t>
  </si>
  <si>
    <t>Largo</t>
  </si>
  <si>
    <t>Ancho</t>
  </si>
  <si>
    <t>Alto</t>
  </si>
  <si>
    <t>Parcial</t>
  </si>
  <si>
    <t>Subtotal</t>
  </si>
  <si>
    <t>P. Baja</t>
  </si>
  <si>
    <t>PSILUM010</t>
  </si>
  <si>
    <t>Partida</t>
  </si>
  <si>
    <t>ud</t>
  </si>
  <si>
    <t>LUMIN.LIN. LED P35 INT. TECHO LAMAS 56W S/REG</t>
  </si>
  <si>
    <t>Suministro e instalación de luminaria lineal led para montaje integrado en el falso techo de lamas de madera, Modelo P35 de 56W de potencia y L=1866 mm no regulable modelo Woodsline o semejante en calidad y características técnicas a elegir por la Dirección Facultativa y la Propiedad previa presentación de muestras en obra, incluyendo en la medición el pertil para la luminaria, el driver de la luminaria, pequeño material de montaje, cajas de registro, derivación y conexión, mano de obra y medios auxiliares, totalmente instalada, conexionada a circuito eléctrico y de control de encendido (incluyendo parte proporcional de cableado necesario) y probada según planos de proyecto, instrucciones del fabricante y normativa aplicable, lista para funcionar.</t>
  </si>
  <si>
    <t>Uds.</t>
  </si>
  <si>
    <t>Largo</t>
  </si>
  <si>
    <t>Ancho</t>
  </si>
  <si>
    <t>Alto</t>
  </si>
  <si>
    <t>Parcial</t>
  </si>
  <si>
    <t>Subtotal</t>
  </si>
  <si>
    <t>P. Baja</t>
  </si>
  <si>
    <t>P. Baja.Foseado ZZCC</t>
  </si>
  <si>
    <t>P. 1ª.Foseado ZZCC</t>
  </si>
  <si>
    <t>P. 2ª.Foseado ZZCC</t>
  </si>
  <si>
    <t>PSILUM011</t>
  </si>
  <si>
    <t>Partida</t>
  </si>
  <si>
    <t>ud</t>
  </si>
  <si>
    <t>LUM. LINEAL LED SUSPENDIDA 35,4 W UGR S/REG.</t>
  </si>
  <si>
    <t>Suministro e instalación de luminaria lineal para instalación suspendida de 35,5W modelo Arkoslight  Fifty UGR HO SUS 150 4000K WT  o semejante en calidad y características técnicas a elegir por la Dirección Facultativa y la Propiedad previa presentación de muestras en obra, de 1510 mm de longitud  y 50mm de ancho, IP 20, CRI&gt;90, flujo luminoso 5160 lm, temperatura de color 4000K, eficiencia lumínica 47% y ángulo del haz de luz 62º. Medida la unidad incluyendo replanteo, pequeño material de montaje, cajas de registro, derivación y conexión, mano de obra y medios auxiliares, totalmente instalada, conexionada a circuito eléctrico y de control de encendido (incluyendo parte proporcional de cableado necesario) y probada según planos de proyecto, instrucciones del fabricante y normativa aplicable, lista para funcionar.</t>
  </si>
  <si>
    <t>Uds.</t>
  </si>
  <si>
    <t>Largo</t>
  </si>
  <si>
    <t>Ancho</t>
  </si>
  <si>
    <t>Alto</t>
  </si>
  <si>
    <t>Parcial</t>
  </si>
  <si>
    <t>Subtotal</t>
  </si>
  <si>
    <t>Administración</t>
  </si>
  <si>
    <t>CEPAI011</t>
  </si>
  <si>
    <t>Partida</t>
  </si>
  <si>
    <t>m</t>
  </si>
  <si>
    <t>SIST. ILUMINACIÓN LED PERIMETRAL EN ESPEJO</t>
  </si>
  <si>
    <t>Suministro e instalación de sistema de iluminación perimetral del espejo Sistema Schlüter Liprotec ES o semejante en calidad y características técnicas a elegir por la Dirección Facultativa y la Propiedad previa presentación de muestras en obra, formado por perfil de aluminio anodizado Schlüter Liprotec-WS, tira de led Schlüter Liprotec-LT-ES 11 (tira LED blanco cálido IP 67 24V DC, dimensiones (12x5 mm),potencia nominal 7,5 W/m, número de LEDs/m 140, temperatura de color 3400K y CRI 92) y difusor de iluminación indirecta Schlüter Liprotec-WSI. Medida la unidad totalmente instalada, incluyendo replanteo, accesorios de anclaje, marco y conexionado con p.p. de medios auxiliares y costes indirectos incluidos, según planos de proyecto, normativa aplicable e instrucciones del fabricante.</t>
  </si>
  <si>
    <t>Uds.</t>
  </si>
  <si>
    <t>Largo</t>
  </si>
  <si>
    <t>Ancho</t>
  </si>
  <si>
    <t>Alto</t>
  </si>
  <si>
    <t>Parcial</t>
  </si>
  <si>
    <t>Subtotal</t>
  </si>
  <si>
    <t>Habitaciones</t>
  </si>
  <si>
    <t>PSILUM012</t>
  </si>
  <si>
    <t>Partida</t>
  </si>
  <si>
    <t>m</t>
  </si>
  <si>
    <t>SIST. ILUMINACIÓN LED FOSEADO HABITACION</t>
  </si>
  <si>
    <t>Suministro e instalación de tira de LED de 17W/m o semejante en calidad y características técnicas a elegir por la Dirección Facultativa y la Propiedad previa presentación de muestras en obra, con parte proporcional de perfil de montaje Panzeri Corner XG2045 en aluminio extrusionado con difusor o similar y fuente de alimentación. Medida la unidad por metros, totalmente instalada, incluyendo replanteo, accesorios de anclaje, marco empotrable y conexionado con p.p. de medios auxiliares, según planos de proyecto, normativa aplicable e instrucciones del fabricante.</t>
  </si>
  <si>
    <t>Uds.</t>
  </si>
  <si>
    <t>Largo</t>
  </si>
  <si>
    <t>Ancho</t>
  </si>
  <si>
    <t>Alto</t>
  </si>
  <si>
    <t>Parcial</t>
  </si>
  <si>
    <t>Subtotal</t>
  </si>
  <si>
    <t>Planta baja</t>
  </si>
  <si>
    <t>0</t>
  </si>
  <si>
    <t>habitaciones (foseado)</t>
  </si>
  <si>
    <t>habitaciones (foseado)</t>
  </si>
  <si>
    <t>Planta segunda</t>
  </si>
  <si>
    <t>0</t>
  </si>
  <si>
    <t>habitaciones (foseado)</t>
  </si>
  <si>
    <t>Planta primera</t>
  </si>
  <si>
    <t>0</t>
  </si>
  <si>
    <t>PSILUM013</t>
  </si>
  <si>
    <t>Partida</t>
  </si>
  <si>
    <t>m</t>
  </si>
  <si>
    <t>SIST. ILUMINACIÓN LED CORTINERO HABITACION</t>
  </si>
  <si>
    <t>Suministro e instalación de tira de LED en cortinero de 17W/m o semejante en calidad y características técnicas a elegir por la Dirección Facultativa y la Propiedad previa presentación de muestras en obra, con parte proporcional de fuente de alimentación. Medida la unidad por metros, totalmente instalada, incluyendo replanteo, accesorios de anclaje, marco empotrable y conexionado con p.p. de medios auxiliares, según planos de proyecto, normativa aplicable e instrucciones del fabricante.</t>
  </si>
  <si>
    <t>Uds.</t>
  </si>
  <si>
    <t>Largo</t>
  </si>
  <si>
    <t>Ancho</t>
  </si>
  <si>
    <t>Alto</t>
  </si>
  <si>
    <t>Parcial</t>
  </si>
  <si>
    <t>Subtotal</t>
  </si>
  <si>
    <t>Planta baja</t>
  </si>
  <si>
    <t>0</t>
  </si>
  <si>
    <t>habitaciones (cortinero)</t>
  </si>
  <si>
    <t>Planta primera</t>
  </si>
  <si>
    <t>0</t>
  </si>
  <si>
    <t>habitaciones (cortinero)</t>
  </si>
  <si>
    <t>Planta segunda</t>
  </si>
  <si>
    <t>0</t>
  </si>
  <si>
    <t>habitaciones (cortinero)</t>
  </si>
  <si>
    <t>PSILUM014</t>
  </si>
  <si>
    <t>Partida</t>
  </si>
  <si>
    <t>ud</t>
  </si>
  <si>
    <t>APLIQUE PARED LED 33W S/REG.</t>
  </si>
  <si>
    <t>Suministro e instalación de aplique de pared rectangular con iluminación en dos direcciones de 32,78 W modelo Arkoslight Rec double 4000K Paint no regulable o semejante en calidad y características técnicas a elegir por la Dirección Facultativa y la Propiedad previa presentación de muestras en obra, de dimensiones 354 mm (largo)  x 110 mm (ancho) x 58 mm (alto), IP 20, CRI&gt;90, flujo luminoso 4560 lm, temperatura de color 4000K, eficiencia lumínica 67% y ángulo del haz de luz 103º. Medida la unidad incluyendo replanteo, pequeño material de montaje, cajas de registro, derivación y conexión, mano de obra y medios auxiliares, totalmente instalada, conexionada a circuito eléctrico y de control de encendido (incluyendo parte proporcional de cableado necesario) y probada según planos de proyecto, instrucciones del fabricante y normativa aplicable, lista para funcionar.</t>
  </si>
  <si>
    <t>Uds.</t>
  </si>
  <si>
    <t>Largo</t>
  </si>
  <si>
    <t>Ancho</t>
  </si>
  <si>
    <t>Alto</t>
  </si>
  <si>
    <t>Parcial</t>
  </si>
  <si>
    <t>Subtotal</t>
  </si>
  <si>
    <t>Escaleras</t>
  </si>
  <si>
    <t>Patio interior</t>
  </si>
  <si>
    <t>EARILM019</t>
  </si>
  <si>
    <t>Partida</t>
  </si>
  <si>
    <t>ud</t>
  </si>
  <si>
    <t>LUM. EMERG. 280 LM AUTOCHECK</t>
  </si>
  <si>
    <t>Suministro e instalación de bloque autónomo de emergencia tipo DAISALUX HYDRA enrasado LD N6 A + KETB HYDRA (caja para enrasar), 280 lúmenes, IP42 IK04 con funcionamiento no permanente y autotest , con dimensiones (largo x ancho x alto) 350 mm x 141 x 77 mm. o semejante en calidad y características técnicas, a elegir por la Dirección Facultativa y la Propiedad previa presentación de muestras en obra, compuesto por cuerpo rectangular que consta de una carcasa y difusor fabricados en policarbonato y una lámpara LED que se ilumina si falla el suministro de red. Un microprocesador interno chequea el estado del aparato y realiza periódicamente test funcionales y de autonomía informando sobre su estado, mediante dos pilotos LED que incorpora. Medida la unidad totalmente instalada, incluyendo replanteo, accesorios de anclaje y conexionado con p.p. de medios auxiliares y costes indirectos incluidos, según planos de proyecto, normativa aplicable e instrucciones del fabricante.</t>
  </si>
  <si>
    <t>Uds.</t>
  </si>
  <si>
    <t>Largo</t>
  </si>
  <si>
    <t>Ancho</t>
  </si>
  <si>
    <t>Alto</t>
  </si>
  <si>
    <t>Parcial</t>
  </si>
  <si>
    <t>Subtotal</t>
  </si>
  <si>
    <t>Planta sótano -1</t>
  </si>
  <si>
    <t>Planta baja</t>
  </si>
  <si>
    <t>Planta primera</t>
  </si>
  <si>
    <t>Planta segunda</t>
  </si>
  <si>
    <t>EARILM013</t>
  </si>
  <si>
    <t>Partida</t>
  </si>
  <si>
    <t>ud</t>
  </si>
  <si>
    <t>LUM. EMERG. IP66 280 LM AUTOCHECK</t>
  </si>
  <si>
    <t>Suministro e instalación de bloque autónomo de emergencia estanco tipo DAISALUX HYDRA LD N6 A + KES HYDRA (caja estanca para enrasar), 280 lúmenes, con funcionamiento no permanente y autotest, (largo x ancho x alto) 346 mm x 131 x 77 mm. o semejante en calidad y características técnicas, a elegir por la Dirección Facultativa y la Propiedad previa presentación de muestras en obra, compuesto por caja estanca IP 66 IK10, apta para exteriores y cuerpo rectangular que consta de una carcasa y difusor fabricados en policarbonato. Consta de una lámpara led que se ilumina si falla el suministro de red y un microprocesador interno que chequea el estado del aparato y realiza periódicamente test funcionales y de autonomía informando sobre su estado, mediante dos pilotos LED que incorpora. Medida la unidad totalmente instalada, incluyendo replanteo, accesorios de anclaje y conexionado con p.p. de medios auxiliares y costes indirectos incluidos, según planos de proyecto, normativa aplicable e instrucciones del fabricante.</t>
  </si>
  <si>
    <t>Uds.</t>
  </si>
  <si>
    <t>Largo</t>
  </si>
  <si>
    <t>Ancho</t>
  </si>
  <si>
    <t>Alto</t>
  </si>
  <si>
    <t>Parcial</t>
  </si>
  <si>
    <t>Subtotal</t>
  </si>
  <si>
    <t>Planta sótano -2</t>
  </si>
  <si>
    <t>Planta sótano -1</t>
  </si>
  <si>
    <t>Planta baja</t>
  </si>
  <si>
    <t>EARILM014</t>
  </si>
  <si>
    <t>Partida</t>
  </si>
  <si>
    <t>ud</t>
  </si>
  <si>
    <t>LUMINARIA EXTERIOR DOWNLIGHT 11,7 W</t>
  </si>
  <si>
    <t>Suministro e instalación de luminaria exterior downlight de superficie marca BEGA IP65 modelo 66051 o semejante en calidad y características técnicas a elegir por la Dirección Facultativa y la Propiedad previa presentación de muestras en obra, de 150 mm de diámetro y 135 mm de altura  de aluminio de inyección, aluminio y acero inoxidable, cristal transparente con rosca parcialmente mateado y reflector de aluminio puro anodizado. Medida la unidad totalmente instalada, incluyendo replanteo, accesorios de anclaje y conexionado con p.p. de medios auxiliares y costes indirectos incluidos, según planos de proyecto, normativa aplicable e instrucciones del fabricante.</t>
  </si>
  <si>
    <t>Uds.</t>
  </si>
  <si>
    <t>Largo</t>
  </si>
  <si>
    <t>Ancho</t>
  </si>
  <si>
    <t>Alto</t>
  </si>
  <si>
    <t>Parcial</t>
  </si>
  <si>
    <t>Subtotal</t>
  </si>
  <si>
    <t>Porche</t>
  </si>
  <si>
    <t>EARILM015</t>
  </si>
  <si>
    <t>Partida</t>
  </si>
  <si>
    <t>ud</t>
  </si>
  <si>
    <t>BALIZA EXTERIOR LED</t>
  </si>
  <si>
    <t>Suministro e instalación de baliza exterior Vibia Break o semejante en calidad y características técnicas a elegir por la Dirección Facultativa y la Propiedad previa presentación de muestras en obra, acabado a elegir por la Dirección Facultativa y la Propiedad, con difusor de metacrilato, potencia de 6,2 W, 580 lúm, 2700 K de temperatura de color, CRI&gt;80, una anchura de 24 cm y una altura de 43 cm. Medida la unidad totalmente instalada, incluyendo replanteo, accesorios de anclaje y conexionado con p.p. de medios auxiliares y costes indirectos incluidos, según planos de proyecto, normativa aplicable e instrucciones del fabricante.</t>
  </si>
  <si>
    <t>Uds.</t>
  </si>
  <si>
    <t>Largo</t>
  </si>
  <si>
    <t>Ancho</t>
  </si>
  <si>
    <t>Alto</t>
  </si>
  <si>
    <t>Parcial</t>
  </si>
  <si>
    <t>Subtotal</t>
  </si>
  <si>
    <t>Exterior</t>
  </si>
  <si>
    <t>EARILM016</t>
  </si>
  <si>
    <t>Partida</t>
  </si>
  <si>
    <t>ud</t>
  </si>
  <si>
    <t>PROYECTOR EXTERIOR LED</t>
  </si>
  <si>
    <t>Suministro e instalación de proyector exterior Platek Nano XL 9405198  o semejante en calidad y características técnicas a elegir por la Dirección Facultativa y la Propiedad previa presentación de muestras en obra, con cuerpo y frontal de cierre realizados con aleación de aluminio, IP 66 IK08, 7W de potencia, instalación a suelo con piqueta de acero inoxidable, difusor con cristal extraclaro transparente, con regulación TRIAC, 2700K de temperatura de color y apertura de haz de 30º. Medida la unidad totalmente instalada, incluyendo replanteo, accesorios de anclaje y conexionado con p.p. de medios auxiliares y costes indirectos incluidos, según planos de proyecto, normativa aplicable e instrucciones del fabricante.</t>
  </si>
  <si>
    <t>Uds.</t>
  </si>
  <si>
    <t>Largo</t>
  </si>
  <si>
    <t>Ancho</t>
  </si>
  <si>
    <t>Alto</t>
  </si>
  <si>
    <t>Parcial</t>
  </si>
  <si>
    <t>Subtotal</t>
  </si>
  <si>
    <t>Proyector</t>
  </si>
  <si>
    <t>EARILM017</t>
  </si>
  <si>
    <t>Partida</t>
  </si>
  <si>
    <t>ud</t>
  </si>
  <si>
    <t>APLIQUE EXTERIOR PARED LED</t>
  </si>
  <si>
    <t>Suministro e instalación de aplique exterior de pared Flexalighting Keller S o semejante en calidad y características técnicas a elegir por la Dirección Facultativa y la Propiedad previa presentación de muestras en obra, de 7 W de potencia, con cuerpo de aluminio anodizado, 2700K de temperatura de color y apertura de haz de 36º. Medida la unidad totalmente instalada, incluyendo replanteo, accesorios de anclaje y conexionado con p.p. de medios auxiliares y costes indirectos incluidos, según planos de proyecto, normativa aplicable e instrucciones del fabricante.</t>
  </si>
  <si>
    <t>Uds.</t>
  </si>
  <si>
    <t>Largo</t>
  </si>
  <si>
    <t>Ancho</t>
  </si>
  <si>
    <t>Alto</t>
  </si>
  <si>
    <t>Parcial</t>
  </si>
  <si>
    <t>Subtotal</t>
  </si>
  <si>
    <t>Fachada</t>
  </si>
  <si>
    <t>Patio exterior</t>
  </si>
  <si>
    <t>II</t>
  </si>
  <si>
    <t>IO</t>
  </si>
  <si>
    <t>Capítulo</t>
  </si>
  <si>
    <t>Contra incendios</t>
  </si>
  <si>
    <t>IOR040</t>
  </si>
  <si>
    <t>Partida</t>
  </si>
  <si>
    <t>m²</t>
  </si>
  <si>
    <t>Protección pasiva contra incendios de estructura metálica, con pintura intumescente.</t>
  </si>
  <si>
    <t>Protección pasiva contra incendios de estructura metálica, mediante la aplicación de pintura intumescente, en emulsión acuosa monocomponente, color blanco, acabado mate liso, hasta formar un espesor mínimo de película seca de 1780 micras y conseguir una resistencia al fuego de 90 minutos.  Incluye: Preparación y limpieza de la superficie soporte. Aplicación de las manos de acabado.  Criterio de medición de proyecto: Superficie resultante del desarrollo de los perfiles metálicos que componen la estructura, según documentación gráfica de Proyecto.  Criterio de medición de obra: Se medirá la superficie realmente ejecutada según especificaciones de Proyecto, resultante del desarrollo de los perfiles metálicos que componen la estructura.</t>
  </si>
  <si>
    <t>Uds.</t>
  </si>
  <si>
    <t>Largo</t>
  </si>
  <si>
    <t>Ancho</t>
  </si>
  <si>
    <t>Alto</t>
  </si>
  <si>
    <t>Parcial</t>
  </si>
  <si>
    <t>Subtotal</t>
  </si>
  <si>
    <t>Forjado chapa colaborante</t>
  </si>
  <si>
    <t>CEPCI001</t>
  </si>
  <si>
    <t>Partida</t>
  </si>
  <si>
    <t>ud</t>
  </si>
  <si>
    <t>ACOMETIDA RED DE BIES</t>
  </si>
  <si>
    <t>Suministro e instalación de acometida a la red general municipal de agua hasta una longitud máxima de 15 m,  con "T" de toma sobre tubería de abastecimiento, derivación a 2", codo de latón, enlace recto de polietileno, llave de esfera latón roscar de 2 1/2", i/p.p. de piezas especiales y accesorios, terminada y funcionando, s/CTE-HS-4. Medida la unidad terminada incluyendo zanja para tendido de tuberia y tapado de zanja.</t>
  </si>
  <si>
    <t>Uds.</t>
  </si>
  <si>
    <t>Largo</t>
  </si>
  <si>
    <t>Ancho</t>
  </si>
  <si>
    <t>Alto</t>
  </si>
  <si>
    <t>Parcial</t>
  </si>
  <si>
    <t>Subtotal</t>
  </si>
  <si>
    <t>Acometida BIES</t>
  </si>
  <si>
    <t>CEPCI002</t>
  </si>
  <si>
    <t>Partida</t>
  </si>
  <si>
    <t>ud</t>
  </si>
  <si>
    <t>CONTADOR AGUA PCI</t>
  </si>
  <si>
    <t>Suministro e instalación de contador de agua de paso total de 2 1/2", colocado en armario de acometida, conexionado al ramal de acometida y a la red de distribución interior, incluso instalación de dos válvulas de esfera de 2 1/2", grifo de prueba, válvula de retención y demás material auxiliar, montado y funcionando, incluso timbrado del contador por la Delegación de Industria, y sin incluir la acometida, ni la red interior. s/CTE-HS-4.</t>
  </si>
  <si>
    <t>Uds.</t>
  </si>
  <si>
    <t>Largo</t>
  </si>
  <si>
    <t>Ancho</t>
  </si>
  <si>
    <t>Alto</t>
  </si>
  <si>
    <t>Parcial</t>
  </si>
  <si>
    <t>Subtotal</t>
  </si>
  <si>
    <t>Instalación de BIES</t>
  </si>
  <si>
    <t>CEPCI004</t>
  </si>
  <si>
    <t>Partida</t>
  </si>
  <si>
    <t>m</t>
  </si>
  <si>
    <t>TUBERÍA AGUA FRÍA PEØ63mm</t>
  </si>
  <si>
    <t>Suministro e instalación de tubería de polietileno de alta densidad (PE-100), para uso alimentario, de 63 mm de diámtero nominal (2 1/2") y PN 16 atm, conforme UNE-EN 12201; para tuberías de alimentación de suministro de agua. Totalmente montada, incluyendo p.p. de piezas especiales (codos, manguitos, etc), y p.p de medios auxiliares. Conforme a CTE DB HS-4.</t>
  </si>
  <si>
    <t>Uds.</t>
  </si>
  <si>
    <t>Largo</t>
  </si>
  <si>
    <t>Ancho</t>
  </si>
  <si>
    <t>Alto</t>
  </si>
  <si>
    <t>Parcial</t>
  </si>
  <si>
    <t>Subtotal</t>
  </si>
  <si>
    <t>Conexión contador BIEs-Edificio</t>
  </si>
  <si>
    <t>Suministro al Parador Gil Blas</t>
  </si>
  <si>
    <t>CEPCI007</t>
  </si>
  <si>
    <t>Partida</t>
  </si>
  <si>
    <t>ud</t>
  </si>
  <si>
    <t>GRUPO DE PRESIÓN PARA BIES</t>
  </si>
  <si>
    <t>Suministro e instalación de grupo de presión contra incendios para 12 m3/h a 140 mca Ebara  AFU 12 EVMSG 15-11F5/11EJ o similar en calidad y características técnicas, compuesto por:  -Bomba principal eléctrica EVMSG 15-11F5/11, multietapa vertical con paquete hidráulico construido en acero inoxidable, cuerpo inferior en fundición, eje camisa exterior, impulsores y difusores de acero en AISI 304, estanqueidad del eje mediante cierre mecánico SiC/Carbón/EPDM, accionamiento mediante motor eléctrico asíncrono,trifásico de 2 polos, aislamiento clase F, protección IP-55, de una potencia de  11 kW, para alimentación trifásica a 400 V III, 50 Hz, acoplamiento.  -Bomba auxiliar jockey EVMSG 3-21, de 2,2 kW, cuerpo inferior en fundición, eje, camisa exterior, impulsores y difusores en  AISI 304, provista de cierre mecánico SiC/Carbón/EPDM, juntas tóricas en EPDM. Accionamiento mediante motor normalizado asíncrono de 2 polos, aislamiento clase F, protección IP-55.  - Depósito hidroneumático de 24/16, bancada metálica, válvulas de corte, antirretorno y de aislamiento para cada bomba.   - Manómetros; presostatos; colector común de impulsión en acero negro DN 2 1/2" S/DIN2440 con imprimación en rojo RAL3000, cuadros eléctricos de fuerza y control para la operación totalmente automática del grupo; soporte metálico para cuadro eléctrico. Montado en bancada de perfiles laminados de acero con imprimación anticorrosión, montado y conexionado en fábrica . Medida la unidad totalmente instalada, conexionada y probado su funcionamiento según planos de proyecto, normativa aplicable e instrucciones del fabricante, lista para funcionar.</t>
  </si>
  <si>
    <t>Uds.</t>
  </si>
  <si>
    <t>Largo</t>
  </si>
  <si>
    <t>Ancho</t>
  </si>
  <si>
    <t>Alto</t>
  </si>
  <si>
    <t>Parcial</t>
  </si>
  <si>
    <t>Subtotal</t>
  </si>
  <si>
    <t>Sistema abast. de BIES</t>
  </si>
  <si>
    <t>PSPCI004</t>
  </si>
  <si>
    <t>Partida</t>
  </si>
  <si>
    <t>ud</t>
  </si>
  <si>
    <t>EQUIPAMIENTO ALJIBE</t>
  </si>
  <si>
    <t>Suministro e instalación de válvula de flotador de 2 1/2" de diámetro para conectar con la acometida con cuerpo de latón, boya  esférica roscada de latón y obturador de goma, rebosadero, interruptor de nivel de 10 A, con boya, contrapeso y cable, válvula de esfera de latón para roscar de 1 1/2" para el vaciado y válvula de corte de mariposa de 2 1/2" de diámetro para conectar al grupo de presión.</t>
  </si>
  <si>
    <t>Uds.</t>
  </si>
  <si>
    <t>Largo</t>
  </si>
  <si>
    <t>Ancho</t>
  </si>
  <si>
    <t>Alto</t>
  </si>
  <si>
    <t>Parcial</t>
  </si>
  <si>
    <t>Subtotal</t>
  </si>
  <si>
    <t>Depósito in situ agua para incendios</t>
  </si>
  <si>
    <t>GSPCI007</t>
  </si>
  <si>
    <t>Partida</t>
  </si>
  <si>
    <t>m</t>
  </si>
  <si>
    <t>TUB CONTRAINCENDIOS DE 2 1/2"</t>
  </si>
  <si>
    <t>Suministro e instalación de red aérea de distribución de agua para abastecimiento de los equipos de extinción de incendios, formada por tubería de acero negro con soldadura longitudinal, de 2 1/2" DN 63 mm de diámetro, unión roscada, sin calorifugar, que arranca desde la fuente de abastecimiento de agua hasta cada equipo de extinción de incendios. Incluso p/p de material auxiliar para montaje y sujeción a la obra, accesorios y piezas especiales, raspado y limpieza de óxidos, mano de imprimación antioxidante de al menos 50 micras de espesor, y dos manos de esmalte rojo de al menos 40 micras de espesor cada una. Totalmente montada, conexionada y probada por la empresa instaladora mediante las correspondientes pruebas de servicio (incluidas en este precio).</t>
  </si>
  <si>
    <t>Uds.</t>
  </si>
  <si>
    <t>Largo</t>
  </si>
  <si>
    <t>Ancho</t>
  </si>
  <si>
    <t>Alto</t>
  </si>
  <si>
    <t>Parcial</t>
  </si>
  <si>
    <t>Subtotal</t>
  </si>
  <si>
    <t>Red interior distribución BIES</t>
  </si>
  <si>
    <t>Suministro al Parador Gil Blas</t>
  </si>
  <si>
    <t>GSPCI008</t>
  </si>
  <si>
    <t>Partida</t>
  </si>
  <si>
    <t>m</t>
  </si>
  <si>
    <t>TUB CONTRAINCENDIOS DE 2"</t>
  </si>
  <si>
    <t>Suministro e instalación de red aérea de distribución de agua para abastecimiento de los equipos de extinción de incendios, formada por tubería de acero negro con soldadura longitudinal, de 2" DN 50 mm de diámetro, unión roscada, sin calorifugar, que arranca desde la fuente de abastecimiento de agua hasta cada equipo de extinción de incendios. Incluso p/p de material auxiliar para montaje y sujeción a la obra, accesorios y piezas especiales, raspado y limpieza de óxidos, mano de imprimación antioxidante de al menos 50 micras de espesor, y dos manos de esmalte rojo de al menos 40 micras de espesor cada una. Totalmente montada, conexionada y probada por la empresa instaladora mediante las correspondientes pruebas de servicio (incluidas en este precio).</t>
  </si>
  <si>
    <t>Uds.</t>
  </si>
  <si>
    <t>Largo</t>
  </si>
  <si>
    <t>Ancho</t>
  </si>
  <si>
    <t>Alto</t>
  </si>
  <si>
    <t>Parcial</t>
  </si>
  <si>
    <t>Subtotal</t>
  </si>
  <si>
    <t>Red interior distribución BIES</t>
  </si>
  <si>
    <t>GSPCI009</t>
  </si>
  <si>
    <t>Partida</t>
  </si>
  <si>
    <t>m</t>
  </si>
  <si>
    <t>TUB CONTRAINCENDIOS DE 1 1/2"</t>
  </si>
  <si>
    <t>Suministro e instalación de red aérea de distribución de agua para abastecimiento de los equipos de extinción de incendios, formada por tubería de acero negro con soldadura longitudinal, de 1 1/2" DN 40 mm de diámetro, unión roscada, sin calorifugar, que arranca desde la fuente de abastecimiento de agua hasta cada equipo de extinción de incendios. Incluso p/p de material auxiliar para montaje y sujeción a la obra, accesorios y piezas especiales, raspado y limpieza de óxidos, mano de imprimación antioxidante de al menos 50 micras de espesor, y dos manos de esmalte rojo de al menos 40 micras de espesor cada una. Totalmente montada, conexionada y probada por la empresa instaladora mediante las correspondientes pruebas de servicio (incluidas en este precio).</t>
  </si>
  <si>
    <t>Uds.</t>
  </si>
  <si>
    <t>Largo</t>
  </si>
  <si>
    <t>Ancho</t>
  </si>
  <si>
    <t>Alto</t>
  </si>
  <si>
    <t>Parcial</t>
  </si>
  <si>
    <t>Subtotal</t>
  </si>
  <si>
    <t>Red interior distribución BIES</t>
  </si>
  <si>
    <t>PEPCI002</t>
  </si>
  <si>
    <t>Partida</t>
  </si>
  <si>
    <t>ud</t>
  </si>
  <si>
    <t>MÓDULO ARMARIO BIE+EXT+ALARMA</t>
  </si>
  <si>
    <t>Suministro e instalación de conjunto modular compuesto por boca de incendio equipada BIE 25 + armario extintor + armario alarma-pulsador con configuración horizontal, fabricado en una pieza de acero inoxidable con puerta ciega o metacrilato,  a elegir por la Dirección Facultativa y la Propiedad previa presentación de muestras en obra, incluye BIE 25 mm completa certificada CE según norma UNE 671-1 (boca de incendio equipada con manguera semirrígida de diámetro 25, devanadera giratoria abatible de brazo metálico, llave de paso de 1" en latón cromado con purgador 1/4" y válvula de volante desmultiplicador, manómetro, lanza multiefecto, 30 m de manguera semirrígida de 25 mm, conexión a devanadera mediante latigillo flexible) , armario para extintor y armario de alarma (no incluye ni pulsador ni alarma) que dispone de troquelado para colocar los componentes de detección. Incluye bisagras integradas para poder ser montados en superficie o empotrados. Dimensiones 650 (alto)  x 1100 (ancho)  x 180 (fondo) mm. Incluso accesorios, elementos de fijación y medios auxiliares. Medida la unidad totalmente instalada y probada estanqueidad según planos de proyecto y normativa aplicable.</t>
  </si>
  <si>
    <t>Uds.</t>
  </si>
  <si>
    <t>Largo</t>
  </si>
  <si>
    <t>Ancho</t>
  </si>
  <si>
    <t>Alto</t>
  </si>
  <si>
    <t>Parcial</t>
  </si>
  <si>
    <t>Subtotal</t>
  </si>
  <si>
    <t>P. Sótano -2. Pasillo</t>
  </si>
  <si>
    <t>P. Sótano -1</t>
  </si>
  <si>
    <t>P. Baja</t>
  </si>
  <si>
    <t>P.1ª</t>
  </si>
  <si>
    <t>P. 2ª</t>
  </si>
  <si>
    <t>EARPCI012</t>
  </si>
  <si>
    <t>Partida</t>
  </si>
  <si>
    <t>ud</t>
  </si>
  <si>
    <t>MÓDULO ARMARIO EXTINTOR</t>
  </si>
  <si>
    <t>Suministro e instalación de armario para extintor portátil de 6 kg, fabricado en acero inoxidable, con puerta con bisagra y metacrilato, para montaje en superficie o empotrado a elegir por la Dirección Facultativa y la Propiedad previa presentación de muestras en obra. Totalmente instalado, i/p.p. de materiales de fijación y medios auxiliares.</t>
  </si>
  <si>
    <t>Uds.</t>
  </si>
  <si>
    <t>Largo</t>
  </si>
  <si>
    <t>Ancho</t>
  </si>
  <si>
    <t>Alto</t>
  </si>
  <si>
    <t>Parcial</t>
  </si>
  <si>
    <t>Subtotal</t>
  </si>
  <si>
    <t>P. Sót.-2</t>
  </si>
  <si>
    <t>P. Sót. -1</t>
  </si>
  <si>
    <t>P. Baja</t>
  </si>
  <si>
    <t>P.1ª</t>
  </si>
  <si>
    <t>P.2ª</t>
  </si>
  <si>
    <t>EARPCI020</t>
  </si>
  <si>
    <t>Partida</t>
  </si>
  <si>
    <t>ud</t>
  </si>
  <si>
    <t>PÓRTICO EN ARCO PARA SOPORTAR ARMARIO</t>
  </si>
  <si>
    <t>Suministro e instalación de pórtico en arco para montar un armario modular de equipos de extinción (sin incluir) en espacios donde no es posible montar en pared. El pórtico está diseñado a base de tubo curvado de acero con acabado gavanizado y dos patas, realizando la alimentación de agua a la devanadera de la BIE a través de una de ellas. Medida la unidad totalmente instalada y probada estanqueidad según planos de proyecto y normativa aplicable.</t>
  </si>
  <si>
    <t>Uds.</t>
  </si>
  <si>
    <t>Largo</t>
  </si>
  <si>
    <t>Ancho</t>
  </si>
  <si>
    <t>Alto</t>
  </si>
  <si>
    <t>Parcial</t>
  </si>
  <si>
    <t>Subtotal</t>
  </si>
  <si>
    <t>P. Sótano-1. Garaje</t>
  </si>
  <si>
    <t>EARPCI013</t>
  </si>
  <si>
    <t>Partida</t>
  </si>
  <si>
    <t>ud</t>
  </si>
  <si>
    <t>EXTINTOR POLVO ABC 6 kg.PR.INC</t>
  </si>
  <si>
    <t>Extintor de polvo químico ABC polivalente antibrasa, de eficacia 21A/113B, de 6 kg. de agente extintor, con soporte, manómetro comprobable y manguera con difusor, según Norma UNE, certificado AENOR. Medida la unidad instalada.</t>
  </si>
  <si>
    <t>Uds.</t>
  </si>
  <si>
    <t>Largo</t>
  </si>
  <si>
    <t>Ancho</t>
  </si>
  <si>
    <t>Alto</t>
  </si>
  <si>
    <t>Parcial</t>
  </si>
  <si>
    <t>Subtotal</t>
  </si>
  <si>
    <t>P. Sót.-2</t>
  </si>
  <si>
    <t>P. Sót.-1</t>
  </si>
  <si>
    <t>P. Baja</t>
  </si>
  <si>
    <t>P.1ª</t>
  </si>
  <si>
    <t>P.2ª</t>
  </si>
  <si>
    <t>EARPCI014</t>
  </si>
  <si>
    <t>Partida</t>
  </si>
  <si>
    <t>ud</t>
  </si>
  <si>
    <t>EXTINTOR CO2 5 kg.</t>
  </si>
  <si>
    <t>Extintor de nieve carbónica CO2, de eficacia 89B, de 5  kg. de agente extintor, construido en acero, con soporte y manguera con difusor, según Norma UNE. Equipo con certificación AENOR. Medida la unidad instalada.</t>
  </si>
  <si>
    <t>Uds.</t>
  </si>
  <si>
    <t>Largo</t>
  </si>
  <si>
    <t>Ancho</t>
  </si>
  <si>
    <t>Alto</t>
  </si>
  <si>
    <t>Parcial</t>
  </si>
  <si>
    <t>Subtotal</t>
  </si>
  <si>
    <t>P. Sót. -2</t>
  </si>
  <si>
    <t>P. Sót.-1</t>
  </si>
  <si>
    <t>P. Baja</t>
  </si>
  <si>
    <t>PEPCI001</t>
  </si>
  <si>
    <t>Partida</t>
  </si>
  <si>
    <t>ud</t>
  </si>
  <si>
    <t>CENTRALITA DET. ANALÓGICA INCENDIOS</t>
  </si>
  <si>
    <t>Suministro e instalación de central de detección de incendios analógica de dos lazos ampliable a 4 Kilsen KFP-A-LB o similar en calidad y características técnicas, con capacidad máxima 500 dispositivos ampliable a 1.000 (125 detectores + 125 módulos/pulsadores/sirenas por lazo). 512 zonas. 4 salidas estándar supervisadas preprogramadas como sirenas. 4 salidas adicionales (alarma y avería general), 2 de ellas libres de tensión y las otras 2 supervisadas. 2 entradas configurables (monitorización y control). Puerto Ethernet. Permite enviar correos electrónicos. Integrable en ATS8600. LCD gráfico, 3 puertos USB y puerto RS232. Conectable en red RS485 mediante tarjeta opcional (2010-2-NB). Opción de tarjeta de redes de 20/40 zonas. Salida auxiliar 24Vdc con reset opcional, 3 niveles de operador. 9999 eventos. Certificados: CE, CPR (EN54 partes 2 y 4), WEEE y RoHS. Precisa 2 baterías no incluidas (BS131N). Dimensiones: 450x550x171mm. Marca KILSEN. Modelo KFP-AF2-09, de Carrier Fire &amp; Security. Incluido en la medición las tarjetas indicadoras, de ampliación, de comunicación y módulos necesarios para el control de la instalación asi como las baterias, los códigos de activción y licencias de servidor para aplicación CU, sofwtware de configuración que permite bidireccionalidad entre PC y central . Medida la unidad totalmente instalada, programada y funcionando según planos de proyecto, normativa aplicable e instrucciones del fabricante, incluyendo la puesta en marcha, que deberá incluir la certificación y diagnóstico de los circuitos analógicos.</t>
  </si>
  <si>
    <t>Uds.</t>
  </si>
  <si>
    <t>Largo</t>
  </si>
  <si>
    <t>Ancho</t>
  </si>
  <si>
    <t>Alto</t>
  </si>
  <si>
    <t>Parcial</t>
  </si>
  <si>
    <t>Subtotal</t>
  </si>
  <si>
    <t>Sist. detección incendios</t>
  </si>
  <si>
    <t>EARPCI006</t>
  </si>
  <si>
    <t>Partida</t>
  </si>
  <si>
    <t>m</t>
  </si>
  <si>
    <t>CABLEADO INST. PCI</t>
  </si>
  <si>
    <t>Suministro e instalación de metro lineal de cable de manguera de par trenzado y apantallado, para el lazo analógico, clase V de 1,5 mm², de color rojo y cobre pulido flexible, clase V , pantalla con cinta de aluminio/ poliester y drenaje de cobre estañado de 0,5 mm², resistente al fuego, libre de halógenos, baja emisión de humos y baja corrosividad. Totalmente medida la longitud instalado, conexionado y probado.</t>
  </si>
  <si>
    <t>Uds.</t>
  </si>
  <si>
    <t>Largo</t>
  </si>
  <si>
    <t>Ancho</t>
  </si>
  <si>
    <t>Alto</t>
  </si>
  <si>
    <t>Parcial</t>
  </si>
  <si>
    <t>Subtotal</t>
  </si>
  <si>
    <t>Sistema detección de incendio</t>
  </si>
  <si>
    <t>CEPCI017</t>
  </si>
  <si>
    <t>Partida</t>
  </si>
  <si>
    <t>ud</t>
  </si>
  <si>
    <t>DETECTOR ÓPTICO ANALÓGICO</t>
  </si>
  <si>
    <t>Suministro e instalación de detector de humo óptico analógico algorítmico con microprocesador y direccionamiento digital de bajo perfil Marca KILSEN. Modelo KL731A+KZ705, de Carrier Fire &amp; Security o similar en calidad y características técnicas, con cámara óptica extraíble y reemplazable, compensación algorítmica de suciedad y algoritmo para mejorar la robustez frente a interferencias electromagnéticas, doble led indicador con visión total y salida para piloto remoto, sistema anti hurto de la cabeza, micro rejilla de protección para ambientes sucios y contactos de acero inoxidable, material ABS color blanco. Incorpora zócalo base KZ705. Certificado CPD. Certificado conforme a la norma UNE-EN54 parte 7 según exigencia de la Directiva 89/106/CEE relativa a los productos de la construcción CPD y VDS. Medida la unidad instalada incluyendo la parte proporcional de cableado de conexión resistente al fuego y libre de halógenos, totalmente instalado, programado, probado y certificado según planos de proyecto, pliego de condiciones y normativa aplicable, listo para funcionar.</t>
  </si>
  <si>
    <t>Uds.</t>
  </si>
  <si>
    <t>Largo</t>
  </si>
  <si>
    <t>Ancho</t>
  </si>
  <si>
    <t>Alto</t>
  </si>
  <si>
    <t>Parcial</t>
  </si>
  <si>
    <t>Subtotal</t>
  </si>
  <si>
    <t>Zonas comunes P. Sótano -1</t>
  </si>
  <si>
    <t>Zonas comunes P. Baja</t>
  </si>
  <si>
    <t>Zonas comunes P.1ª</t>
  </si>
  <si>
    <t>Zonas comunes P.2ª</t>
  </si>
  <si>
    <t>CEPCI017A</t>
  </si>
  <si>
    <t>Partida</t>
  </si>
  <si>
    <t>ud</t>
  </si>
  <si>
    <t>DETECTOR ÓPTICO ANALÓGICO CON ALARMA</t>
  </si>
  <si>
    <t>Suministro e instalación de detector de humo óptico analógico con alarma sonora incorporada, algorítmico con microprocesador y direccionamiento digital de bajo perfil Marca KILSEN de Carrier Fire &amp; Security o similar en calidad y características técnicas, con cámara óptica extraíble y reemplazable, compensación algorítmica de suciedad y algoritmo para mejorar la robustez frente a interferencias electromagnéticas, doble led indicador con visión total y salida para piloto remoto, sistema anti hurto de la cabeza, micro rejilla de protección para ambientes sucios y contactos de acero inoxidable, material ABS color blanco. Incorpora zócalo base KZ705. Certificado CPD. Certificado conforme a la norma UNE-EN54 parte 7 según exigencia de la Directiva 89/106/CEE relativa a los productos de la construcción CPD y VDS. Medida la unidad instalada incluyendo la parte proporcional de cableado de conexión resistente al fuego y libre de halógenos, totalmente instalado, programado, probado y certificado según planos de proyecto, pliego de condiciones y normativa aplicable, listo para funcionar.</t>
  </si>
  <si>
    <t>Uds.</t>
  </si>
  <si>
    <t>Largo</t>
  </si>
  <si>
    <t>Ancho</t>
  </si>
  <si>
    <t>Alto</t>
  </si>
  <si>
    <t>Parcial</t>
  </si>
  <si>
    <t>Subtotal</t>
  </si>
  <si>
    <t>Habitaciones P. Baja</t>
  </si>
  <si>
    <t>Habitaciones P.1ª</t>
  </si>
  <si>
    <t>Habitaciones P.2ª</t>
  </si>
  <si>
    <t>PSPCI001</t>
  </si>
  <si>
    <t>Partida</t>
  </si>
  <si>
    <t>ud</t>
  </si>
  <si>
    <t>DETECTOR TERMOVELOCIMÉTRICO ANALÓGICO</t>
  </si>
  <si>
    <t>Suministro e instalación de detector termovelocimétrico analógico algorítmico con microprocesador y direccionamiento digital de bajo perfil Marca KILSEN. Modelo KL710A+KZ705, de Carrier Fire &amp; Security o similar en calidad y características técnicas, con lectura de la temperatura en tiempo real, doble led indicador con visión total, salida para piloto remoto y sistema anti hurto de la cabeza, material ABS color blanco. Certificado CPD. Incluye base intercambiable con todos los detectores analógicos Serie KL700A mod. KZ705.Certificado conforme a la norma UNE-EN54 parte 5 según exigencia de la Directiva 89/106/CEE relativa a los productos de la construcción CPD y VDS. Medida la unidad instalada incluyendo la parte proporcional de cableado de conexión resistente al fuego y libre de halógenos, totalmente instalado, programado, probado y certificado según planos de proyecto, pliego de condiciones y normativa aplicable, listo para funcionar.</t>
  </si>
  <si>
    <t>Uds.</t>
  </si>
  <si>
    <t>Largo</t>
  </si>
  <si>
    <t>Ancho</t>
  </si>
  <si>
    <t>Alto</t>
  </si>
  <si>
    <t>Parcial</t>
  </si>
  <si>
    <t>Subtotal</t>
  </si>
  <si>
    <t>P. Sót. -2</t>
  </si>
  <si>
    <t>P. Sót.-1</t>
  </si>
  <si>
    <t>P. Baja</t>
  </si>
  <si>
    <t>E26FBE020</t>
  </si>
  <si>
    <t>Partida</t>
  </si>
  <si>
    <t>ud</t>
  </si>
  <si>
    <t>PULSADOR DE ALARMA IDENTIFICABLE</t>
  </si>
  <si>
    <t>Suministro e instalación de pulsador de alarma manual, direccionable Marca KILSEN. Modelo KAL455+DMN782, de Carrier Fire &amp; Security o similar en calidad y características técnicas, que dispone de Led que permite ver el estado del equipo. Prueba de funcionamiento y rearme mediante llave. Grado de protección IP-24 Incluye caja para montaje en superficie DM788 y tapa de protección DMN782. Certificado conforme a la norma UNE-EN54 parte 11 según exigencia de la Directiva 89/106/CEE relativa a los productos de la construcción CPD. Medida la unidad instalada incluyendo la parte proporcional de cableado de conexión resistente al fuego y libre de halógenos, totalmente instalado, programado, probado y certificado según planos de proyecto, pliego de condiciones y normativa aplicable, listo para funcionar.</t>
  </si>
  <si>
    <t>Uds.</t>
  </si>
  <si>
    <t>Largo</t>
  </si>
  <si>
    <t>Ancho</t>
  </si>
  <si>
    <t>Alto</t>
  </si>
  <si>
    <t>Parcial</t>
  </si>
  <si>
    <t>Subtotal</t>
  </si>
  <si>
    <t>P. Sót. -2</t>
  </si>
  <si>
    <t>P. Sót.-1</t>
  </si>
  <si>
    <t>P. Baja</t>
  </si>
  <si>
    <t>P. 1ª</t>
  </si>
  <si>
    <t>P.2ª</t>
  </si>
  <si>
    <t>CEPCI018</t>
  </si>
  <si>
    <t>Partida</t>
  </si>
  <si>
    <t>ud</t>
  </si>
  <si>
    <t>SIRENA ÓPTICO-ACÚSTICA INTERIOR</t>
  </si>
  <si>
    <t>Suministro e instalación de sirena electrónica de alarma óptico acústica, analógica, Marca KILSEN. Modelo SK08A, de Carrier Fire &amp; Security o similar en calidad y características técnicas, de perfil bajo (8,1 cm. de altura), con conexión directa al lazo analógico, de color Rojo, con cuatro sonidos diferentes y control de volumen. Se puede seleccionar la secuencia acústica, así como el sincronismo entre varias sirenas. Consumo de corriente 8,1mA, potencia acústica 97dBA a 1 metro. Incorpora zócalo base alta de conexión para instalación con tubo visto. Diseñada para uso en interior. Certificado conforme a la norma UNE-EN54 parte 3 según exigencia de la Directiva 89/106/CEE relativa a los productos de la construcción. Medida la unidad instalada incluyendo la parte proporcional de cableado de conexión resistente al fuego y libre de halógenos, totalmente instalado, programado, probado y certificado según planos de proyecto, pliego de condiciones y normativa aplicable, listo para funcionar.</t>
  </si>
  <si>
    <t>Uds.</t>
  </si>
  <si>
    <t>Largo</t>
  </si>
  <si>
    <t>Ancho</t>
  </si>
  <si>
    <t>Alto</t>
  </si>
  <si>
    <t>Parcial</t>
  </si>
  <si>
    <t>Subtotal</t>
  </si>
  <si>
    <t>P. Sót.-2</t>
  </si>
  <si>
    <t>P. Sót.-1</t>
  </si>
  <si>
    <t>P. Baja</t>
  </si>
  <si>
    <t>P.1ª</t>
  </si>
  <si>
    <t>P.2ª</t>
  </si>
  <si>
    <t>PSPCI002</t>
  </si>
  <si>
    <t>Partida</t>
  </si>
  <si>
    <t>ud</t>
  </si>
  <si>
    <t>SIRENA ÓPTICO-ACÚSTICA EXTERIOR</t>
  </si>
  <si>
    <t>Suministro e instalación de sirena analógica de exterior de alarma óptico acústica,  Marca KILSEN. Modelo ASC2367 de Carrier Fire &amp; Security o similar en calidad y características técnicas, IP65, conexión directa al lazo, ocupa 1 dirección del lazo y se alimenta de él. Programable desde la central. Montaje en techo, multitono. Potencia acústica máxima: 97dB. Base alta para tubo vista. Dimensiones: 100x104mm. Certificados: CE y CPR (EN54 parte 3 y 23). Medida la unidad instalada incluyendo la parte proporcional de cableado de conexión resistente al fuego y libre de halógenos, totalmente instalado, programado, probado y certificado según planos de proyecto, pliego de condiciones y normativa aplicable, listo para funcionar.</t>
  </si>
  <si>
    <t>Uds.</t>
  </si>
  <si>
    <t>Largo</t>
  </si>
  <si>
    <t>Ancho</t>
  </si>
  <si>
    <t>Alto</t>
  </si>
  <si>
    <t>Parcial</t>
  </si>
  <si>
    <t>Subtotal</t>
  </si>
  <si>
    <t>Exterior</t>
  </si>
  <si>
    <t>LRDPCI03</t>
  </si>
  <si>
    <t>Partida</t>
  </si>
  <si>
    <t>ud</t>
  </si>
  <si>
    <t>RETENEDOR PARA PUERTA RF</t>
  </si>
  <si>
    <t>Suministro e instalación de retenedor electromagnético formado por electroimán encapsulado para mantener las puertas abiertas en situación de normalidad, y las cierra automáticamente en estado de alarma de incendio, en combinación con la detección incendio, para montaje en pared, techo o suelo, incluyendo en la medición la conexión con la central de incendio. CAbeza ajustable y estructura robusta de acero de 250mm de longitud, pudiendo acortarse fácilmente. El retenedor estará ubicado en caja metálica, dotado con pulsador manual de desbloqueo que corta la alimentación del electroimán liberando la hoja de la puerta, que se cerrará por presión del muelle y contra-placa con una fuerza de tracción de 40 kg. Caja de acero. Fusible de protección. 83 mA. a 24 V. Dotado de un circuito que retarda el cierre de la puerta durante 5 segundos, asegurando así el correcto funcionamiento de las puertas cortafuego. Medida la unidad instalada.</t>
  </si>
  <si>
    <t>Uds.</t>
  </si>
  <si>
    <t>Largo</t>
  </si>
  <si>
    <t>Ancho</t>
  </si>
  <si>
    <t>Alto</t>
  </si>
  <si>
    <t>Parcial</t>
  </si>
  <si>
    <t>Subtotal</t>
  </si>
  <si>
    <t>P. Sót. -1</t>
  </si>
  <si>
    <t>P. Baja</t>
  </si>
  <si>
    <t>P.1ª</t>
  </si>
  <si>
    <t>P.2ª</t>
  </si>
  <si>
    <t>ECPCI007</t>
  </si>
  <si>
    <t>Partida</t>
  </si>
  <si>
    <t>ud</t>
  </si>
  <si>
    <t>SEÑAL ALUMINIO 210x297mm FOTOLUM.</t>
  </si>
  <si>
    <t>Suministro y colocación de señalización fotoluminiscente de equipos contra incendios, detección de incendios, de riesgo diverso, advertencia de peligro, prohibición, evacuación y salvamento, fabricada en aluminio de 1 mm y luminiscencia tipo Implaser A para distancias de observación de 10 m, conforme a UNE 23033-1 y UNE 23035. Totalmente instalada conforme al CTE DB SI-4.</t>
  </si>
  <si>
    <t>Uds.</t>
  </si>
  <si>
    <t>Largo</t>
  </si>
  <si>
    <t>Ancho</t>
  </si>
  <si>
    <t>Alto</t>
  </si>
  <si>
    <t>Parcial</t>
  </si>
  <si>
    <t>Subtotal</t>
  </si>
  <si>
    <t>P. Sót.-2</t>
  </si>
  <si>
    <t>0</t>
  </si>
  <si>
    <t>Señal "Extintor"</t>
  </si>
  <si>
    <t>Señal "Pulsador de alarma"</t>
  </si>
  <si>
    <t>Señal "BIES"</t>
  </si>
  <si>
    <t>Señal de "SALIDA"</t>
  </si>
  <si>
    <t>Señal de "SIN SALIDA"</t>
  </si>
  <si>
    <t>Señal de "Recorrido de evacuación"</t>
  </si>
  <si>
    <t>Señal de "No usar en caso de incendio"</t>
  </si>
  <si>
    <t>P. Sót.-1</t>
  </si>
  <si>
    <t>0</t>
  </si>
  <si>
    <t>Señal "Extintor"</t>
  </si>
  <si>
    <t>Señal "Pulsador de alarma"</t>
  </si>
  <si>
    <t>Señal "BIES"</t>
  </si>
  <si>
    <t>Señal de "SALIDA"</t>
  </si>
  <si>
    <t>Señal de "SIN SALIDA"</t>
  </si>
  <si>
    <t>Señal de "Recorrido de evacuación"</t>
  </si>
  <si>
    <t>Señal de "No usar en caso de incendio"</t>
  </si>
  <si>
    <t>P. Baja</t>
  </si>
  <si>
    <t>0</t>
  </si>
  <si>
    <t>Señal "Extintor"</t>
  </si>
  <si>
    <t>Señal "Pulsador de alarma"</t>
  </si>
  <si>
    <t>Señal "BIES"</t>
  </si>
  <si>
    <t>Señal de "SALIDA"</t>
  </si>
  <si>
    <t>Señal de "Sin SALIDA"</t>
  </si>
  <si>
    <t>Señal de "Recorrido de evacuación"</t>
  </si>
  <si>
    <t>Señal de "No usar en caso de incendio"</t>
  </si>
  <si>
    <t>P. 1ª</t>
  </si>
  <si>
    <t>0</t>
  </si>
  <si>
    <t>Señal "Extintor"</t>
  </si>
  <si>
    <t>Señal "Pulsador de alarma"</t>
  </si>
  <si>
    <t>Señal "BIES"</t>
  </si>
  <si>
    <t>Señal de "SALIDA"</t>
  </si>
  <si>
    <t>Señal de "Recorrido de evacuación"</t>
  </si>
  <si>
    <t>Señal de "No usar en caso de incendio"</t>
  </si>
  <si>
    <t>P.2ª</t>
  </si>
  <si>
    <t>0</t>
  </si>
  <si>
    <t>Señal "Extintor"</t>
  </si>
  <si>
    <t>Señal "Pulsador de alarma"</t>
  </si>
  <si>
    <t>Señal "BIES"</t>
  </si>
  <si>
    <t>Señal de "SALIDA"</t>
  </si>
  <si>
    <t>Señal de "Recorrido de evacuación"</t>
  </si>
  <si>
    <t>Señal de "No usar en caso de incendio"</t>
  </si>
  <si>
    <t>PSPCI003</t>
  </si>
  <si>
    <t>Partida</t>
  </si>
  <si>
    <t>ud</t>
  </si>
  <si>
    <t>SISTEMA EXT. AUTOM. INCENDIOS CAMPANA</t>
  </si>
  <si>
    <t>Suministro e instalación de sistema de detección y extinción activa 24h, sin necesidad de electricidad (ya que todos los elementos que componen el sistema no necesitan de alimentación eléctrica ni baterías) tipo Protech-K  compuesto de tirador manual, controlador de activación, sistema de detección mediante fusibles, 7difusores splinkers, armario y el agente protech o similar en calidad y características técnicas, con accionamiento manual que permite activar el sistema al primer signo de incendio actuando antes incluso que la detección automática, que protege tanto los elementos de cocción como la campana, el plénum y los conductos de aspiración; elementos por los que se propaga un incendio con facilidad, con acabado en acero inoxidable.Todos los elementos que componen el sistema cumplen con las normativas europeas lo cual le otorga el marcado CE, y han sido ensayados siguiendo las rigurosas normas de pruebas UL300 de Underwriters Laboratories Inc. que son las más exigentes existentes actualmente. todos los componentes del equipo nos permiten garantizarlo «de por vida» siempre que se siga el programa de mantenimiento mencionado que, por la parte ,es obligatorio (RD1492/1993 (RIPCI) «los equipos y sistemas de protección contra incendio deben ser revisados anualmente por personal especializado del fabricante o instalador»). Difusores: Diseñados para descargar el agente de manera adecuada según el elemento a proteger cubriendo cada zona de riesgo. Armario y envase: Protech-K está diseñado para adaptarse a los diferentes tamaños y disposiciones de los equipos a proteger y distintos acabados para armonizar con su entorno. Agente Protech-Ex Low PH: Agente extintor con una base de carbonato potásico y sales minerales con un pH cercano al neutro resultando más seguro para sus usuarios y elementos a proteger.Medida la unidad instalada, programada, probada y certificada según planos de proyecto, pliego de condiciones y normativa aplicable, listo para funcionar.</t>
  </si>
  <si>
    <t>Uds.</t>
  </si>
  <si>
    <t>Largo</t>
  </si>
  <si>
    <t>Ancho</t>
  </si>
  <si>
    <t>Alto</t>
  </si>
  <si>
    <t>Parcial</t>
  </si>
  <si>
    <t>Subtotal</t>
  </si>
  <si>
    <t>Cocina</t>
  </si>
  <si>
    <t>E26HE020</t>
  </si>
  <si>
    <t>Partida</t>
  </si>
  <si>
    <t>ud</t>
  </si>
  <si>
    <t>HID.BAJO RAS.4"-DN100 1 TOMA 100 mm CON ...</t>
  </si>
  <si>
    <t>Suministro e instalación de hidrante bajo rasante de toma a tubería recta de 4"-DN100, embridada DIN PN16; equipada con 1 boca de salida de 100 mm con rosca y tapón tipo bombero según UNE 23400. Incluye sistema obturador de retención de agua, y cerco con tapa de arqueta fabricados en hierro fundido. Equipo conforme a Norma UNE-EN 14339, con marcado CE conforme a Directiva de Productos de la Construcción 89/106CE. Totalmente instalada, probada y funcionando; i/p.p. de medios auxiliares.</t>
  </si>
  <si>
    <t>Uds.</t>
  </si>
  <si>
    <t>Largo</t>
  </si>
  <si>
    <t>Ancho</t>
  </si>
  <si>
    <t>Alto</t>
  </si>
  <si>
    <t>Parcial</t>
  </si>
  <si>
    <t>Subtotal</t>
  </si>
  <si>
    <t>Urbanización</t>
  </si>
  <si>
    <t>E26HE050</t>
  </si>
  <si>
    <t>Partida</t>
  </si>
  <si>
    <t>ud</t>
  </si>
  <si>
    <t>ARQ.COM.FUN. PARA HIDRANTE BAJO RASANTE</t>
  </si>
  <si>
    <t>Suministro e instalación de arqueta completa para hidrante bajo rasante, sin incluir hidrante, compuesta por cuerpo de arqueta y tapa con cierre  fabricados en hierro fundido. Completamente montada; i/p.p. de recibidos y medios auxiliares.</t>
  </si>
  <si>
    <t>Uds.</t>
  </si>
  <si>
    <t>Largo</t>
  </si>
  <si>
    <t>Ancho</t>
  </si>
  <si>
    <t>Alto</t>
  </si>
  <si>
    <t>Parcial</t>
  </si>
  <si>
    <t>Subtotal</t>
  </si>
  <si>
    <t>Urbanización</t>
  </si>
  <si>
    <t>GAPCV009</t>
  </si>
  <si>
    <t>Partida</t>
  </si>
  <si>
    <t>ud</t>
  </si>
  <si>
    <t>CONEXIÓN DE HIDRANTE A RED SUMINISTRO</t>
  </si>
  <si>
    <t>Acometida a la red general municipal de agua DN110 mm, hasta una longitud máxima de 8 m, realizada con tubo de polietileno de 110 mm de diámetro nominal de alta densidad PN16, con collarín de toma, derivación a 4", codo de latón, enlace recto de polipropileno, llave de esfera latón roscar de 4", i/p.p. de piezas especiales y accesorios, terminada y funcionando, s/CTE-HS-4. Medida la unidad totalmente instalada y probada estanqueidad, lista para funcionar.</t>
  </si>
  <si>
    <t>Uds.</t>
  </si>
  <si>
    <t>Largo</t>
  </si>
  <si>
    <t>Ancho</t>
  </si>
  <si>
    <t>Alto</t>
  </si>
  <si>
    <t>Parcial</t>
  </si>
  <si>
    <t>Subtotal</t>
  </si>
  <si>
    <t>Hidrante-entrada parcela</t>
  </si>
  <si>
    <t>PSPCIX01</t>
  </si>
  <si>
    <t>Partida</t>
  </si>
  <si>
    <t>ud</t>
  </si>
  <si>
    <t>CERTIFICADOS DE PCI</t>
  </si>
  <si>
    <t>Redacción de certificados de la instalación de protección contra incendios pasiva y activa, firmados por técnico competente, incluyendo documentación as-built con las modificaciones realizadas durante la ejecución de las obras, para la legalización de la instalación en la Dirección General de Industria del Gobierno de Cantabria y Ayntamiento, incluyendo los certificados de la instalación necesarios (a realizar por la empresa instaladora autorizada).</t>
  </si>
  <si>
    <t>Uds.</t>
  </si>
  <si>
    <t>Largo</t>
  </si>
  <si>
    <t>Ancho</t>
  </si>
  <si>
    <t>Alto</t>
  </si>
  <si>
    <t>Parcial</t>
  </si>
  <si>
    <t>Subtotal</t>
  </si>
  <si>
    <t>Certificados instalación PCI</t>
  </si>
  <si>
    <t>IO</t>
  </si>
  <si>
    <t>IS</t>
  </si>
  <si>
    <t>Capítulo</t>
  </si>
  <si>
    <t>Evacuación de aguas</t>
  </si>
  <si>
    <t>ISC020</t>
  </si>
  <si>
    <t>Partida</t>
  </si>
  <si>
    <t>m</t>
  </si>
  <si>
    <t>Canalón oculto en zona intermedia del faldón.</t>
  </si>
  <si>
    <t>Canalón oculto situado en la zona intermedia del faldón, de plancha de plomo laminado de 3,00 mm de espesor, conformada "in situ", de 1250 mm de desarrollo, con uniones soldadas, fijado con clavos sobre cajeado de ladrillo cerámico hueco doble, de 12 cm de espesor.  Incluye: Limpieza y preparación de la superficie. Formación de cajeado de fábrica de ladrillo. Aplicación de una capa de emulsión asfáltica. Conformado y colocación de canalón y piezas especiales. Ejecución de las uniones por soldadura. Conexionado y comprobación de su correcto funcionamiento.  Criterio de medición de proyecto: Longitud medida según documentación gráfica de Proyecto.  Criterio de medición de obra: Se medirá la longitud realmente ejecutada según especificaciones de Proyecto.</t>
  </si>
  <si>
    <t>Uds.</t>
  </si>
  <si>
    <t>Largo</t>
  </si>
  <si>
    <t>Ancho</t>
  </si>
  <si>
    <t>Alto</t>
  </si>
  <si>
    <t>Parcial</t>
  </si>
  <si>
    <t>Subtotal</t>
  </si>
  <si>
    <t>Lucernario</t>
  </si>
  <si>
    <t>EARSA001</t>
  </si>
  <si>
    <t>Partida</t>
  </si>
  <si>
    <t>ud</t>
  </si>
  <si>
    <t>SUMIDERO ACERO INOX. 15x15 cm</t>
  </si>
  <si>
    <t>Suministro y colocación de sumidero sifónico de acero inoxidable AISI-304 de 3 mm de espesor, salida vertical, para recogida de aguas pluviales o de locales húmedos, de 15x15 cm, instalado y conexionado a la red general de desagüe de 50 mm, incluso con p.p. de pequeño material de agarre y medios auxiliares, s/ CTE-HS-5.</t>
  </si>
  <si>
    <t>Uds.</t>
  </si>
  <si>
    <t>Largo</t>
  </si>
  <si>
    <t>Ancho</t>
  </si>
  <si>
    <t>Alto</t>
  </si>
  <si>
    <t>Parcial</t>
  </si>
  <si>
    <t>Subtotal</t>
  </si>
  <si>
    <t>Cuartos Sót.-2</t>
  </si>
  <si>
    <t>Cuartos Sót.-1</t>
  </si>
  <si>
    <t>EARSA002</t>
  </si>
  <si>
    <t>Partida</t>
  </si>
  <si>
    <t>ud</t>
  </si>
  <si>
    <t>SUM.SIF.FUND.C/REJ.FUND.150x150mm</t>
  </si>
  <si>
    <t>Suministro y colocación de sumidero sifónico de fundición de 150x150 mm. con rejilla de fundición para recogida de aguas pluviales o de locales húmedos, tráfico pesado, instalado y conexionado a la red general de desagüe, incluso con p.p. de pequeño material de agarre y medios auxiliares, s/ CTE-HS-5.Medida la unidad totalmente instalada y probada estanqueidad según planos de proyecto y normativa aplicable, lista para funcionar.</t>
  </si>
  <si>
    <t>Uds.</t>
  </si>
  <si>
    <t>Largo</t>
  </si>
  <si>
    <t>Ancho</t>
  </si>
  <si>
    <t>Alto</t>
  </si>
  <si>
    <t>Parcial</t>
  </si>
  <si>
    <t>Subtotal</t>
  </si>
  <si>
    <t>Aparcamiento</t>
  </si>
  <si>
    <t>Exterior</t>
  </si>
  <si>
    <t>CESAN003</t>
  </si>
  <si>
    <t>Partida</t>
  </si>
  <si>
    <t>m</t>
  </si>
  <si>
    <t>CANAL HORM. POLIM. PLUVIALES TERRAZA C/REJ.</t>
  </si>
  <si>
    <t>Suministro e instalación de canal de hormigón polímero tipo ULMA, para recogida de aguas pluviales, modelo M200 o semejante en calidad y características técnicas, ancho exterior 260mm, ancho interior 200mm y altura exterior 125mm , incluida una rejilla de acero galvanizado, con clase de carga B-125, sistema de fijación canal-rejilla mediante 2 cancelas y 2 tornillos por ml. Totalmente instalado, incluido pequeño material y medios auxiliares.</t>
  </si>
  <si>
    <t>Uds.</t>
  </si>
  <si>
    <t>Largo</t>
  </si>
  <si>
    <t>Ancho</t>
  </si>
  <si>
    <t>Alto</t>
  </si>
  <si>
    <t>Parcial</t>
  </si>
  <si>
    <t>Subtotal</t>
  </si>
  <si>
    <t>Patio</t>
  </si>
  <si>
    <t>CESAN004</t>
  </si>
  <si>
    <t>Partida</t>
  </si>
  <si>
    <t>m</t>
  </si>
  <si>
    <t>CANAL HORM. POLIM. PLUVIALES GARAJE C/REJ.</t>
  </si>
  <si>
    <t>Suministro y colocación de canal de hormigón polímero para recogida de aguas pluviales para zonas de carga pesada, modelo SM250F o semejante en calidad y características técnicas, con ancho exterior 262 mm, ancho interior 200mm y altura exterior 125mm, con perfiles de acero galvanizado de protección lateral, 2 ud. de rejilla de fundición ductil con clase de carga D-400, sistema de fijación canal- rejllla mediante 8 tornillos por ml. Totalmente instalado, incluido pequeño material y medios auxiliares.</t>
  </si>
  <si>
    <t>Uds.</t>
  </si>
  <si>
    <t>Largo</t>
  </si>
  <si>
    <t>Ancho</t>
  </si>
  <si>
    <t>Alto</t>
  </si>
  <si>
    <t>Parcial</t>
  </si>
  <si>
    <t>Subtotal</t>
  </si>
  <si>
    <t>Entrada a garaje</t>
  </si>
  <si>
    <t>PSASA17</t>
  </si>
  <si>
    <t>Partida</t>
  </si>
  <si>
    <t>m</t>
  </si>
  <si>
    <t>CANAL DE DRENAJE OCULTO H. POLÍMERO</t>
  </si>
  <si>
    <t>Suministro e instalación de canaleta de drenaje oculto formada por canaleta de hormigón polímero para recogida de aguas de140 mm de altura total exterior, 150 mm de ancho interior y 204 mm de ancho exterior, modelo Self200 de Ulma o similar, para cargas ligeras y medias: zonas peatonales; con rejilla ranurada 1000x200x70 mm, i/cancela de seguridad, tornillería, salida vertical, solera de hormigón HM-20 N/mm² y medios auxiliares necesarios para la correcta ejecución de los trabajos.</t>
  </si>
  <si>
    <t>Uds.</t>
  </si>
  <si>
    <t>Largo</t>
  </si>
  <si>
    <t>Ancho</t>
  </si>
  <si>
    <t>Alto</t>
  </si>
  <si>
    <t>Parcial</t>
  </si>
  <si>
    <t>Subtotal</t>
  </si>
  <si>
    <t>Parcela</t>
  </si>
  <si>
    <t>PSASA01</t>
  </si>
  <si>
    <t>Partida</t>
  </si>
  <si>
    <t>m</t>
  </si>
  <si>
    <t>BAJANTE AGUAS PLUVIALES D=100mm</t>
  </si>
  <si>
    <t>Suministro e instalación de bajante circular de 100 mm de diámetro y 0,6 mm de espesor. Totalmente instalada y conexionada, i/ p.p. de piezas especiales, pequeño material y medios auxiliares. Conforme a CTE DB HS-5. Medida la unidad totalmente instalada y probada estanqueidad según planos de proyecto y normativa aplicable, lista para funcionar incluyendo la parte proporcional de las pruebas de carga en la instalación.</t>
  </si>
  <si>
    <t>Uds.</t>
  </si>
  <si>
    <t>Largo</t>
  </si>
  <si>
    <t>Ancho</t>
  </si>
  <si>
    <t>Alto</t>
  </si>
  <si>
    <t>Parcial</t>
  </si>
  <si>
    <t>Subtotal</t>
  </si>
  <si>
    <t>PSASA02</t>
  </si>
  <si>
    <t>Partida</t>
  </si>
  <si>
    <t>m</t>
  </si>
  <si>
    <t>BAJANTE AGUAS FECALES D=125mm PPR INSON.</t>
  </si>
  <si>
    <t>Suministro e instalación de bajante interior insonorizada de la red de evacuación de aguas residuales ITALSAN Triplus o similar en calidad y características técnicas, unión a presión con junta elástica,  formada por tubería de triple capa de polipropileno insonorizado de 125 mm de diámetro y 3,9 mm de espesor, extremo aborcardado y junta elástica, según UNE EN 1451-1, con un aislamiento acústico de 12 dBA para un caudal de 2 l/s según UNE EN 14366. Incluido en la medición el material auxiliar para montaje y sujeción, accesorios y piezas especiales. Totalmente instalado, incluido pequeño material y medios auxiliares.</t>
  </si>
  <si>
    <t>Uds.</t>
  </si>
  <si>
    <t>Largo</t>
  </si>
  <si>
    <t>Ancho</t>
  </si>
  <si>
    <t>Alto</t>
  </si>
  <si>
    <t>Parcial</t>
  </si>
  <si>
    <t>Subtotal</t>
  </si>
  <si>
    <t>Bajantes aguas residuales</t>
  </si>
  <si>
    <t>EARPCI017</t>
  </si>
  <si>
    <t>Partida</t>
  </si>
  <si>
    <t>ud</t>
  </si>
  <si>
    <t>COLLARIN INTUMESCENTE SECTORIZACIÓN</t>
  </si>
  <si>
    <t>Suministro e instalación de collarín intumescente PROMASTOP®-FC6  semejante en calidad y características técnicas, para tubería de plástico PVC, proporcionando una REI=120 minutos tanto en paramentos horizontales como en verticales, compuesto por un collar intumescente prefabricado compuesto de una carcasa metálica y material intumescente sólido, incluso ensayos marcado CE y DdP (Declaración de prestaciones) según Reglamento Europeo (UE) 305/2011. Medida la unidad instalada.</t>
  </si>
  <si>
    <t>Uds.</t>
  </si>
  <si>
    <t>Largo</t>
  </si>
  <si>
    <t>Ancho</t>
  </si>
  <si>
    <t>Alto</t>
  </si>
  <si>
    <t>Parcial</t>
  </si>
  <si>
    <t>Subtotal</t>
  </si>
  <si>
    <t>Pasos saneamiento entre sectores de incendio</t>
  </si>
  <si>
    <t>PSASA03</t>
  </si>
  <si>
    <t>Partida</t>
  </si>
  <si>
    <t>m</t>
  </si>
  <si>
    <t>COLECTOR COLGADO PPR INSONORIZADA D=110mm</t>
  </si>
  <si>
    <t>Suministro e instalación de colector suspendido insonorizado de la red de evacuación de aguas ITALSAN Triplus o similar en calidad y características técnicas, unión con junta elástica,  formada por tubería de triple capa de polipropileno insonorizado de 110 mm de diámetro y 3,4 mm de espesor, extremo aborcardado y junta elástica, según UNE EN 1451-1, con un aislamiento acústico de 12 dBA para un caudal de 2 l/s según UNE EN 14366. Incluido en la medición el material auxiliar para montaje y sujeción, accesorios y piezas especiales. Totalmente instalado, incluido pequeño material y medios auxiliares.</t>
  </si>
  <si>
    <t>Uds.</t>
  </si>
  <si>
    <t>Largo</t>
  </si>
  <si>
    <t>Ancho</t>
  </si>
  <si>
    <t>Alto</t>
  </si>
  <si>
    <t>Parcial</t>
  </si>
  <si>
    <t>Subtotal</t>
  </si>
  <si>
    <t>Red colgada pluviales 1%</t>
  </si>
  <si>
    <t>0</t>
  </si>
  <si>
    <t>P.2ª</t>
  </si>
  <si>
    <t>P. Sót.-1</t>
  </si>
  <si>
    <t>Red colgada fecales 1%</t>
  </si>
  <si>
    <t>0</t>
  </si>
  <si>
    <t>P. Sót.-1</t>
  </si>
  <si>
    <t>PSASA04</t>
  </si>
  <si>
    <t>Partida</t>
  </si>
  <si>
    <t>m</t>
  </si>
  <si>
    <t>COLECTOR COLGADO PPR INSONORIZADA D=125mm</t>
  </si>
  <si>
    <t>Suministro e instalación de colector suspendido insonorizado de la red de evacuación de aguas ITALSAN Triplus o similar en calidad y características técnicas, unión con junta elástica,  formada por tubería de triple capa de polipropileno insonorizado de 125 mm de diámetro y 3,9 mm de espesor, extremo aborcardado y junta elástica, según UNE EN 1451-1, con un aislamiento acústico de 12 dBA para un caudal de 2 l/s según UNE EN 14366. Incluido en la medición el material auxiliar para montaje y sujeción, accesorios y piezas especiales. Totalmente instalado, incluido pequeño material y medios auxiliares.</t>
  </si>
  <si>
    <t>Uds.</t>
  </si>
  <si>
    <t>Largo</t>
  </si>
  <si>
    <t>Ancho</t>
  </si>
  <si>
    <t>Alto</t>
  </si>
  <si>
    <t>Parcial</t>
  </si>
  <si>
    <t>Subtotal</t>
  </si>
  <si>
    <t>Red colgada fecales 1%</t>
  </si>
  <si>
    <t>0</t>
  </si>
  <si>
    <t>P.1ª</t>
  </si>
  <si>
    <t>P. Baja</t>
  </si>
  <si>
    <t>P. Sót.-1</t>
  </si>
  <si>
    <t>P. Sót.-2</t>
  </si>
  <si>
    <t>PSASA05</t>
  </si>
  <si>
    <t>Partida</t>
  </si>
  <si>
    <t>m</t>
  </si>
  <si>
    <t>COLECTOR COLGADO PPR INSONORIZADA D=160mm</t>
  </si>
  <si>
    <t>Suministro e instalación de colector suspendido insonorizado de la red de evacuación de aguas ITALSAN Triplus o similar en calidad y características técnicas, unión con junta elástica,  formada por tubería de triple capa de polipropileno insonorizado de 160 mm de diámetro y 4,9 mm de espesor, extremo aborcardado y junta elástica, según UNE EN 1451-1, con un aislamiento acústico de 12 dBA para un caudal de 2 l/s según UNE EN 14366. Incluido en la medición el material auxiliar para montaje y sujeción, accesorios y piezas especiales. Totalmente instalado, incluido pequeño material y medios auxiliares.</t>
  </si>
  <si>
    <t>Uds.</t>
  </si>
  <si>
    <t>Largo</t>
  </si>
  <si>
    <t>Ancho</t>
  </si>
  <si>
    <t>Alto</t>
  </si>
  <si>
    <t>Parcial</t>
  </si>
  <si>
    <t>Subtotal</t>
  </si>
  <si>
    <t>Red colgada fecales 1%</t>
  </si>
  <si>
    <t>0</t>
  </si>
  <si>
    <t>P. Sót.-1</t>
  </si>
  <si>
    <t>PSASA06</t>
  </si>
  <si>
    <t>Partida</t>
  </si>
  <si>
    <t>m</t>
  </si>
  <si>
    <t>TUBERÍA COLGADA PPR INSONORIZADA D=40mm</t>
  </si>
  <si>
    <t>Suministro e instalación de tubería suspendida insonorizada de la red de evacuación de aguas ITALSAN Triplus o similar en calidad y características técnicas, unión con junta elástica,  formada por tubería de triple capa de polipropileno insonorizado de 40 mm de diámetro y 1,8 mm de espesor, extremo aborcardado y junta elástica, según UNE EN 1451-1, con un aislamiento acústico de 12 dBA para un caudal de 2 l/s según UNE EN 14366. Incluido en la medición el material auxiliar para montaje y sujeción, accesorios y piezas especiales. Totalmente instalado, incluido pequeño material y medios auxiliares.</t>
  </si>
  <si>
    <t>Uds.</t>
  </si>
  <si>
    <t>Largo</t>
  </si>
  <si>
    <t>Ancho</t>
  </si>
  <si>
    <t>Alto</t>
  </si>
  <si>
    <t>Parcial</t>
  </si>
  <si>
    <t>Subtotal</t>
  </si>
  <si>
    <t>Red colgada fecales 1%</t>
  </si>
  <si>
    <t>0</t>
  </si>
  <si>
    <t>P. Sót.-1</t>
  </si>
  <si>
    <t>PSASA07</t>
  </si>
  <si>
    <t>Partida</t>
  </si>
  <si>
    <t>m</t>
  </si>
  <si>
    <t>TUBERÍA COLGADA PPR INSONORIZADA D=50mm</t>
  </si>
  <si>
    <t>Suministro e instalación de tubería suspendida insonorizada de la red de evacuación de aguas ITALSAN Triplus o similar en calidad y características técnicas, unión con junta elástica,  formada por tubería de triple capa de polipropileno insonorizado de 50 mm de diámetro y 1,8 mm de espesor, extremo aborcardado y junta elástica, según UNE EN 1451-1, con un aislamiento acústico de 12 dBA para un caudal de 2 l/s según UNE EN 14366. Incluido en la medición el material auxiliar para montaje y sujeción, accesorios y piezas especiales. Totalmente instalado, incluido pequeño material y medios auxiliares.</t>
  </si>
  <si>
    <t>Uds.</t>
  </si>
  <si>
    <t>Largo</t>
  </si>
  <si>
    <t>Ancho</t>
  </si>
  <si>
    <t>Alto</t>
  </si>
  <si>
    <t>Parcial</t>
  </si>
  <si>
    <t>Subtotal</t>
  </si>
  <si>
    <t>Red colgada fecales 1%</t>
  </si>
  <si>
    <t>0</t>
  </si>
  <si>
    <t>P. Sót.-1</t>
  </si>
  <si>
    <t>PSASA08</t>
  </si>
  <si>
    <t>Partida</t>
  </si>
  <si>
    <t>m</t>
  </si>
  <si>
    <t>TUBERÍA COLGADA PPR INSONORIZADA D=75mm</t>
  </si>
  <si>
    <t>Suministro e instalación de tubería suspendida insonorizada de la red de evacuación de aguas ITALSAN Triplus o similar en calidad y características técnicas, unión con junta elástica,  formada por tubería de triple capa de polipropileno insonorizado de 75 mm de diámetro y 2,6 mm de espesor, extremo aborcardado y junta elástica, según UNE EN 1451-1, con un aislamiento acústico de 12 dBA para un caudal de 2 l/s según UNE EN 14366. Incluido en la medición el material auxiliar para montaje y sujeción, accesorios y piezas especiales. Totalmente instalado, incluido pequeño material y medios auxiliares.</t>
  </si>
  <si>
    <t>Uds.</t>
  </si>
  <si>
    <t>Largo</t>
  </si>
  <si>
    <t>Ancho</t>
  </si>
  <si>
    <t>Alto</t>
  </si>
  <si>
    <t>Parcial</t>
  </si>
  <si>
    <t>Subtotal</t>
  </si>
  <si>
    <t>Red colgada fecales 1%</t>
  </si>
  <si>
    <t>0</t>
  </si>
  <si>
    <t>P. Sót.-1</t>
  </si>
  <si>
    <t>PSASA09</t>
  </si>
  <si>
    <t>Partida</t>
  </si>
  <si>
    <t>m</t>
  </si>
  <si>
    <t>COLECTOR ENTERRADO PVC SN4 D=110mm</t>
  </si>
  <si>
    <t>Suministro y colocación de colector de saneamiento enterrado de PVC SERIE SN-4, rigidez anular nominal 4KN/m², con un diámetro exterior de 110 mm y 2,7 mm de espesor según UNE EN 1401-1, unión por junta elástica, colocado en zanja sobre lecho de arena de 10 cm de espesor debidamente compactada y nivelada, relleno lateralmente y superiormente hasta 10 cm por encima de la generatriz con la misma arena, compactando esta hasta los riñones y posterior relleno con la misma arena hasta 10 cm por encima de la generatriz superior. Con p.p. de medios auxiliares, juntas de goma, lubricante para montaje, accesorios y piezas especiales y sin incluir la excavación ni el tapado posterior de las zanjas, s/ CTE-HS-5.</t>
  </si>
  <si>
    <t>Uds.</t>
  </si>
  <si>
    <t>Largo</t>
  </si>
  <si>
    <t>Ancho</t>
  </si>
  <si>
    <t>Alto</t>
  </si>
  <si>
    <t>Parcial</t>
  </si>
  <si>
    <t>Subtotal</t>
  </si>
  <si>
    <t>Red enterrada fecales 2%</t>
  </si>
  <si>
    <t>0</t>
  </si>
  <si>
    <t>P. Sót.-1</t>
  </si>
  <si>
    <t>P. Sót.-2</t>
  </si>
  <si>
    <t>PSASA10</t>
  </si>
  <si>
    <t>Partida</t>
  </si>
  <si>
    <t>m</t>
  </si>
  <si>
    <t>COLECTOR ENTERRADO PVC SN4 D=125mm</t>
  </si>
  <si>
    <t>Suministro y colocación de colector de saneamiento enterrado de PVC SERIE SN-4, rigidez anular nominal 4KN/m², con un diámetro exterior de 125 mm y 3,1 mm de espesor según UNE EN 1401-1, unión por junta elástica, colocado en zanja sobre lecho de arena de 10 cm de espesor debidamente compactada y nivelada, relleno lateralmente y superiormente hasta 10 cm por encima de la generatriz con la misma arena, compactando esta hasta los riñones y posterior relleno con la misma arena hasta 10 cm por encima de la generatriz superior. Con p.p. de medios auxiliares, juntas de goma, lubricante para montaje, accesorios y piezas especiales y sin incluir la excavación ni el tapado posterior de las zanjas, s/ CTE-HS-5.</t>
  </si>
  <si>
    <t>Uds.</t>
  </si>
  <si>
    <t>Largo</t>
  </si>
  <si>
    <t>Ancho</t>
  </si>
  <si>
    <t>Alto</t>
  </si>
  <si>
    <t>Parcial</t>
  </si>
  <si>
    <t>Subtotal</t>
  </si>
  <si>
    <t>Red enterrada fecales 2%</t>
  </si>
  <si>
    <t>0</t>
  </si>
  <si>
    <t>P. Sót.-1</t>
  </si>
  <si>
    <t>P. Sót.-2</t>
  </si>
  <si>
    <t>PSASA11</t>
  </si>
  <si>
    <t>Partida</t>
  </si>
  <si>
    <t>m</t>
  </si>
  <si>
    <t>COLECTOR ENTERRADO PVC SN4 D=160mm</t>
  </si>
  <si>
    <t>Suministro y colocación de colector de saneamiento enterrado de PVC SERIE SN-4, rigidez anular nominal 4KN/m², con un diámetro exterior de 160 mm y 3,9 mm de espesor según UNE EN 1401-1, unión por junta elástica, colocado en zanja sobre lecho de arena de 10 cm de espesor debidamente compactada y nivelada, relleno lateralmente y superiormente hasta 10 cm por encima de la generatriz con la misma arena, compactando esta hasta los riñones y posterior relleno con la misma arena hasta 10 cm por encima de la generatriz superior. Con p.p. de medios auxiliares, juntas de goma, lubricante para montaje, accesorios y piezas especiales y sin incluir la excavación ni el tapado posterior de las zanjas, s/ CTE-HS-5.</t>
  </si>
  <si>
    <t>Uds.</t>
  </si>
  <si>
    <t>Largo</t>
  </si>
  <si>
    <t>Ancho</t>
  </si>
  <si>
    <t>Alto</t>
  </si>
  <si>
    <t>Parcial</t>
  </si>
  <si>
    <t>Subtotal</t>
  </si>
  <si>
    <t>Red enterrada fecales 2%</t>
  </si>
  <si>
    <t>0</t>
  </si>
  <si>
    <t>Parcela</t>
  </si>
  <si>
    <t>PSASA12</t>
  </si>
  <si>
    <t>Partida</t>
  </si>
  <si>
    <t>ud</t>
  </si>
  <si>
    <t>ARQUETA REGISTRO PREF. HM 50x50x50</t>
  </si>
  <si>
    <t>Suministro y colocación de arqueta prefabricada registrable de hormigón en masa con refuerzo de zuncho perimetral en la parte superior de 50x50x50 cm, medidas interiores, completa: con tapa y marco de hormigón y formación de agujeros para conexiones de tubos. Colocada sobre solera de hormigón en masa HM-20/P/40/I de 10 cm de espesor y p.p. de medios auxiliares, sin incluir la excavación ni el relleno perimetral posterior, s/ CTE-HS-5.</t>
  </si>
  <si>
    <t>Uds.</t>
  </si>
  <si>
    <t>Largo</t>
  </si>
  <si>
    <t>Ancho</t>
  </si>
  <si>
    <t>Alto</t>
  </si>
  <si>
    <t>Parcial</t>
  </si>
  <si>
    <t>Subtotal</t>
  </si>
  <si>
    <t>Red aguas pluviales</t>
  </si>
  <si>
    <t>Red aguas fecales</t>
  </si>
  <si>
    <t>PSASA13</t>
  </si>
  <si>
    <t>Partida</t>
  </si>
  <si>
    <t>ud</t>
  </si>
  <si>
    <t>ARQUETA REGISTRO PREF. HM 60x60x60</t>
  </si>
  <si>
    <t>Suministro y colocación de arqueta prefabricada registrable de hormigón en masa con refuerzo de zuncho perimetral en la parte superior de 60x60x60 cm, medidas interiores, completa: con tapa y marco de hormigón y formación de agujeros para conexiones de tubos. Colocada sobre solera de hormigón en masa HM-20/P/40/I de 10 cm de espesor y p.p. de medios auxiliares, sin incluir la excavación ni el relleno perimetral posterior, s/ CTE-HS-5.</t>
  </si>
  <si>
    <t>Uds.</t>
  </si>
  <si>
    <t>Largo</t>
  </si>
  <si>
    <t>Ancho</t>
  </si>
  <si>
    <t>Alto</t>
  </si>
  <si>
    <t>Parcial</t>
  </si>
  <si>
    <t>Subtotal</t>
  </si>
  <si>
    <t>Red aguas fecales</t>
  </si>
  <si>
    <t>PSASA14</t>
  </si>
  <si>
    <t>Partida</t>
  </si>
  <si>
    <t>m</t>
  </si>
  <si>
    <t>TUBERÍA PRESIÓN SALIDA FECALES</t>
  </si>
  <si>
    <t>Suministro e instalación de tubería de PVC de presión, de 50 mm. de diámetro nominal, PN-16, con p.p. de piezas especiales de PVC de presión, instalada y funcionando, según normativa vigente, en ramales de más de 5 metros de longitud, con protección superficial hasta una altura de 2 m. s/UNE-EN 1452 y CTE-HS-4. Medida la unidad totalmente instalada y probada estanqueidad según planos de proyecto y normativa aplicable.</t>
  </si>
  <si>
    <t>Uds.</t>
  </si>
  <si>
    <t>Largo</t>
  </si>
  <si>
    <t>Ancho</t>
  </si>
  <si>
    <t>Alto</t>
  </si>
  <si>
    <t>Parcial</t>
  </si>
  <si>
    <t>Subtotal</t>
  </si>
  <si>
    <t>Bombeo Sót.-2</t>
  </si>
  <si>
    <t>Bombeo Sót.-1</t>
  </si>
  <si>
    <t>PSASA15</t>
  </si>
  <si>
    <t>Partida</t>
  </si>
  <si>
    <t>ud</t>
  </si>
  <si>
    <t>ARQUETA DE BOMBEO</t>
  </si>
  <si>
    <t>Suministro y ejecución de pozo de bombeo enterrado, de dimensiones interiores 100x100x100 cm, de hormigón in situ, sobre solera de hormigón en masa HM-30/B/20/I+Qb de 15 cm de espesor,  formando aristas y esquinas a media caña, con sifón formado por un codo de 87°30' de PVC largo, cerrada superiormente con losa de hormigón armado HA-30/B/20/IIb+Qb de 20 cm de espesor y tapa prefabricada de hormigón armado con cierre hermético al paso de los olores mefíticos, conjunto de dos bombas iguales con funcionamiento alternativo, siendo cada una de ellas una electrobomba sumergible con impulsor vórtex para aguas grises y fecales apta para temperatura máxima hasta 35°C, tamaño máximo de paso de sólidos 40 mm, conexión en impulsión de 2"</t>
  </si>
  <si>
    <t>Uds.</t>
  </si>
  <si>
    <t>Largo</t>
  </si>
  <si>
    <t>Ancho</t>
  </si>
  <si>
    <t>Alto</t>
  </si>
  <si>
    <t>Parcial</t>
  </si>
  <si>
    <t>Subtotal</t>
  </si>
  <si>
    <t>Bombeo Sót.-2</t>
  </si>
  <si>
    <t>Bombeo Sót.-1</t>
  </si>
  <si>
    <t>PSASA16</t>
  </si>
  <si>
    <t>Partida</t>
  </si>
  <si>
    <t>ud</t>
  </si>
  <si>
    <t>ARQUETA SEPARADORA GRASAS</t>
  </si>
  <si>
    <t>Suministro e instalación de arqueta separadora de grasas prefabricada modelo Roth RG 1000  con las siguientes características técnicas:  Volumen: 1.000 litros  Caudal: 2 l/s  Comidas diarias: 271 servicios  Longitud: 1.235 mm  Anchura: 720 mm  Altura: 1.250 mm  Se incluye en la medición la ejecución del hueco y tapa de registro de 60x60 cm sobre elemento de inspección y vaciado. Medida la unidad totalmente instalada y conexionada a red de entrada y de salida, probada y lista para funcionar según planos de proyecto e instrucciones del fabricante.</t>
  </si>
  <si>
    <t>Uds.</t>
  </si>
  <si>
    <t>Largo</t>
  </si>
  <si>
    <t>Ancho</t>
  </si>
  <si>
    <t>Alto</t>
  </si>
  <si>
    <t>Parcial</t>
  </si>
  <si>
    <t>Subtotal</t>
  </si>
  <si>
    <t>Cocina</t>
  </si>
  <si>
    <t>IS</t>
  </si>
  <si>
    <t>IV</t>
  </si>
  <si>
    <t>Capítulo</t>
  </si>
  <si>
    <t>Ventilación</t>
  </si>
  <si>
    <t>PSVENH</t>
  </si>
  <si>
    <t>Capítulo</t>
  </si>
  <si>
    <t>INST. VENTILACIÓN HABITACIONES-SALONES</t>
  </si>
  <si>
    <t>IVN100</t>
  </si>
  <si>
    <t>Partida</t>
  </si>
  <si>
    <t>m²</t>
  </si>
  <si>
    <t>Rejilla de ventilación de lamas fijas de acero.</t>
  </si>
  <si>
    <t>Rejilla de ventilación de lamas fijas de acero esmaltado, con plegadura sencilla en los bordes. Incluso soportes del mismo material, pletinas para fijación mediante atornillado en elemento de hormigón con tornillos de acero, sellado perimetral de juntas por medio de un cordón de silicona neutra, accesorios y remates.  Incluye: Marcado de los puntos de fijación. Colocación de la rejilla. Resolución de las uniones al paramento. Sellado de juntas perimetrales. Ajuste final.  Criterio de medición de proyecto: Superficie del hueco a cerrar, medida según documentación gráfica de Proyecto.  Criterio de medición de obra: Se medirá, con las dimensiones del hueco, la superficie realmente ejecutada según especificaciones de Proyecto.</t>
  </si>
  <si>
    <t>Uds.</t>
  </si>
  <si>
    <t>Largo</t>
  </si>
  <si>
    <t>Ancho</t>
  </si>
  <si>
    <t>Alto</t>
  </si>
  <si>
    <t>Parcial</t>
  </si>
  <si>
    <t>Subtotal</t>
  </si>
  <si>
    <t>Lucernario</t>
  </si>
  <si>
    <t>PSVEN001</t>
  </si>
  <si>
    <t>Partida</t>
  </si>
  <si>
    <t>ud</t>
  </si>
  <si>
    <t>RECUPERADOR DE CALOR MOD. V Qnom=800m³/h</t>
  </si>
  <si>
    <t>Suministro e instalación de unidad de ventilación con recuperación de calor en configuración vertical apta para instalación interior modelo Soler y Palau CADB-HE 12 D PRO-REG o semejante en calidad y características técnicas, con un caudal nominal a 150 Pa de 800 m³/h, con intercambiador de placas de alta eficiencia (hasta el 93%), certificado por Eurovent (ErP2018), con by-pass integrado para freecooling, montado en caja de acero galvanizado plastificado de doble pared con aislamiento interior termoacústico M0 de 48 mm de espesor, con boca de toma/descarga configurable (según replanteo de la unidad) y embocaduras con junta estanca, dotado de control automático de funcionamiento (VAV-COP-CAV). Se incluye en la medición los siguientes accesorios:  - Pieza de reducción circular  - Juntas flexibles para la conexión de conductos  - Silent-blocks antivibratorios (muelle+caucho): 6 uds. de 125 kg/unidad  - Sonda de presión en impulsión y retorno del aire interior para control tipo presión constante  - Sistema de filtrado F7 en la sección de impulsión de aire  - Filtro M5 para la extracción de aire  Medida la unidad totalmente instalada, conexionada a elementos de mando y control (sondas de presión y/o temperatura), a conductos de ventilación y a la alimentación eléctrica (no incluida) según planos de proyecto, instrucciones del fabricante y normativa aplicable, lista para funcionar.</t>
  </si>
  <si>
    <t>Uds.</t>
  </si>
  <si>
    <t>Largo</t>
  </si>
  <si>
    <t>Ancho</t>
  </si>
  <si>
    <t>Alto</t>
  </si>
  <si>
    <t>Parcial</t>
  </si>
  <si>
    <t>Subtotal</t>
  </si>
  <si>
    <t>Recuperador calor habitaciones sureste</t>
  </si>
  <si>
    <t>PSVEN002</t>
  </si>
  <si>
    <t>Partida</t>
  </si>
  <si>
    <t>ud</t>
  </si>
  <si>
    <t>RECUPERADOR DE CALOR MOD. V Qnom=1.200m³/h</t>
  </si>
  <si>
    <t>Suministro e instalación de unidad de ventilación con recuperación de calor en configuración vertical apta para instalación interior modelo Soler y Palau CADB-HE 12 D PRO-REG o semejante en calidad y características técnicas, con un caudal nominal a 150 Pa de 1200 m³/h, con intercambiador de placas de alta eficiencia (hasta el 93%), certificado por Eurovent (ErP2018), con by-pass integrado para freecooling, montado en caja de acero galvanizado plastificado de doble pared con aislamiento interior termoacústico M0 de 48 mm de espesor, con boca de toma/descarga configurable (según replanteo de la unidad) y embocaduras con junta estanca, dotado de control automático de funcionamiento (VAV-COP-CAV). Se incluye en la medición los siguientes accesorios:  - Pieza de reducción circular  - Juntas flexibles para la conexión de conductos  - Silent-blocks antivibratorios (muelle+caucho): 6 uds. de 125 kg/unidad  - Sonda de presión en impulsión y retorno del aire interior para control tipo presión constante  - Sistema de filtrado F7 en la sección de impulsión de aire  - Filtro M5 para la extracción de aire  Medida la unidad totalmente instalada, conexionada a elementos de mando y control (sondas de presión y/o temperatura), a conductos de ventilación y a la alimentación eléctrica (no incluida) según planos de proyecto, instrucciones del fabricante y normativa aplicable, lista para funcionar.</t>
  </si>
  <si>
    <t>Uds.</t>
  </si>
  <si>
    <t>Largo</t>
  </si>
  <si>
    <t>Ancho</t>
  </si>
  <si>
    <t>Alto</t>
  </si>
  <si>
    <t>Parcial</t>
  </si>
  <si>
    <t>Subtotal</t>
  </si>
  <si>
    <t>Recuperador de calor habitaciones noroeste</t>
  </si>
  <si>
    <t>Recuperador de calor habitaciones noroeste</t>
  </si>
  <si>
    <t>PSVEN019</t>
  </si>
  <si>
    <t>Partida</t>
  </si>
  <si>
    <t>ud</t>
  </si>
  <si>
    <t>RECUPERADOR DE CALOR MOD.H Qnom=1.200m³/h</t>
  </si>
  <si>
    <t>Suministro e instalación de unidad de ventilación con recuperación de calor en configuración horizontal RH apta para instalación interior modelo Soler y Palau CADB-HE 12 D PRO-REG o semejante en calidad y características técnicas, con un caudal nominal a 150 Pa de 1200 m³/h, con intercambiador de placas de alta eficiencia (hasta el 93%), certificado por Eurovent (ErP2018), con by-pass integrado para freecooling, montado en caja de acero galvanizado plastificado de doble pared con aislamiento interior termoacústico M0 de 48 mm de espesor, con boca de toma/descarga configurable (según replanteo de la unidad) y embocaduras con junta estanca, dotado de control automático de funcionamiento (VAV-COP-CAV). Se incluye en la medición los siguientes accesorios:  - Pieza de reducción circular  - Juntas flexibles para la conexión de conductos  - Silent-blocks antivibratorios (muelle+caucho): 6 uds. de 125 kg/unidad y estructura de soportación.  - Sonda de presión en impulsión y retorno del aire interior para control tipo presión constante  - Sistema de filtrado F8 en la sección de impulsión de aire  - Filtro M5 para la extracción de aire  Medida la unidad totalmente instalada, conexionada a elementos de mando y control (sondas de presión y/o temperatura), a conductos de ventilación y a la alimentación eléctrica (no incluida) según planos de proyecto, instrucciones del fabricante y normativa aplicable, lista para funcionar.</t>
  </si>
  <si>
    <t>Uds.</t>
  </si>
  <si>
    <t>Largo</t>
  </si>
  <si>
    <t>Ancho</t>
  </si>
  <si>
    <t>Alto</t>
  </si>
  <si>
    <t>Parcial</t>
  </si>
  <si>
    <t>Subtotal</t>
  </si>
  <si>
    <t>Recuperador de calor Salón desayunos</t>
  </si>
  <si>
    <t>PSVEN024</t>
  </si>
  <si>
    <t>Partida</t>
  </si>
  <si>
    <t>ud</t>
  </si>
  <si>
    <t>RECUPERADOR DE CALOR MOD.H Qnom=1.600m³/h</t>
  </si>
  <si>
    <t>Suministro e instalación de unidad de ventilación con recuperación de calor en configuración horizontal RH apta para instalación interior modelo Soler y Palau CADB-HE 16 D PRO-REG o semejante en calidad y características técnicas, con un caudal nominal a 150 Pa de 1600 m³/h, con intercambiador de placas de alta eficiencia (hasta el 93%), certificado por Eurovent (ErP2018), con by-pass integrado para freecooling, montado en caja de acero galvanizado plastificado de doble pared con aislamiento interior termoacústico M0 de 48 mm de espesor, con boca de toma/descarga configurable (según replanteo de la unidad) y embocaduras con junta estanca, dotado de control automático de funcionamiento (VAV-COP-CAV). Se incluye en la medición los siguientes accesorios:  - Pieza de reducción circular  - Juntas flexibles para la conexión de conductos  - Silent-blocks antivibratorios (muelle+caucho): 6 uds. de 125 kg/unidad y estructura de soportación.  - Sonda de presión en impulsión y retorno del aire interior para control tipo presión constante  - Sistema de filtrado F8 en la sección de impulsión de aire  - Filtro M5 para la extracción de aire  Medida la unidad totalmente instalada, conexionada a elementos de mando y control (sondas de presión y/o temperatura), a conductos de ventilación y a la alimentación eléctrica (no incluida) según planos de proyecto, instrucciones del fabricante y normativa aplicable, lista para funcionar.</t>
  </si>
  <si>
    <t>Uds.</t>
  </si>
  <si>
    <t>Largo</t>
  </si>
  <si>
    <t>Ancho</t>
  </si>
  <si>
    <t>Alto</t>
  </si>
  <si>
    <t>Parcial</t>
  </si>
  <si>
    <t>Subtotal</t>
  </si>
  <si>
    <t>Recuperador calor Salón Banquetes</t>
  </si>
  <si>
    <t>PSVEN027</t>
  </si>
  <si>
    <t>Partida</t>
  </si>
  <si>
    <t>ud</t>
  </si>
  <si>
    <t>RECUPERADOR CALOR MOD. Qnom=620 m³/h</t>
  </si>
  <si>
    <t>Suministro e instalación de unidad de ventilación con recuperación de calor en configuración horizontal  apta para instalación interior modelo Soler y Palau CAD HE 450 EC H BASIC o semejante en calidad y características técnicas, con intercambiador de aluminio a contraflujo, de alto rendimiento (hasta el 92%), motor de rotor exterior EC de corriente continua de muy bajo consumo, carcasa de acero galvanizado, paneles tipo sandwich con aislamiento interior de lana mineral de 30 mm, incorpora by-pass (100% del caudal), dotado de mando remoto táctil TSP-A . Se incluye en la medición los siguientes accesorios:  - Pieza de adaptación rectangular-circular  - Juntas flexibles para la conexión de conductos  - Silent-blocks antivibratorios (muelle+caucho): 6 uds. de 125 kg/unidad y estructura de soportación.  - Sistema de filtrado F8 en la sección de impulsión de aire  - Filtro M5 para la extracción de aire  Medida la unidad totalmente instalada, conexionada a elementos de mando y control, a conductos de ventilación y a la alimentación eléctrica (no incluida) según planos de proyecto, instrucciones del fabricante y normativa aplicable, lista para funcionar.</t>
  </si>
  <si>
    <t>Uds.</t>
  </si>
  <si>
    <t>Largo</t>
  </si>
  <si>
    <t>Ancho</t>
  </si>
  <si>
    <t>Alto</t>
  </si>
  <si>
    <t>Parcial</t>
  </si>
  <si>
    <t>Subtotal</t>
  </si>
  <si>
    <t>Recuperador calor salón jardín</t>
  </si>
  <si>
    <t>PSVEN003</t>
  </si>
  <si>
    <t>Partida</t>
  </si>
  <si>
    <t>ud</t>
  </si>
  <si>
    <t>DESAGÜE UD. CLIMATIZACIÓN/VENT.</t>
  </si>
  <si>
    <t>Suministro e instalación de tubería de PVC de evacuación (UNE EN1453-1) serie B, de 32 mm de diámetro, colocada en instalaciones interiores de desagüe, para evacuación de condensados de unidades de climatización, que se conectará al bote sifónico de la habitación, con p.p. de piezas especiales de PVC y con unión pegada, instalada y funcionando. s/CTE-HS-5.</t>
  </si>
  <si>
    <t>Uds.</t>
  </si>
  <si>
    <t>Largo</t>
  </si>
  <si>
    <t>Ancho</t>
  </si>
  <si>
    <t>Alto</t>
  </si>
  <si>
    <t>Parcial</t>
  </si>
  <si>
    <t>Subtotal</t>
  </si>
  <si>
    <t>Recuperadores de calor</t>
  </si>
  <si>
    <t>1814</t>
  </si>
  <si>
    <t>Partida</t>
  </si>
  <si>
    <t>m</t>
  </si>
  <si>
    <t>COND. HELIC. GALV. Ø 100 mm</t>
  </si>
  <si>
    <t>Suministro e instalación de conducto helicoidal rígido de diámetro 100 mm rígido fabricado en chapa galvanizada de 0,5 mm de espesor para sistemas de ventilación/climatización, con uniones de reducción entre los diferentes tramos de conducto. Se incluye en la medición los elementos de sujeción a suelos, techos o paredes, realizados mediante varilla roscada de acero y abrazadera de acero con junta isofónica, i/p.p. de corte, ejecución, codos, embocaduras, derivaciones, elementos de fijación, medios auxiliares y costes indirectos. Medida la unidad totalmente instalada y probada según normativa aplicable y planos de proyecto.</t>
  </si>
  <si>
    <t>Uds.</t>
  </si>
  <si>
    <t>Largo</t>
  </si>
  <si>
    <t>Ancho</t>
  </si>
  <si>
    <t>Alto</t>
  </si>
  <si>
    <t>Parcial</t>
  </si>
  <si>
    <t>Subtotal</t>
  </si>
  <si>
    <t>Conductos Impulsión/Extracción Habitaciones</t>
  </si>
  <si>
    <t>1815</t>
  </si>
  <si>
    <t>Partida</t>
  </si>
  <si>
    <t>m</t>
  </si>
  <si>
    <t>COND. HELIC. GALV. Ø 150 mm</t>
  </si>
  <si>
    <t>Suministro e instalación de conducto helicoidal rígido de diámetro 150 mm rígido fabricado en chapa galvanizada de 0,5 mm de espesor para sistemas de ventilación/climatización, con uniones de reducción entre los diferentes tramos de conducto. Se incluye en la medición los elementos de sujeción a suelos, techos o paredes, realizados mediante varilla roscada de acero y abrazadera de acero con junta isofónica, i/p.p. de corte, ejecución, codos, embocaduras, derivaciones, elementos de fijación, medios auxiliares y costes indirectos. Medida la unidad totalmente instalada y probada según normativa aplicable y planos de proyecto.</t>
  </si>
  <si>
    <t>Uds.</t>
  </si>
  <si>
    <t>Largo</t>
  </si>
  <si>
    <t>Ancho</t>
  </si>
  <si>
    <t>Alto</t>
  </si>
  <si>
    <t>Parcial</t>
  </si>
  <si>
    <t>Subtotal</t>
  </si>
  <si>
    <t>Conductos Impulsión/Extracción Habitaciones</t>
  </si>
  <si>
    <t>1816</t>
  </si>
  <si>
    <t>Partida</t>
  </si>
  <si>
    <t>m</t>
  </si>
  <si>
    <t>COND. HELIC. GALV. Ø 200 mm</t>
  </si>
  <si>
    <t>Suministro e instalación de conducto helicoidal rígido de diámetro 200 mm rígido fabricado en chapa galvanizada de 1 mm de espesor para sistemas de ventilación/climatización, con uniones de reducción entre los diferentes tramos de conducto. Se incluye en la medición los elementos de sujeción a suelos, techos o paredes, realizados mediante varilla roscada de acero y abrazadera de acero con junta isofónica, i/p.p. de corte, ejecución, codos, embocaduras, derivaciones, elementos de fijación, medios auxiliares y costes indirectos. Medida la unidad totalmente instalada y probada según normativa aplicable y planos de proyecto.</t>
  </si>
  <si>
    <t>Uds.</t>
  </si>
  <si>
    <t>Largo</t>
  </si>
  <si>
    <t>Ancho</t>
  </si>
  <si>
    <t>Alto</t>
  </si>
  <si>
    <t>Parcial</t>
  </si>
  <si>
    <t>Subtotal</t>
  </si>
  <si>
    <t>Conductos Impulsión/Extracción Habitaciones</t>
  </si>
  <si>
    <t>PSVEN004</t>
  </si>
  <si>
    <t>Partida</t>
  </si>
  <si>
    <t>m</t>
  </si>
  <si>
    <t>COND. HELIC. GALV. Ø 250 mm</t>
  </si>
  <si>
    <t>Suministro e instalación de conducto helicoidal rígido de diámetro 250 mm rígido fabricado en chapa galvanizada de 1 mm de espesor para sistemas de ventilación/climatización, con uniones de reducción entre los diferentes tramos de conducto. Se incluye en la medición los elementos de sujeción a suelos, techos o paredes, realizados mediante varilla roscada de acero y abrazadera de acero con junta isofónica, i/p.p. de corte, ejecución, codos, embocaduras, derivaciones, elementos de fijación, medios auxiliares y costes indirectos. Medida la unidad totalmente instalada y probada según normativa aplicable y planos de proyecto.</t>
  </si>
  <si>
    <t>Uds.</t>
  </si>
  <si>
    <t>Largo</t>
  </si>
  <si>
    <t>Ancho</t>
  </si>
  <si>
    <t>Alto</t>
  </si>
  <si>
    <t>Parcial</t>
  </si>
  <si>
    <t>Subtotal</t>
  </si>
  <si>
    <t>Conductos Impulsión/Extracción Habitaciones</t>
  </si>
  <si>
    <t>PSVEN006</t>
  </si>
  <si>
    <t>Partida</t>
  </si>
  <si>
    <t>ud</t>
  </si>
  <si>
    <t>COND. HELIC. GALV. Ø 300 mm</t>
  </si>
  <si>
    <t>Suministro e instalación de conducto helicoidal rígido de diámetro 300 mm rígido fabricado en chapa galvanizada de 1 mm de espesor para sistemas de ventilación/climatización, con uniones de reducción entre los diferentes tramos de conducto. Se incluye en la medición los elementos de sujeción a suelos, techos o paredes, realizados mediante varilla roscada de acero y abrazadera de acero con junta isofónica, i/p.p. de corte, ejecución, codos, embocaduras, derivaciones, elementos de fijación, medios auxiliares y costes indirectos. Medida la unidad totalmente instalada y probada según normativa aplicable y planos de proyecto.</t>
  </si>
  <si>
    <t>Uds.</t>
  </si>
  <si>
    <t>Largo</t>
  </si>
  <si>
    <t>Ancho</t>
  </si>
  <si>
    <t>Alto</t>
  </si>
  <si>
    <t>Parcial</t>
  </si>
  <si>
    <t>Subtotal</t>
  </si>
  <si>
    <t>Conductos Impulsión/Extracción Habitaciones</t>
  </si>
  <si>
    <t>Conductos Impulsión/Extracción S.Desayunos</t>
  </si>
  <si>
    <t>PSVEN028</t>
  </si>
  <si>
    <t>Partida</t>
  </si>
  <si>
    <t>m</t>
  </si>
  <si>
    <t>COND. HELIC. GALV. Ø 315 mm</t>
  </si>
  <si>
    <t>Suministro e instalación de conducto helicoidal rígido de diámetro 315 mm rígido fabricado en chapa galvanizada de 1 mm de espesor para sistemas de ventilación/climatización, con uniones de reducción entre los diferentes tramos de conducto. Se incluye en la medición los elementos de sujeción a suelos, techos o paredes, realizados mediante varilla roscada de acero y abrazadera de acero con junta isofónica, i/p.p. de corte, ejecución, codos, embocaduras, derivaciones, elementos de fijación, medios auxiliares y costes indirectos. Medida la unidad totalmente instalada y probada según normativa aplicable y planos de proyecto.</t>
  </si>
  <si>
    <t>Uds.</t>
  </si>
  <si>
    <t>Largo</t>
  </si>
  <si>
    <t>Ancho</t>
  </si>
  <si>
    <t>Alto</t>
  </si>
  <si>
    <t>Parcial</t>
  </si>
  <si>
    <t>Subtotal</t>
  </si>
  <si>
    <t>Conductos Impulsión/Extracción S.Banquetes</t>
  </si>
  <si>
    <t>EVENTVI005</t>
  </si>
  <si>
    <t>Partida</t>
  </si>
  <si>
    <t>m²</t>
  </si>
  <si>
    <t>MANTA AISLANTE CAUCHO ELASTOMÉRICO</t>
  </si>
  <si>
    <t>Suministro e instalación de aislamiento térmico para conductos de climatización interiores de 30mm de espesor en rollo de manta de 1 m de ancho, fabricado en espuma elastomérica de caucho sintético de color negro. Medida la unidad totalmente instalada sobre colectores de acero existente, incluyendo bridas de sujeción según RITE.</t>
  </si>
  <si>
    <t>Uds.</t>
  </si>
  <si>
    <t>Largo</t>
  </si>
  <si>
    <t>Ancho</t>
  </si>
  <si>
    <t>Alto</t>
  </si>
  <si>
    <t>Parcial</t>
  </si>
  <si>
    <t>Subtotal</t>
  </si>
  <si>
    <t>Conducto toma aire recup. calor S. Desayunos</t>
  </si>
  <si>
    <t>Conducto toma aire recup. calor hab. sureste</t>
  </si>
  <si>
    <t>Conductos toma aire recup. calor hab. noroeste</t>
  </si>
  <si>
    <t>Conductos toma aire recup. calor S. Banquetes</t>
  </si>
  <si>
    <t>GSVEN008</t>
  </si>
  <si>
    <t>Partida</t>
  </si>
  <si>
    <t>m²</t>
  </si>
  <si>
    <t>CONDUCTO CLIMAVER NETO</t>
  </si>
  <si>
    <t>Formación de conducto rectangular para la distribución de aire climatizado formado por panel rígido de alta densidad de lana de vidrio Climaver Neto "ISOVER", según UNE-EN 13162, de 25 mm de espesor, revestido por un complejo triplex aluminio visto + malla de fibra de vidrio + kraft por el exterior y un tejido de vidrio acústico de alta resistencia mecánica (tejido NETO) por el interior, resistencia térmica 0,78 m²K/W, conductividad térmica 0,032 W/(mK). Incluso p/p de cortes, codos y derivaciones, sellado de uniones con cola Climaver, embocaduras, soportes metálicos galvanizados, elementos de fijación, sellado de tramos con cinta Climaver Neto de aluminio, accesorios de montaje, piezas especiales, limpieza y retirada de los materiales sobrantes a contenedor. Totalmente montado, conexionado y probado.  Incluye: Replanteo del recorrido de los conductos. Marcado y posterior anclaje de los soportes de los conductos. Montaje y fijación de conductos. Sellado de las uniones. Limpieza final.</t>
  </si>
  <si>
    <t>Uds.</t>
  </si>
  <si>
    <t>Largo</t>
  </si>
  <si>
    <t>Ancho</t>
  </si>
  <si>
    <t>Alto</t>
  </si>
  <si>
    <t>Parcial</t>
  </si>
  <si>
    <t>Subtotal</t>
  </si>
  <si>
    <t>Aporte aire primario S. Desayunos</t>
  </si>
  <si>
    <t>Retorno de aire S. Desayunos</t>
  </si>
  <si>
    <t>Aporte aire primario S. Banquetes</t>
  </si>
  <si>
    <t>Retorno de aire S. Banquetes</t>
  </si>
  <si>
    <t>Aporte aire primario S. Jardín</t>
  </si>
  <si>
    <t>Retorno aire S. Jardín</t>
  </si>
  <si>
    <t>PSVEN005</t>
  </si>
  <si>
    <t>Partida</t>
  </si>
  <si>
    <t>ud</t>
  </si>
  <si>
    <t>COLLARÍN INTUMESCENTE D=100mm EI120</t>
  </si>
  <si>
    <t>Suministro e instalación de collarín intumescente PassiveTec PassiveTec MG2+R de diámetro 100mm y una clasificación al fuego EI 120,  para el sellado de tuberías metálicas y plásticas en forjados y paredes rígidas, con cuerpo de acero galvanizado y material intumescente resistente al fuego, ensayado según la normativa EN 1366-3 y calsificación EI120 según NBN 713-020.Incluso parte proporcional de elementos de montaje para fijación. Totalmente instalado según datos y planos de proyecto y normativa aplicable.</t>
  </si>
  <si>
    <t>Uds.</t>
  </si>
  <si>
    <t>Largo</t>
  </si>
  <si>
    <t>Ancho</t>
  </si>
  <si>
    <t>Alto</t>
  </si>
  <si>
    <t>Parcial</t>
  </si>
  <si>
    <t>Subtotal</t>
  </si>
  <si>
    <t>Conducto aporte de aire primario habitaciones</t>
  </si>
  <si>
    <t>Conducto retorno de aire primario habitaciones</t>
  </si>
  <si>
    <t>Conducto aporte de aire primario oficios</t>
  </si>
  <si>
    <t>Conducto retorno de aire primario oficios P. Baja y 2ª</t>
  </si>
  <si>
    <t>PSVEN029</t>
  </si>
  <si>
    <t>Partida</t>
  </si>
  <si>
    <t>ud</t>
  </si>
  <si>
    <t>COLLARÍN INTUMESCENTE D=150mm EI120</t>
  </si>
  <si>
    <t>Suministro e instalación de collarín intumescente PassiveTec PassiveTec MG2+R de diámetro 150mm y una clasificación al fuego EI 120,  para el sellado de tuberías metálicas y plásticas en forjados y paredes rígidas, con cuerpo de acero galvanizado y material intumescente resistente al fuego, ensayado según la normativa EN 1366-3 y calsificación EI120 según NBN 713-020.Incluso parte proporcional de elementos de montaje para fijación. Totalmente instalado según datos y planos de proyecto y normativa aplicable.</t>
  </si>
  <si>
    <t>Uds.</t>
  </si>
  <si>
    <t>Largo</t>
  </si>
  <si>
    <t>Ancho</t>
  </si>
  <si>
    <t>Alto</t>
  </si>
  <si>
    <t>Parcial</t>
  </si>
  <si>
    <t>Subtotal</t>
  </si>
  <si>
    <t>Conducto aporte de aire primario Hab.110</t>
  </si>
  <si>
    <t>Conducto retorno de aire primario oficio P. 1ª</t>
  </si>
  <si>
    <t>PSVEN007</t>
  </si>
  <si>
    <t>Partida</t>
  </si>
  <si>
    <t>ud</t>
  </si>
  <si>
    <t>REGULADOR DE CAUDAL CONSTANTE D=100mm</t>
  </si>
  <si>
    <t>Suministro e instalación sobre derivación del conducto de ventilación/climatización de compuerta de regulación de caudal constante circular tipo Koolair KCRK--100 o semejante en calidad y características técnicas, fabricado en material plástico, ajustable en la propia instalación, de diámetro 100mm y caudal mínimo 30 m³/h y máximo de 120 m³/h, estanqueidad mediante dos juntas de goma. Medida la unidad totalmente instalada y probada estanqueidad según planos de proyecto y normativa aplicable incluyendo en la medición la parte proporcional de medios auxiliares necesarios para su instalación.</t>
  </si>
  <si>
    <t>Uds.</t>
  </si>
  <si>
    <t>Largo</t>
  </si>
  <si>
    <t>Ancho</t>
  </si>
  <si>
    <t>Alto</t>
  </si>
  <si>
    <t>Parcial</t>
  </si>
  <si>
    <t>Subtotal</t>
  </si>
  <si>
    <t>Conducto aporte de aire primario habitaciones</t>
  </si>
  <si>
    <t>Conducto retorno de aire primario habitaciones</t>
  </si>
  <si>
    <t>Conducto aporte de aire primario oficios</t>
  </si>
  <si>
    <t>Conducto retorno de aire primario oficios</t>
  </si>
  <si>
    <t>PSVEN020</t>
  </si>
  <si>
    <t>Partida</t>
  </si>
  <si>
    <t>ud</t>
  </si>
  <si>
    <t>COMPUERTA CORTAFUEGOS RECT 350x250 EI 120</t>
  </si>
  <si>
    <t>Suministro y montaje en partición interior de compuerta cortafuegos rectangular, basculante, con disparo automático para el cierre de sectores de incendio, resistencia al fuego EI 120 (h0 i&lt;=&gt;o) - S según UNE-EN 1366-2, de chapa de acero galvanizado, con lama de material cerámico, conexión a conducto rectangular de 350x250 mm, con fusible térmico tarado a 72°C y un interruptor final de carrera con indicación de compuerta cerrada/abierta, para el cierre automático de secciones de incendio en instalaciones de ventilación. Incluso accesorios de montaje y elementos de fijación, incluido el sellado del espacio entre la partición interior y el bastidor de la compuerta. Totalmente montada y conectada a la red de conductos.</t>
  </si>
  <si>
    <t>Uds.</t>
  </si>
  <si>
    <t>Largo</t>
  </si>
  <si>
    <t>Ancho</t>
  </si>
  <si>
    <t>Alto</t>
  </si>
  <si>
    <t>Parcial</t>
  </si>
  <si>
    <t>Subtotal</t>
  </si>
  <si>
    <t>Impulsión Salón desayunos</t>
  </si>
  <si>
    <t>Extracción Salón desayunos</t>
  </si>
  <si>
    <t>PSVEN030</t>
  </si>
  <si>
    <t>Partida</t>
  </si>
  <si>
    <t>ud</t>
  </si>
  <si>
    <t>COMPUERTA CORTAFUEGOS RECT 350x150 EI 120</t>
  </si>
  <si>
    <t>Suministro y montaje en partición interior de compuerta cortafuegos rectangular, basculante, con disparo automático para el cierre de sectores de incendio, resistencia al fuego EI 120 (h0 i&lt;=&gt;o) - S según UNE-EN 1366-2, de chapa de acero galvanizado, con lama de material cerámico, conexión a conducto rectangular de 350x150 mm, con fusible térmico tarado a 72°C y un interruptor final de carrera con indicación de compuerta cerrada/abierta, para el cierre automático de secciones de incendio en instalaciones de ventilación. Incluso accesorios de montaje y elementos de fijación, incluido el sellado del espacio entre la partición interior y el bastidor de la compuerta. Totalmente montada y conectada a la red de conductos.</t>
  </si>
  <si>
    <t>Uds.</t>
  </si>
  <si>
    <t>Largo</t>
  </si>
  <si>
    <t>Ancho</t>
  </si>
  <si>
    <t>Alto</t>
  </si>
  <si>
    <t>Parcial</t>
  </si>
  <si>
    <t>Subtotal</t>
  </si>
  <si>
    <t>Descarga Recup. calor Salón Jardín garaje</t>
  </si>
  <si>
    <t>GSVEN018</t>
  </si>
  <si>
    <t>Partida</t>
  </si>
  <si>
    <t>ud</t>
  </si>
  <si>
    <t>REJILLA LINEAL IMP/EXT. 200x100mm S/C. REG.</t>
  </si>
  <si>
    <t>Suministro e instalación sobre derivación del conducto de ventilación/climatización de rejilla de impulsión/retorno tipo Koolair 31-15 o semejante en calidad y características técnicas, sin compuerta de regulación, de dimensiones de 200x100 mm, de aluminio lacada en color según indicaciones de la dirección facultativa. Incluso parte proporcional de marco de montaje para fijación, tornillos y pequeño material de fijación, así como conexión a conducto de ventilación realizada en conducto de chapa y remate sobre falso techo. Totalmente instalada y regulado caudal según datos y planos de proyecto, instrucciones del fabricante y normativa aplicable, incluso parte proporcional de prueba de difusión certificada mediante humo trazador.</t>
  </si>
  <si>
    <t>Uds.</t>
  </si>
  <si>
    <t>Largo</t>
  </si>
  <si>
    <t>Ancho</t>
  </si>
  <si>
    <t>Alto</t>
  </si>
  <si>
    <t>Parcial</t>
  </si>
  <si>
    <t>Subtotal</t>
  </si>
  <si>
    <t>Retorno aire primario Habitaciones (baños)</t>
  </si>
  <si>
    <t>Impulsión aire primario Oficios</t>
  </si>
  <si>
    <t>Retorno aire primario Oficios</t>
  </si>
  <si>
    <t>PSCLIH002</t>
  </si>
  <si>
    <t>Partida</t>
  </si>
  <si>
    <t>ud</t>
  </si>
  <si>
    <t>REJILLA LINEAL IMP/EXT. 1000x150mm S/C.REG.</t>
  </si>
  <si>
    <t>Suministro e instalación sobre derivación del conducto de ventilación/climatización de rejilla de impulsión/retorno tipo Koolair 31-15 o semejante en calidad y características técnicas, sin compuerta de regulación, de dimensiones de 1000x150 mm, de aluminio lacada en color según indicaciones de la dirección facultativa. Incluso parte proporcional de marco de montaje para fijación, tornillos y pequeño material de fijación, así como conexión a conducto de ventilación realizada en conducto de climaver neto y remate sobre falso techo. Totalmente instalada y regulado caudal según datos y planos de proyecto, instrucciones del fabricante y normativa aplicable, incluso parte proporcional de prueba de difusión certificada mediante humo trazador.</t>
  </si>
  <si>
    <t>Uds.</t>
  </si>
  <si>
    <t>Largo</t>
  </si>
  <si>
    <t>Ancho</t>
  </si>
  <si>
    <t>Alto</t>
  </si>
  <si>
    <t>Parcial</t>
  </si>
  <si>
    <t>Subtotal</t>
  </si>
  <si>
    <t>Retorno aire primario Salón desayunos</t>
  </si>
  <si>
    <t>Retorno aire primario S. Jardín</t>
  </si>
  <si>
    <t>PSVEN026</t>
  </si>
  <si>
    <t>Partida</t>
  </si>
  <si>
    <t>ud</t>
  </si>
  <si>
    <t>REJILLA LINEAL IMP/EXT. 500x150mm C/C.REG.</t>
  </si>
  <si>
    <t>Suministro e instalación sobre derivación del conducto de ventilación/climatización de rejilla de impulsión/retorno tipo Koolair 31-15 o semejante en calidad y características técnicas, con compuerta de regulación, de dimensiones de 500x150 mm, de aluminio lacada en color según indicaciones de la dirección facultativa. Incluso parte proporcional de marco de montaje para fijación, tornillos y pequeño material de fijación, así como conexión a conducto de ventilación realizada en conducto de climaver neto y remate sobre falso techo. Totalmente instalada y regulado caudal según datos y planos de proyecto, instrucciones del fabricante y normativa aplicable, incluso parte proporcional de prueba de difusión certificada mediante humo trazador.</t>
  </si>
  <si>
    <t>Uds.</t>
  </si>
  <si>
    <t>Largo</t>
  </si>
  <si>
    <t>Ancho</t>
  </si>
  <si>
    <t>Alto</t>
  </si>
  <si>
    <t>Parcial</t>
  </si>
  <si>
    <t>Subtotal</t>
  </si>
  <si>
    <t>Impulsión aire primario Salón Banquetes</t>
  </si>
  <si>
    <t>Retorno aire primario Salón Banquetes</t>
  </si>
  <si>
    <t>PSVEN031</t>
  </si>
  <si>
    <t>Partida</t>
  </si>
  <si>
    <t>ud</t>
  </si>
  <si>
    <t>REJILLA T.A.E. 400x250mm</t>
  </si>
  <si>
    <t>Suministro y montaje de rejilla de toma o descarga de aire para el sistema de renovación de aire interior fabricada en aluminio lacado color a elegir po la DF, con lamas inclinadas a 45º tipo L y malla antipájaros, rectangular de dimensiones 400x250 mm con coeficiente de obstrucción de 0,65, instalada según planos del proyecto. Totalmente instalada según planos de proyecto y normativa aplicable.</t>
  </si>
  <si>
    <t>Uds.</t>
  </si>
  <si>
    <t>Largo</t>
  </si>
  <si>
    <t>Ancho</t>
  </si>
  <si>
    <t>Alto</t>
  </si>
  <si>
    <t>Parcial</t>
  </si>
  <si>
    <t>Subtotal</t>
  </si>
  <si>
    <t>Toma de aire recup. calor S. Jardín</t>
  </si>
  <si>
    <t>PSVEN016</t>
  </si>
  <si>
    <t>Partida</t>
  </si>
  <si>
    <t>ud</t>
  </si>
  <si>
    <t>REJILLA T.A.E. 500x250mm</t>
  </si>
  <si>
    <t>Suministro y montaje de rejilla de toma o descarga de aire para el sistema de renovación de aire interior fabricada en aluminio lacado color a elegir po la DF, con lamas inclinadas a 45º tipo L y malla antipájaros, rectangular de dimensiones 500x250 mm con coeficiente de obstrucción de 0,65, instalada según planos del proyecto. Totalmente instalada según planos de proyecto y normativa aplicable.</t>
  </si>
  <si>
    <t>Uds.</t>
  </si>
  <si>
    <t>Largo</t>
  </si>
  <si>
    <t>Ancho</t>
  </si>
  <si>
    <t>Alto</t>
  </si>
  <si>
    <t>Parcial</t>
  </si>
  <si>
    <t>Subtotal</t>
  </si>
  <si>
    <t>Toma de aire recuperador calor habitaciones sureste</t>
  </si>
  <si>
    <t>Descarga de aire recuperador calor habitaciones sureste</t>
  </si>
  <si>
    <t>PSVEN022</t>
  </si>
  <si>
    <t>Partida</t>
  </si>
  <si>
    <t>ud</t>
  </si>
  <si>
    <t>REJILLA T.A.E. 600x250mm</t>
  </si>
  <si>
    <t>Suministro y montaje de rejilla de toma o descarga de aire para el sistema de renovación de aire interior fabricada en aluminio lacado color a elegir po la DF, con lamas inclinadas a 45º tipo L y malla antipájaros, rectangular de dimensiones 600x250 mm con coeficiente de obstrucción de 0,65, instalada según planos del proyecto. Totalmente instalada según planos de proyecto y normativa aplicable.</t>
  </si>
  <si>
    <t>Uds.</t>
  </si>
  <si>
    <t>Largo</t>
  </si>
  <si>
    <t>Ancho</t>
  </si>
  <si>
    <t>Alto</t>
  </si>
  <si>
    <t>Parcial</t>
  </si>
  <si>
    <t>Subtotal</t>
  </si>
  <si>
    <t>Toma de aire recuperador calor salón desayunos</t>
  </si>
  <si>
    <t>PSVEN023</t>
  </si>
  <si>
    <t>Partida</t>
  </si>
  <si>
    <t>ud</t>
  </si>
  <si>
    <t>REJILLA T.A.E. 500x450mm</t>
  </si>
  <si>
    <t>Suministro y montaje de rejilla de toma o descarga de aire para el sistema de renovación de aire interior fabricada en aluminio lacado color a elegir po la DF, con lamas inclinadas a 45º tipo L y malla antipájaros, rectangular de dimensiones 500x450 mm con coeficiente de obstrucción de 0,65, instalada según planos del proyecto. Totalmente instalada según planos de proyecto y normativa aplicable.</t>
  </si>
  <si>
    <t>Uds.</t>
  </si>
  <si>
    <t>Largo</t>
  </si>
  <si>
    <t>Ancho</t>
  </si>
  <si>
    <t>Alto</t>
  </si>
  <si>
    <t>Parcial</t>
  </si>
  <si>
    <t>Subtotal</t>
  </si>
  <si>
    <t>Toma de aire recuperadores calor habitaciones noroeste</t>
  </si>
  <si>
    <t>Descarga de aire recuperadores calor habitaciones noroeste</t>
  </si>
  <si>
    <t>PSVEN025</t>
  </si>
  <si>
    <t>Partida</t>
  </si>
  <si>
    <t>ud</t>
  </si>
  <si>
    <t>REJILLA T.A.E. 1000x300mm</t>
  </si>
  <si>
    <t>Suministro y montaje de rejilla de toma o descarga de aire para el sistema de renovación de aire interior fabricada en aluminio lacado color a elegir po la DF, con lamas inclinadas a 45º tipo L y malla antipájaros, rectangular de dimensiones 1000x300 mm con coeficiente de obstrucción de 0,65, instalada según planos del proyecto. Totalmente instalada según planos de proyecto y normativa aplicable.</t>
  </si>
  <si>
    <t>Uds.</t>
  </si>
  <si>
    <t>Largo</t>
  </si>
  <si>
    <t>Ancho</t>
  </si>
  <si>
    <t>Alto</t>
  </si>
  <si>
    <t>Parcial</t>
  </si>
  <si>
    <t>Subtotal</t>
  </si>
  <si>
    <t>Toma de aire recuperadores calor salón banquetes</t>
  </si>
  <si>
    <t>Descarga de aire recuperadores calor salón banquetes</t>
  </si>
  <si>
    <t>PSVENH</t>
  </si>
  <si>
    <t>PSVENC</t>
  </si>
  <si>
    <t>Capítulo</t>
  </si>
  <si>
    <t>INST. VENTILACIÓN ALMAC.-CUARTOS-ASEOS</t>
  </si>
  <si>
    <t>ERSVEN001</t>
  </si>
  <si>
    <t>Partida</t>
  </si>
  <si>
    <t>ud</t>
  </si>
  <si>
    <t>VENTILADOR EN LÍNEA 150 mm</t>
  </si>
  <si>
    <t>Suministro e instalación de ventilador para extracción/impulsión de aire en línea Soler y Palau TD-SILENT 500/150, heliocentrífugo de bajo perfil, extremadamente silencioso fabricados en material plástico, con elementos acústicos (estructura interna perforada que direcciona las ondas sonoras, y aislamiento interior fonoabsorbente que amortigua el ruido radiado), cuerpo-motor desmontable sin necesidad de tocar los conductos, juntas de goma en impulsión y descarga para reforzar la estanqueidad. Motor de alto rendimiento y bajo consumo, alimentación 230V 50 Hz, IP44 apto para control de 3 velocidades y caja de bornes externa. Incluye elementos de sujección con dispositivos antivibratorios tipo silent-blocks. Totalmente instalado colocado y probado s/diseño.</t>
  </si>
  <si>
    <t>Uds.</t>
  </si>
  <si>
    <t>Largo</t>
  </si>
  <si>
    <t>Ancho</t>
  </si>
  <si>
    <t>Alto</t>
  </si>
  <si>
    <t>Parcial</t>
  </si>
  <si>
    <t>Subtotal</t>
  </si>
  <si>
    <t>C. Basuras</t>
  </si>
  <si>
    <t>ERSVEN002</t>
  </si>
  <si>
    <t>Partida</t>
  </si>
  <si>
    <t>ud</t>
  </si>
  <si>
    <t>VENTILADOR EN LÍNEA 200 mm</t>
  </si>
  <si>
    <t>Suministro e instalación de ventilador para extracción/impulsión de aire en línea Soler y Palau TD-SILENT 800/200, heliocentrífugo de bajo perfil, extremadamente silencioso fabricados en material plástico, con elementos acústicos (estructura interna perforada que direcciona las ondas sonoras, y aislamiento interior fonoabsorbente que amortigua el ruido radiado), cuerpo-motor desmontable sin necesidad de tocar los conductos, juntas de goma en impulsión y descarga para reforzar la estanqueidad. Motor de alto rendimiento y bajo consumo, alimentación 230V 50 Hz, IP44 apto para control de 3 velocidades y caja de bornes externa. Incluye elementos de sujección con dispositivos antivibratorios tipo silent-blocks. Totalmente instalado colocado y probado s/diseño.</t>
  </si>
  <si>
    <t>Uds.</t>
  </si>
  <si>
    <t>Largo</t>
  </si>
  <si>
    <t>Ancho</t>
  </si>
  <si>
    <t>Alto</t>
  </si>
  <si>
    <t>Parcial</t>
  </si>
  <si>
    <t>Subtotal</t>
  </si>
  <si>
    <t>Extractor taller-cuartos P. S-1</t>
  </si>
  <si>
    <t>Impulsor taller-cuartos P. s-1</t>
  </si>
  <si>
    <t>Extractor almacenes P. S-1</t>
  </si>
  <si>
    <t>Impulsor almacenes P. S-1</t>
  </si>
  <si>
    <t>Extractor vestuarios P. S-1</t>
  </si>
  <si>
    <t>Impulsión Lavandería</t>
  </si>
  <si>
    <t>Extracción Lavandería</t>
  </si>
  <si>
    <t>Extracción aseos P.Baja</t>
  </si>
  <si>
    <t>PSVEN017</t>
  </si>
  <si>
    <t>Partida</t>
  </si>
  <si>
    <t>ud</t>
  </si>
  <si>
    <t>CAJA FILTRANTE</t>
  </si>
  <si>
    <t>Suministro e instalación de caja filtrante Soler &amp; Palau MFL-200- G4 o semejante en calidad y características técnicas , capaz de filtrar más del 90% de las partículas superiores a 10 micras. Fabricada en chapa de acero galvanizado, con bridas circulares con junta de estanqueidad y tapa de abertura fácil que permite el rápido cambio de filtro. Incluido en la medición el filtro. Totalmente instalado colocado y probado s/diseño.</t>
  </si>
  <si>
    <t>Uds.</t>
  </si>
  <si>
    <t>Largo</t>
  </si>
  <si>
    <t>Ancho</t>
  </si>
  <si>
    <t>Alto</t>
  </si>
  <si>
    <t>Parcial</t>
  </si>
  <si>
    <t>Subtotal</t>
  </si>
  <si>
    <t>Lavandería</t>
  </si>
  <si>
    <t>1814</t>
  </si>
  <si>
    <t>Partida</t>
  </si>
  <si>
    <t>m</t>
  </si>
  <si>
    <t>COND. HELIC. GALV. Ø 100 mm</t>
  </si>
  <si>
    <t>Suministro e instalación de conducto helicoidal rígido de diámetro 100 mm rígido fabricado en chapa galvanizada de 0,5 mm de espesor para sistemas de ventilación/climatización, con uniones de reducción entre los diferentes tramos de conducto. Se incluye en la medición los elementos de sujeción a suelos, techos o paredes, realizados mediante varilla roscada de acero y abrazadera de acero con junta isofónica, i/p.p. de corte, ejecución, codos, embocaduras, derivaciones, elementos de fijación, medios auxiliares y costes indirectos. Medida la unidad totalmente instalada y probada según normativa aplicable y planos de proyecto.</t>
  </si>
  <si>
    <t>Uds.</t>
  </si>
  <si>
    <t>Largo</t>
  </si>
  <si>
    <t>Ancho</t>
  </si>
  <si>
    <t>Alto</t>
  </si>
  <si>
    <t>Parcial</t>
  </si>
  <si>
    <t>Subtotal</t>
  </si>
  <si>
    <t>Conductos Impulsión/Extracción</t>
  </si>
  <si>
    <t>1815</t>
  </si>
  <si>
    <t>Partida</t>
  </si>
  <si>
    <t>m</t>
  </si>
  <si>
    <t>COND. HELIC. GALV. Ø 150 mm</t>
  </si>
  <si>
    <t>Suministro e instalación de conducto helicoidal rígido de diámetro 150 mm rígido fabricado en chapa galvanizada de 0,5 mm de espesor para sistemas de ventilación/climatización, con uniones de reducción entre los diferentes tramos de conducto. Se incluye en la medición los elementos de sujeción a suelos, techos o paredes, realizados mediante varilla roscada de acero y abrazadera de acero con junta isofónica, i/p.p. de corte, ejecución, codos, embocaduras, derivaciones, elementos de fijación, medios auxiliares y costes indirectos. Medida la unidad totalmente instalada y probada según normativa aplicable y planos de proyecto.</t>
  </si>
  <si>
    <t>Uds.</t>
  </si>
  <si>
    <t>Largo</t>
  </si>
  <si>
    <t>Ancho</t>
  </si>
  <si>
    <t>Alto</t>
  </si>
  <si>
    <t>Parcial</t>
  </si>
  <si>
    <t>Subtotal</t>
  </si>
  <si>
    <t>Conductos Impulsión/Extracción</t>
  </si>
  <si>
    <t>1816</t>
  </si>
  <si>
    <t>Partida</t>
  </si>
  <si>
    <t>m</t>
  </si>
  <si>
    <t>COND. HELIC. GALV. Ø 200 mm</t>
  </si>
  <si>
    <t>Suministro e instalación de conducto helicoidal rígido de diámetro 200 mm rígido fabricado en chapa galvanizada de 1 mm de espesor para sistemas de ventilación/climatización, con uniones de reducción entre los diferentes tramos de conducto. Se incluye en la medición los elementos de sujeción a suelos, techos o paredes, realizados mediante varilla roscada de acero y abrazadera de acero con junta isofónica, i/p.p. de corte, ejecución, codos, embocaduras, derivaciones, elementos de fijación, medios auxiliares y costes indirectos. Medida la unidad totalmente instalada y probada según normativa aplicable y planos de proyecto.</t>
  </si>
  <si>
    <t>Uds.</t>
  </si>
  <si>
    <t>Largo</t>
  </si>
  <si>
    <t>Ancho</t>
  </si>
  <si>
    <t>Alto</t>
  </si>
  <si>
    <t>Parcial</t>
  </si>
  <si>
    <t>Subtotal</t>
  </si>
  <si>
    <t>Conductos Impulsión/Extracción</t>
  </si>
  <si>
    <t>PSVEN004</t>
  </si>
  <si>
    <t>Partida</t>
  </si>
  <si>
    <t>m</t>
  </si>
  <si>
    <t>COND. HELIC. GALV. Ø 250 mm</t>
  </si>
  <si>
    <t>Suministro e instalación de conducto helicoidal rígido de diámetro 250 mm rígido fabricado en chapa galvanizada de 1 mm de espesor para sistemas de ventilación/climatización, con uniones de reducción entre los diferentes tramos de conducto. Se incluye en la medición los elementos de sujeción a suelos, techos o paredes, realizados mediante varilla roscada de acero y abrazadera de acero con junta isofónica, i/p.p. de corte, ejecución, codos, embocaduras, derivaciones, elementos de fijación, medios auxiliares y costes indirectos. Medida la unidad totalmente instalada y probada según normativa aplicable y planos de proyecto.</t>
  </si>
  <si>
    <t>Uds.</t>
  </si>
  <si>
    <t>Largo</t>
  </si>
  <si>
    <t>Ancho</t>
  </si>
  <si>
    <t>Alto</t>
  </si>
  <si>
    <t>Parcial</t>
  </si>
  <si>
    <t>Subtotal</t>
  </si>
  <si>
    <t>Conductos Impulsión/Extracción</t>
  </si>
  <si>
    <t>PSVEN018</t>
  </si>
  <si>
    <t>Partida</t>
  </si>
  <si>
    <t>ud</t>
  </si>
  <si>
    <t>COMPUERTA CORTAFUEGOS D=100mm EI120</t>
  </si>
  <si>
    <t>Suministro y montaje en partición interior de compuerta cortafuegos circular, basculante, con disparo automático para el cierre de sectores de incendio, resistencia al fuego EI 120 (h0 i&lt;=&gt;o) - S según UNE-EN 1366-2, de chapa de acero galvanizado, con lama de material cerámico, conexión a conducto circular de 100 mm, con fusible térmico tarado a 72°C y un interruptor final de carrera con indicación de compuerta cerrada/abierta, para el cierre automático de secciones de incendio en instalaciones de ventilación. Incluso accesorios de montaje y elementos de fijación, incluido el sellado del espacio entre la partición interior y el bastidor de la compuerta. Totalmente montada y conectada a la red de conductos.</t>
  </si>
  <si>
    <t>Uds.</t>
  </si>
  <si>
    <t>Largo</t>
  </si>
  <si>
    <t>Ancho</t>
  </si>
  <si>
    <t>Alto</t>
  </si>
  <si>
    <t>Parcial</t>
  </si>
  <si>
    <t>Subtotal</t>
  </si>
  <si>
    <t>Extracción C. Basuras</t>
  </si>
  <si>
    <t>PSVEN008</t>
  </si>
  <si>
    <t>Partida</t>
  </si>
  <si>
    <t>ud</t>
  </si>
  <si>
    <t>COMPUERTA CORTAFUEGOS D=200mm EI120</t>
  </si>
  <si>
    <t>Suministro y montaje en partición interior de compuerta cortafuegos circular, basculante, con disparo automático para el cierre de sectores de incendio, resistencia al fuego EI 120 (h0 i&lt;=&gt;o) - S según UNE-EN 1366-2, de chapa de acero galvanizado, con lama de material cerámico, conexión a conducto circular de 200 mm, con fusible térmico tarado a 72°C y un interruptor final de carrera con indicación de compuerta cerrada/abierta, para el cierre automático de secciones de incendio en instalaciones de ventilación. Incluso accesorios de montaje y elementos de fijación, incluido el sellado del espacio entre la partición interior y el bastidor de la compuerta. Totalmente montada y conectada a la red de conductos.</t>
  </si>
  <si>
    <t>Uds.</t>
  </si>
  <si>
    <t>Largo</t>
  </si>
  <si>
    <t>Ancho</t>
  </si>
  <si>
    <t>Alto</t>
  </si>
  <si>
    <t>Parcial</t>
  </si>
  <si>
    <t>Subtotal</t>
  </si>
  <si>
    <t>Extracción taller-cuartos P. Sótano -1</t>
  </si>
  <si>
    <t>Extracción almacenes P. Sótano -1</t>
  </si>
  <si>
    <t>Extracción vestuarios P. Sótano -1</t>
  </si>
  <si>
    <t>PSVEN010</t>
  </si>
  <si>
    <t>Partida</t>
  </si>
  <si>
    <t>ud</t>
  </si>
  <si>
    <t>COMPUERTA MANUAL REGULACIÓN D=200mm</t>
  </si>
  <si>
    <t>Suministro e instalación sobre derivación del conducto de ventilación/climatización de compuerta de regulación de caudal circular tipo Soler y Palau RDR-200/500  o semejante en calidad y características técnicas, fabricado en material plástico, ajustable en la propia instalación, de diámetro 200mm, clasificación al fuego M1, estanqueidad mediante junta de goma. Medida la unidad totalmente instalada y probada estanqueidad según planos de proyecto y normativa aplicable incluyendo en la medición la parte proporcional de medios auxiliares necesarios para su instalación.</t>
  </si>
  <si>
    <t>Uds.</t>
  </si>
  <si>
    <t>Largo</t>
  </si>
  <si>
    <t>Ancho</t>
  </si>
  <si>
    <t>Alto</t>
  </si>
  <si>
    <t>Parcial</t>
  </si>
  <si>
    <t>Subtotal</t>
  </si>
  <si>
    <t>Impulsión taller/cuartos P.S-1</t>
  </si>
  <si>
    <t>Extracción taller/cuartos P.S-1</t>
  </si>
  <si>
    <t>Impulsión almacenes P.S-1</t>
  </si>
  <si>
    <t>Extracción almacenes P.S-1</t>
  </si>
  <si>
    <t>Extracción vestuarios P.S-1</t>
  </si>
  <si>
    <t>PSVEN012</t>
  </si>
  <si>
    <t>Partida</t>
  </si>
  <si>
    <t>ud</t>
  </si>
  <si>
    <t>REJILLA IMP. DE AIRE DOBLE DEFLEX. 200x100mm</t>
  </si>
  <si>
    <t>Suministro e instalación sobre conducto de ventilación de rejilla de impulsión tipo Koolair 20-DH-MM-O o semejante en calidad y características técnicas,  con aletas horizontales y verticales orientables individualmente (1ª lamas horizontales en chapa de acero galvanizado) con compuerta de regulación, de dimensiones de 200x100 mm, de chapa de acero en color según indicaciones de la dirección facultativa. Incluido en la medición compuerta de regulación, conexión a conducto fabricado en chapa de acero galvanizado, tornillos y pequeño material de fijación, así como conexión a conducto de ventilación realizada en conducto de chapa. Totalmente instalada y regulado caudal según datos y planos de proyecto, instrucciones del fabricante y normativa aplicable, incluso parte proporcional de prueba de difusión certificada mediante humo trazador.</t>
  </si>
  <si>
    <t>Uds.</t>
  </si>
  <si>
    <t>Largo</t>
  </si>
  <si>
    <t>Ancho</t>
  </si>
  <si>
    <t>Alto</t>
  </si>
  <si>
    <t>Parcial</t>
  </si>
  <si>
    <t>Subtotal</t>
  </si>
  <si>
    <t>Impulsión Almacén Lavandería</t>
  </si>
  <si>
    <t>PSVEN015</t>
  </si>
  <si>
    <t>Partida</t>
  </si>
  <si>
    <t>ud</t>
  </si>
  <si>
    <t>REJILLA IMP. DE AIRE DOBLE DEFLEX. 250x150mm</t>
  </si>
  <si>
    <t>Suministro e instalación sobre conducto de ventilación de rejilla de impulsión tipo Koolair 20-DH-MM-O o semejante en calidad y características técnicas,  con aletas horizontales y verticales orientables individualmente (1ª lamas horizontales en chapa de acero galvanizado) con compuerta de regulación, de dimensiones de 250x150 mm, de chapa de acero en color según indicaciones de la dirección facultativa. Incluido en la medición compuerta de regulación, conexión a conducto fabricado en chapa de acero galvanizado, tornillos y pequeño material de fijación, así como conexión a conducto de ventilación realizada en conducto de chapa. Totalmente instalada y regulado caudal según datos y planos de proyecto, instrucciones del fabricante y normativa aplicable, incluso parte proporcional de prueba de difusión certificada mediante humo trazador.</t>
  </si>
  <si>
    <t>Uds.</t>
  </si>
  <si>
    <t>Largo</t>
  </si>
  <si>
    <t>Ancho</t>
  </si>
  <si>
    <t>Alto</t>
  </si>
  <si>
    <t>Parcial</t>
  </si>
  <si>
    <t>Subtotal</t>
  </si>
  <si>
    <t>Impulsión Lavandería</t>
  </si>
  <si>
    <t>PSVEN013</t>
  </si>
  <si>
    <t>Partida</t>
  </si>
  <si>
    <t>ud</t>
  </si>
  <si>
    <t>REJILLA EXT. DE AIRE 250x100mm</t>
  </si>
  <si>
    <t>Suministro e instalación sobre derivación del conducto de ventilación de rejilla de retorno tipo Koolair 20-45-H-O-MM o semejante en calidad y características técnicas, con compuerta de regulación, de dimensiones de 250x100 mm, de aluminio, con marco de  montaje para fijación, tornillos y pequeño material de fijación, así como conexión a conducto de ventilación de chapa galvanizada. Totalmente instalada y regulado caudal según datos y planos de proyecto, instrucciones del fabricante y normativa aplicable, incluso parte proporcional de prueba de difusión certificada mediante humo trazador.</t>
  </si>
  <si>
    <t>Uds.</t>
  </si>
  <si>
    <t>Largo</t>
  </si>
  <si>
    <t>Ancho</t>
  </si>
  <si>
    <t>Alto</t>
  </si>
  <si>
    <t>Parcial</t>
  </si>
  <si>
    <t>Subtotal</t>
  </si>
  <si>
    <t>Extracción Almacén Lavandería</t>
  </si>
  <si>
    <t>PSVEN014</t>
  </si>
  <si>
    <t>Partida</t>
  </si>
  <si>
    <t>ud</t>
  </si>
  <si>
    <t>REJILLA EXT. DE AIRE 300x200mm</t>
  </si>
  <si>
    <t>Suministro e instalación sobre derivación del conducto de ventilación de rejilla de retorno tipo Koolair 20-45-H-O-MM o semejante en calidad y características técnicas, con compuerta de regulación, de dimensiones de 300x200 mm, de aluminio, con marco de  montaje para fijación, tornillos y pequeño material de fijación, así como conexión a conducto de ventilación de chapa galvanizada. Totalmente instalada y regulado caudal según datos y planos de proyecto, instrucciones del fabricante y normativa aplicable, incluso parte proporcional de prueba de difusión certificada mediante humo trazador.</t>
  </si>
  <si>
    <t>Uds.</t>
  </si>
  <si>
    <t>Largo</t>
  </si>
  <si>
    <t>Ancho</t>
  </si>
  <si>
    <t>Alto</t>
  </si>
  <si>
    <t>Parcial</t>
  </si>
  <si>
    <t>Subtotal</t>
  </si>
  <si>
    <t>Extracción Lavandería</t>
  </si>
  <si>
    <t>GVEN011</t>
  </si>
  <si>
    <t>Partida</t>
  </si>
  <si>
    <t>ud</t>
  </si>
  <si>
    <t>REJILLA IMP./EXT. DE AIRE COND.CIR.325x75mm</t>
  </si>
  <si>
    <t>Suministro e instalación sobre conducto de ventilación/climatización circular de chapa galvanizada de rejilla de impulsión/retorno Koolair 21-DVC-O-MM o semejante en calidad y características técnicas, con compuerta de regulación, de dimensiones de 325x75 mm, de aluminio anodizado (natural). Incluso parte proporcional de tornillos y pequeño material de fijación, así como conexión a conducto de ventilación realizada directamente sobre conducto de chapa helicoidal. Totalmente instalada y regulado caudal según datos y planos de proyecto, instrucciones del fabricante y normativa aplicable, incluso parte proporcional de prueba de difusión certificada mediante humo trazador.</t>
  </si>
  <si>
    <t>Uds.</t>
  </si>
  <si>
    <t>Largo</t>
  </si>
  <si>
    <t>Ancho</t>
  </si>
  <si>
    <t>Alto</t>
  </si>
  <si>
    <t>Parcial</t>
  </si>
  <si>
    <t>Subtotal</t>
  </si>
  <si>
    <t>Impulsión almacenes P. S-1</t>
  </si>
  <si>
    <t>Extracción almacén P. S-1</t>
  </si>
  <si>
    <t>Extracción pasillo P. S-1</t>
  </si>
  <si>
    <t>Extracción c. basuras</t>
  </si>
  <si>
    <t>PSVEN009</t>
  </si>
  <si>
    <t>Partida</t>
  </si>
  <si>
    <t>ud</t>
  </si>
  <si>
    <t>REJILLA IMP./EXT. DE AIRE COND.CIR.425x125mm</t>
  </si>
  <si>
    <t>Suministro e instalación sobre conducto de ventilación/climatización circular de chapa galvanizada de rejilla de impulsión/retorno Koolair 21-DVC-O-MM o semejante en calidad y características técnicas, con compuerta de regulación, de dimensiones de 425x125 mm, de aluminio anodizado (natural). Incluso parte proporcional de tornillos y pequeño material de fijación, así como conexión a conducto de ventilación realizada directamente sobre conducto de chapa helicoidal. Totalmente instalada y regulado caudal según datos y planos de proyecto, instrucciones del fabricante y normativa aplicable, incluso parte proporcional de prueba de difusión certificada mediante humo trazador.</t>
  </si>
  <si>
    <t>Uds.</t>
  </si>
  <si>
    <t>Largo</t>
  </si>
  <si>
    <t>Ancho</t>
  </si>
  <si>
    <t>Alto</t>
  </si>
  <si>
    <t>Parcial</t>
  </si>
  <si>
    <t>Subtotal</t>
  </si>
  <si>
    <t>Impulsión/extracción taller P. S-1</t>
  </si>
  <si>
    <t>Impulsión/extracción almacén 23,01 m² P. S-1</t>
  </si>
  <si>
    <t>ERSVEN010</t>
  </si>
  <si>
    <t>Partida</t>
  </si>
  <si>
    <t>ud</t>
  </si>
  <si>
    <t>REJILLA PASO AIRE 400x250mm</t>
  </si>
  <si>
    <t>Suministro y colocación de rejilla de transferencia de aire de 400x250 mm para colocacion en tabique, realizada en acero galvanizado con malla antipájaros. Medida la unidad totalmente instalada.</t>
  </si>
  <si>
    <t>Uds.</t>
  </si>
  <si>
    <t>Largo</t>
  </si>
  <si>
    <t>Ancho</t>
  </si>
  <si>
    <t>Alto</t>
  </si>
  <si>
    <t>Parcial</t>
  </si>
  <si>
    <t>Subtotal</t>
  </si>
  <si>
    <t>Almacenes</t>
  </si>
  <si>
    <t>Vestuarios</t>
  </si>
  <si>
    <t>1817</t>
  </si>
  <si>
    <t>Partida</t>
  </si>
  <si>
    <t>ud</t>
  </si>
  <si>
    <t>BOCA EXTRACCIÓN VESTUARIOS/ASEOS</t>
  </si>
  <si>
    <t>Suministro e instalación sobre derivación del conducto de ventilación de boca de extracción de chapa de acero lacada al horno en color RAL (a decidir por DF), marca TROX mod. LVS de tamaño 100, o semejante en calidad y características técnicas. Incluso parte proporcional de elementos de fijación, tornillos y pequeño material, así como conexión a conducto de ventilación y remate sobre falso techo. Totalmente instalada y regulado caudal según datos y planos de proyecto y normativa aplicable.</t>
  </si>
  <si>
    <t>Uds.</t>
  </si>
  <si>
    <t>Largo</t>
  </si>
  <si>
    <t>Ancho</t>
  </si>
  <si>
    <t>Alto</t>
  </si>
  <si>
    <t>Parcial</t>
  </si>
  <si>
    <t>Subtotal</t>
  </si>
  <si>
    <t>Vestuario F.</t>
  </si>
  <si>
    <t>Vestuario M.</t>
  </si>
  <si>
    <t>Aseo mujeres</t>
  </si>
  <si>
    <t>Aseo hombres</t>
  </si>
  <si>
    <t>Aseo PMR</t>
  </si>
  <si>
    <t>PSVEN016</t>
  </si>
  <si>
    <t>Partida</t>
  </si>
  <si>
    <t>ud</t>
  </si>
  <si>
    <t>REJILLA T.A.E. 500x250mm</t>
  </si>
  <si>
    <t>Suministro y montaje de rejilla de toma o descarga de aire para el sistema de renovación de aire interior fabricada en aluminio lacado color a elegir po la DF, con lamas inclinadas a 45º tipo L y malla antipájaros, rectangular de dimensiones 500x250 mm con coeficiente de obstrucción de 0,65, instalada según planos del proyecto. Totalmente instalada según planos de proyecto y normativa aplicable.</t>
  </si>
  <si>
    <t>Uds.</t>
  </si>
  <si>
    <t>Largo</t>
  </si>
  <si>
    <t>Ancho</t>
  </si>
  <si>
    <t>Alto</t>
  </si>
  <si>
    <t>Parcial</t>
  </si>
  <si>
    <t>Subtotal</t>
  </si>
  <si>
    <t>Toma de aire para impulsor Lavandería</t>
  </si>
  <si>
    <t>PSVENC</t>
  </si>
  <si>
    <t>PSVENG</t>
  </si>
  <si>
    <t>Capítulo</t>
  </si>
  <si>
    <t>INST. VENTILACIÓN GARAJE</t>
  </si>
  <si>
    <t>PSVEG001</t>
  </si>
  <si>
    <t>Partida</t>
  </si>
  <si>
    <t>ud</t>
  </si>
  <si>
    <t>UD. VENTILACIÓN 400ºC/2H INMERSA 6000m³/h</t>
  </si>
  <si>
    <t>Suministro e instalación de equipo de ventilación para garaje formado por un extractor SOLER &amp; PALAU CHAT/4-560N 1,5 KW capacitada para trabajar inmersa a 400ºC 2h, estanca o de semejante calidad y características técnicas, con sistema de desagüe,  fabricada en chapa de acero galvanizado, con aislamiento acústico ininflamable (M0) de fibra de vidrio de 25 mm de espesor, rodete centrífugo de álabes hacia atrás equilibrado dinámicamente, directamente acoplado al eje motor, trifásico IP 55. , clase H. Incluye la medición elementos de sujeción con dispositivos antivibratorios tipo silent-blocks, compuerta antirretorno, compuerta de regulación y  acoplamientos elásticos para 400ºC/2h. Totalmente instalado, conexionado, colocado y probado según planos de proyecto, normativa aplicable e instrucciones del fabricante, listo para funcionar.</t>
  </si>
  <si>
    <t>Uds.</t>
  </si>
  <si>
    <t>Largo</t>
  </si>
  <si>
    <t>Ancho</t>
  </si>
  <si>
    <t>Alto</t>
  </si>
  <si>
    <t>Parcial</t>
  </si>
  <si>
    <t>Subtotal</t>
  </si>
  <si>
    <t>Extractor garaje</t>
  </si>
  <si>
    <t>PSVEG002</t>
  </si>
  <si>
    <t>Partida</t>
  </si>
  <si>
    <t>ud</t>
  </si>
  <si>
    <t>UD. VENTILACIÓN 400ºC/2H INMERSA 8000m³/h</t>
  </si>
  <si>
    <t>Suministro e instalación de equipo de ventilación para garaje formado por un extractor SOLER &amp; PALAU CHAT/4-630N 3KW capacitada para trabajar inmersa a 400ºC 2h, estanca o de semejante calidad y características técnicas, con sistema de desagüe,  fabricada en chapa de acero galvanizado, con aislamiento acústico ininflamable (M0) de fibra de vidrio de 25 mm de espesor, rodete centrífugo de álabes hacia atrás equilibrado dinámicamente, directamente acoplado al eje motor, trifásico IP 55. , clase H. Incluye la medición elementos de sujeción con dispositivos antivibratorios tipo silent-blocks, compuerta antirretorno, compuerta de regulación y  acoplamientos elásticos para 400ºC/2h. Totalmente instalado, conexionado, colocado y probado según planos de proyecto, normativa aplicable e instrucciones del fabricante, listo para funcionar.</t>
  </si>
  <si>
    <t>Uds.</t>
  </si>
  <si>
    <t>Largo</t>
  </si>
  <si>
    <t>Ancho</t>
  </si>
  <si>
    <t>Alto</t>
  </si>
  <si>
    <t>Parcial</t>
  </si>
  <si>
    <t>Subtotal</t>
  </si>
  <si>
    <t>Extractor garaje</t>
  </si>
  <si>
    <t>PSVEG003</t>
  </si>
  <si>
    <t>Partida</t>
  </si>
  <si>
    <t>ud</t>
  </si>
  <si>
    <t>UD. VENTILACIÓN 400ºC/2H INMERSA 12000m³/h</t>
  </si>
  <si>
    <t>Suministro e instalación de equipo de ventilación para garaje formado por un extractor SOLER &amp; PALAU CHAT/6-800N 3KW capacitada para trabajar inmersa a 400ºC 2h, estanca o de semejante calidad y características técnicas, con sistema de desagüe,  fabricada en chapa de acero galvanizado, con aislamiento acústico ininflamable (M0) de fibra de vidrio de 25 mm de espesor, rodete centrífugo de álabes hacia atrás equilibrado dinámicamente, directamente acoplado al eje motor, trifásico IP 55. , clase H. Incluye la medición elementos de sujeción con dispositivos antivibratorios tipo silent-blocks, compuerta antirretorno y  acoplamientos elásticos para 400ºC/2h. Totalmente instalado, conexionado, colocado y probado según planos de proyecto, normativa aplicable e instrucciones del fabricante, listo para funcionar.</t>
  </si>
  <si>
    <t>Uds.</t>
  </si>
  <si>
    <t>Largo</t>
  </si>
  <si>
    <t>Ancho</t>
  </si>
  <si>
    <t>Alto</t>
  </si>
  <si>
    <t>Parcial</t>
  </si>
  <si>
    <t>Subtotal</t>
  </si>
  <si>
    <t>Impulsión garaje</t>
  </si>
  <si>
    <t>E3AVE002</t>
  </si>
  <si>
    <t>Partida</t>
  </si>
  <si>
    <t>ud</t>
  </si>
  <si>
    <t>SOPORTE EXTRACTORES</t>
  </si>
  <si>
    <t>Suministro y montaje de soporte realizado a base de perfilería metálica para instalación de extractores suspendidos. Partida a justificar.</t>
  </si>
  <si>
    <t>Uds.</t>
  </si>
  <si>
    <t>Largo</t>
  </si>
  <si>
    <t>Ancho</t>
  </si>
  <si>
    <t>Alto</t>
  </si>
  <si>
    <t>Parcial</t>
  </si>
  <si>
    <t>Subtotal</t>
  </si>
  <si>
    <t>Soporte extractores</t>
  </si>
  <si>
    <t>Soporte impulsor</t>
  </si>
  <si>
    <t>E3AVE003</t>
  </si>
  <si>
    <t>Partida</t>
  </si>
  <si>
    <t>m²</t>
  </si>
  <si>
    <t>CONDUCTO CHAPA GALVANIZ. E=1mm</t>
  </si>
  <si>
    <t>Suministro e instalación de conducto de sección rectangular para vehicular aire y humos (hasta 400ºC durante 2 horas), conformado por chapa galvanizada de 1 mm. de espesor conformada mediante el sistema Metu y construido según las normas aplicables. Incluso parte proporcional de elementos de fijación, ejecución de pliegues, codos, ángulos, encuentros pasamuros y elementos para cambio de secciones. Totalmente instalado, según planos de proyecto y normativa aplicable.</t>
  </si>
  <si>
    <t>Uds.</t>
  </si>
  <si>
    <t>Largo</t>
  </si>
  <si>
    <t>Ancho</t>
  </si>
  <si>
    <t>Alto</t>
  </si>
  <si>
    <t>Parcial</t>
  </si>
  <si>
    <t>Subtotal</t>
  </si>
  <si>
    <t>Ramal de extracción E</t>
  </si>
  <si>
    <t>Ramal de extracción F</t>
  </si>
  <si>
    <t>Ramal impulsión</t>
  </si>
  <si>
    <t>PSVEG004</t>
  </si>
  <si>
    <t>Partida</t>
  </si>
  <si>
    <t>m</t>
  </si>
  <si>
    <t>TUB. PVC CORRUGADA DOBLE PARED SN8 D=630mm</t>
  </si>
  <si>
    <t>Suministro e instalación de tubería de PVC corrugada de doble pared SN 8 de diámetro nominal 630 mm (diámetro exterior 649 mm e interior 590 mm) Adequa Sanecor o similar en calidad y características técnicas, colocado en zanja, sobre una cama de arena de río de 10 cm debidamente compactada y nivelada, relleno lateralmente y superiormente hasta 10 cm por encima de la generatriz con la misma arena; Conectada garantizando la estanqueidad a la red interior de ventilación del garaje y al plenum de expulsión de aire. Con p.p. de medios auxiliares y sin incluir la excavación ni el tapado posterior de las zanjas. Medida la unidad totalmente instalada y probada estanqueidad según planos de proyecto y normativa aplicable, lista para funcionar incluyendo la parte proporcional de las pruebas de la instalación.</t>
  </si>
  <si>
    <t>Uds.</t>
  </si>
  <si>
    <t>Largo</t>
  </si>
  <si>
    <t>Ancho</t>
  </si>
  <si>
    <t>Alto</t>
  </si>
  <si>
    <t>Parcial</t>
  </si>
  <si>
    <t>Subtotal</t>
  </si>
  <si>
    <t>Expulsión de aire garaje</t>
  </si>
  <si>
    <t>PSVEG005</t>
  </si>
  <si>
    <t>Partida</t>
  </si>
  <si>
    <t>m</t>
  </si>
  <si>
    <t>TUB. PVC CORRUGADA DOBLE PARED SN8 D=800mm</t>
  </si>
  <si>
    <t>Suministro e instalación de tubería de PVC corrugada de doble pared SN 8 de diámetro nominal 800 mm (diámetro exterior 855,7 mm e interior 775 mm) Adequa Sanecor o similar en calidad y características técnicas, colocado en zanja, sobre una cama de arena de río de 10 cm debidamente compactada y nivelada, relleno lateralmente y superiormente hasta 10 cm por encima de la generatriz con la misma arena; Conectada garantizando la estanqueidad a la red interior de ventilación del garaje y al plenum de expulsión de aire. Con p.p. de medios auxiliares y sin incluir la excavación ni el tapado posterior de las zanjas. Medida la unidad totalmente instalada y probada estanqueidad según planos de proyecto y normativa aplicable, lista para funcionar incluyendo la parte proporcional de las pruebas de la instalación.</t>
  </si>
  <si>
    <t>Uds.</t>
  </si>
  <si>
    <t>Largo</t>
  </si>
  <si>
    <t>Ancho</t>
  </si>
  <si>
    <t>Alto</t>
  </si>
  <si>
    <t>Parcial</t>
  </si>
  <si>
    <t>Subtotal</t>
  </si>
  <si>
    <t>Toma de aire exterior garaje</t>
  </si>
  <si>
    <t>E3AVE004</t>
  </si>
  <si>
    <t>Partida</t>
  </si>
  <si>
    <t>ud</t>
  </si>
  <si>
    <t>REJILLA VENTILACIÓN 800x250mm</t>
  </si>
  <si>
    <t>Suministro e instalación de rejilla de extracción/impulsión de aluminio extruido anodizado tipo simple deflexión con regulador de caudal y dimensiones de 800x250 mm para un caudal de cálculo de 1.170 m³/h con una pérdida de carga inferior a 1 mmca y nivel de ruido inferior a 27 dB(A).Totalmente instalada sobre conducto de chapa, selladas las juntas y regulada según planos y datos de proyecto, indicaciones del fabricante y normativa aplicable.</t>
  </si>
  <si>
    <t>Uds.</t>
  </si>
  <si>
    <t>Largo</t>
  </si>
  <si>
    <t>Ancho</t>
  </si>
  <si>
    <t>Alto</t>
  </si>
  <si>
    <t>Parcial</t>
  </si>
  <si>
    <t>Subtotal</t>
  </si>
  <si>
    <t>Ramal impulsión</t>
  </si>
  <si>
    <t>PSVEG006</t>
  </si>
  <si>
    <t>Partida</t>
  </si>
  <si>
    <t>ud</t>
  </si>
  <si>
    <t>REJILLA VENTILACIÓN 700x250mm</t>
  </si>
  <si>
    <t>Suministro e instalación de rejilla de extracción/impulsión de aluminio extruido anodizado tipo simple deflexión con regulador de caudal y dimensiones de 700x250 mm para un caudal de cálculo de 975 m³/h con una pérdida de carga inferior a 1 mmca y nivel de ruido inferior a 27 dB(A).Totalmente instalada sobre conducto de chapa, selladas las juntas y regulada según planos y datos de proyecto, indicaciones del fabricante y normativa aplicable.</t>
  </si>
  <si>
    <t>Uds.</t>
  </si>
  <si>
    <t>Largo</t>
  </si>
  <si>
    <t>Ancho</t>
  </si>
  <si>
    <t>Alto</t>
  </si>
  <si>
    <t>Parcial</t>
  </si>
  <si>
    <t>Subtotal</t>
  </si>
  <si>
    <t>Ramal extracción E</t>
  </si>
  <si>
    <t>Ramal extracción F</t>
  </si>
  <si>
    <t>EARPCI021</t>
  </si>
  <si>
    <t>Partida</t>
  </si>
  <si>
    <t>ud</t>
  </si>
  <si>
    <t>DETECTOR CO C/CABLEADO</t>
  </si>
  <si>
    <t>Suministro e instalación de detector de monóxido de carbono, homologado. Incluso parte proporcional de líneas de alimentación, conexiones, medios auxiliares y demás elementos necesarios para su completa instalación. Medida la unidad instalada incluyendo p.p. de conexion y cableado libre de halogenos de seccion 2x1,5mm2 bajo tubo rigido en partes vistas y corrugado en partes ocultas, sujeciones y abrazaderas, lista para funcionar.</t>
  </si>
  <si>
    <t>Uds.</t>
  </si>
  <si>
    <t>Largo</t>
  </si>
  <si>
    <t>Ancho</t>
  </si>
  <si>
    <t>Alto</t>
  </si>
  <si>
    <t>Parcial</t>
  </si>
  <si>
    <t>Subtotal</t>
  </si>
  <si>
    <t>Garaje</t>
  </si>
  <si>
    <t>AZVEN003</t>
  </si>
  <si>
    <t>Partida</t>
  </si>
  <si>
    <t>ud</t>
  </si>
  <si>
    <t>DETECTOR NO2 C/CABLEADO</t>
  </si>
  <si>
    <t>Suministro e instalación de detector de dióxido de nitrógeno, homologado. Incluso parte proporcional de líneas de alimentación, conexiones, medios auxiliares y demás elementos necesarios para su completa instalación. Medida la unidad instalada incluyendo p.p. de conexion y cableado libre de halogenos de seccion 2x1,5mm2 bajo tubo rigido en partes vistas y corrugado en partes ocultas, sujeciones y abrazaderas, lista para funcionar.</t>
  </si>
  <si>
    <t>Uds.</t>
  </si>
  <si>
    <t>Largo</t>
  </si>
  <si>
    <t>Ancho</t>
  </si>
  <si>
    <t>Alto</t>
  </si>
  <si>
    <t>Parcial</t>
  </si>
  <si>
    <t>Subtotal</t>
  </si>
  <si>
    <t>Garaje</t>
  </si>
  <si>
    <t>AZVEN001</t>
  </si>
  <si>
    <t>Partida</t>
  </si>
  <si>
    <t>ud</t>
  </si>
  <si>
    <t>CENTRAL DETECCIÓN CO Y NO2</t>
  </si>
  <si>
    <t>Suministro, instalación, programación y puesta en marcha de central detección automática de CO y NO2  homologada, con 2 zonas de detección, con fuente de alimentación con capacidad para controlar la presencia, carga y el estado de la bateria, una salida de alarma conmutada libre de tensión por zona, protegida por fusible, dos salidas de relés libres de tensión conmutadas por zona para maniobras, protegidas por fusible y con información en tiempo real en un display LCD 16x2 líneas de caracteres retroalimentados. Medida la unidad instalada totalmente instalada, probada y conexionada, lista para funcionar.</t>
  </si>
  <si>
    <t>Uds.</t>
  </si>
  <si>
    <t>Largo</t>
  </si>
  <si>
    <t>Ancho</t>
  </si>
  <si>
    <t>Alto</t>
  </si>
  <si>
    <t>Parcial</t>
  </si>
  <si>
    <t>Subtotal</t>
  </si>
  <si>
    <t>Sist. detección monóxido/NOX</t>
  </si>
  <si>
    <t>PSVENG</t>
  </si>
  <si>
    <t>PSVENE</t>
  </si>
  <si>
    <t>Capítulo</t>
  </si>
  <si>
    <t>INST. VENTILACIÓN ESCALERA</t>
  </si>
  <si>
    <t>PSVEE001</t>
  </si>
  <si>
    <t>Partida</t>
  </si>
  <si>
    <t>m</t>
  </si>
  <si>
    <t>COND. HELIC. GALV. Ø 500 mm</t>
  </si>
  <si>
    <t>Suministro e instalación de conducto helicoidal rígido de diámetro 500 mm rígido fabricado en chapa galvanizada de 1 mm de espesor para sistemas de ventilación/climatización, con uniones de reducción entre los diferentes tramos de conducto. Se incluye en la medición los elementos de sujeción a suelos, techos o paredes, realizados mediante varilla roscada de acero y abrazadera de acero con junta isofónica, i/p.p. de corte, ejecución, codos, embocaduras, derivaciones, elementos de fijación, medios auxiliares y costes indirectos. Medida la unidad totalmente instalada y probada según normativa aplicable y planos de proyecto.</t>
  </si>
  <si>
    <t>Uds.</t>
  </si>
  <si>
    <t>Largo</t>
  </si>
  <si>
    <t>Ancho</t>
  </si>
  <si>
    <t>Alto</t>
  </si>
  <si>
    <t>Parcial</t>
  </si>
  <si>
    <t>Subtotal</t>
  </si>
  <si>
    <t>Conducto toma de aire</t>
  </si>
  <si>
    <t>Conducto salida de aire</t>
  </si>
  <si>
    <t>PSVEE002</t>
  </si>
  <si>
    <t>Partida</t>
  </si>
  <si>
    <t>ud</t>
  </si>
  <si>
    <t>REJILLA ENTRADA/SALIDA AIRE 500x500mm</t>
  </si>
  <si>
    <t>Suministro e instalación sobre derivación del conducto de ventilación de rejilla de toma/ retorno tipo Koolair 25-H o semejante en calidad y características técnicas, de dimensiones de 500x500 mm, de aluminio, con marco de  montaje para fijación, tornillos y pequeño material de fijación, así como conexión a conducto de ventilación de chapa galvanizada. Totalmente instalada y regulado caudal según datos y planos de proyecto, instrucciones del fabricante y normativa aplicable, incluso parte proporcional de prueba de difusión certificada mediante humo trazador.</t>
  </si>
  <si>
    <t>Uds.</t>
  </si>
  <si>
    <t>Largo</t>
  </si>
  <si>
    <t>Ancho</t>
  </si>
  <si>
    <t>Alto</t>
  </si>
  <si>
    <t>Parcial</t>
  </si>
  <si>
    <t>Subtotal</t>
  </si>
  <si>
    <t>Entrada de aire escalera</t>
  </si>
  <si>
    <t>Salida de aire escalera</t>
  </si>
  <si>
    <t>PSVENE</t>
  </si>
  <si>
    <t>IV</t>
  </si>
  <si>
    <t>IT</t>
  </si>
  <si>
    <t>Capítulo</t>
  </si>
  <si>
    <t>Transporte</t>
  </si>
  <si>
    <t>ITB010</t>
  </si>
  <si>
    <t>Partida</t>
  </si>
  <si>
    <t>m</t>
  </si>
  <si>
    <t>Bajante de pared simple de acero inoxidable.</t>
  </si>
  <si>
    <t>Bajante para descarga de ropa sucia o residuos, embolsados, formada por tubo de pared simple de acero inoxidable AISI 304, gama Bajantes, "DINAK", o similar, de 500 mm de diámetro interior. Incluso accesorios y material auxiliar para montaje y sujeción a la obra.  Criterio de valoración económica: El precio no incluye las compuertas.  Incluye: Replanteo. Presentación de tubos y accesorios. Fijación del material auxiliar para montaje y sujeción a la obra. Montaje. Conexionado y comprobación de su correcto funcionamiento.  Criterio de medición de proyecto: Longitud medida según documentación gráfica de Proyecto.  Criterio de medición de obra: Se medirá la longitud realmente ejecutada según especificaciones de Proyecto.</t>
  </si>
  <si>
    <t>Uds.</t>
  </si>
  <si>
    <t>Largo</t>
  </si>
  <si>
    <t>Ancho</t>
  </si>
  <si>
    <t>Alto</t>
  </si>
  <si>
    <t>Parcial</t>
  </si>
  <si>
    <t>Subtotal</t>
  </si>
  <si>
    <t>Tolva planta seguna a -1</t>
  </si>
  <si>
    <t>ITA010</t>
  </si>
  <si>
    <t>Partida</t>
  </si>
  <si>
    <t>Ud</t>
  </si>
  <si>
    <t>Ascensor para personas. 5 Paradas Embarque 0-180º</t>
  </si>
  <si>
    <t>Suministro e instalación completa de 1 ascensor eléctrico Otis Gen2 Switch, modelo SE0882FD. Sin cuarto de máquinas, de frecuencia variable y velocidad 1 m/s, 5 paradas, con doble embarque a 180º, con 5 accesos, 630 kg de carga útil, 8 pasajeros. Recorrido de 13 m aprox. Dimensiones de hueco por unidad: 1450 x 1670 mm. (ancho x fondo) y foso de 1000 mm. Recorrido libre de seguridad en última planta de 3400 mm. Dimensiones de cabina 1100 x 1340 x 2200 mm. (ancho x fondo x alto). Puertas de piso apoyadas en el forjado de planta, con paso libre de 800 x 2000 mm. (ancho x alto), con apertura automática lateral, de dos hojas. Maniobra colectiva en bajada con sistema de comunicación CAN-BUS.    Máquina de baja inercia sin engranajes, dotada de motor síncrono de diseño radial e imanes permanentes embebidos y equipada con freno de disco, situada en la parte superior del hueco sobre las guías, las cargas son transmitidas directamente al foso. Tracción eléctrica con cintas planas compuestas por hilos de acero inoxidable recubiertas de poliuretano con sistema de monitorización permanente “OTIS Pulse” que controla el estado de los hilos de acero. Drive regenerativo, el motor en condiciones favorables de carga genera energía, y el sistema la inyecta a la red filtrando los armónicos. Eficiencia energética categoría A según ISO 25745 con stand-by de menos de 30W.  Tensión de red en corriente alterna monofásica 230 V / 50 Hz. Potencia nominal de la máquina de 2.6 kW., equipado con un sistema de acumuladores que permite que la unidad se mantenga en servicio durante un corte de suministro eléctrico proporcionando más de 100 viajes.     Cabina Colección Modern, acabado Standard de paneles en vinilo a elegir del catálogo comercial. Botonera de cabina en columna plana de suelo a techo, con iluminación adicional a través de tiras de LEDs verticales, en acero inoxidable cepillado, con indicador de posición y sentido de marcha en cabina mediante multi-pantalla digital de 10”, con capacidad de emisión de contenidos multimedia, según EN:81-28. Y pulsadores de cabina de microrrecorrido cóncavos iluminados y numeración Braille. Pasamanos. Juntas para la instalación de espejo en obra. Techo plano con iluminación led. Suelo en vinilo cerezo americano. Puerta de cabina de apertura automática lateral, de dos hojas en acabado acero inoxidable cepillado.    Exterior del ascensor: Puertas de piso con acabado en acero inoxidable cepillado, en accesos frontales de plantas, 0, 1, 2, 3, en accesos posteriores de plantas, -1 Clasificación al fuego de las puertas, según EN 81-58 con protección E-120 en las plantas  , en accesos frontales, 0, 1, 2, 3, en accesos posteriores, -1   Señalizador en planta, de posición y sentido de marcha, de la cabina mediante indicador, en accesos frontales de planta , 0, 1, 2, 3, en accesos posteriores de planta , -1.   Llamadores en planta de microrrecorrido con registro de llamada acústico y luminoso. Diseño en pulsador cuadrado. Equipos complementarios: Detector de seguridad en puerta de cabina por cortina horizontal de infrarrojos. Pesacargas con sensores digitales en cabina. 3 horas de luz de emergencia en cabina. Armario de inspección ubicado en la última planta, del mismo lado que la máquina.    Incluida escalera de acceso al foso y alumbrado de hueco. Totalmente montado, conexionado y probado, sin incluir ayudas de albañilería. Incluye: Replanteo. Colocación de tacos antivibratorios. Fijación del grupo. Montaje del cuadro de maniobra. Pruebas de servicio. Conforme Real Decreto 203/2016 y trasposición de la Directiva de Ascensores 2014/33/UE. Diseñado bajo los criterios de seguridad de las normas UNE EN:81-20 y 21 y UNE EN:81-50. Conforme a la Directiva de Compatibilidad Electromagnética 2014/30/UE. Consulte todas las especificaciones adicionales conforme a 73K87114/01/03/SE0882FD.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</si>
  <si>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</si>
  <si>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</si>
  <si>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</si>
  <si>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</si>
  <si>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</si>
  <si>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</si>
  <si>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ITA010b</t>
  </si>
  <si>
    <t>Partida</t>
  </si>
  <si>
    <t>Ud</t>
  </si>
  <si>
    <t>Ascensor para personas. 4 Paradas.</t>
  </si>
  <si>
    <t>Suministro e instalación completa de 1 ascensor eléctrico Otis Gen2 Switch, modelo SE0882UU. Sin cuarto de máquinas, de frecuencia variable y velocidad 1 m/s, 4 paradas, 630 kg de carga útil, 8 pasajeros. Recorrido de 10 m aprox. Dimensiones de hueco por unidad: 1600 x 1650 mm. (ancho x fondo) y foso de 1000 mm. Recorrido libre de seguridad en última planta de 3400 mm. Dimensiones de cabina 1100 x 1400 x 2200 mm. (ancho x fondo x alto). Puertas de piso apoyadas en el forjado de planta, con paso libre de 900 x 2000 mm. (ancho x alto), con apertura automática lateral, de dos hojas. Maniobra colectiva en bajada con sistema de comunicación CAN-BUS.    Máquina de baja inercia sin engranajes, dotada de motor síncrono de diseño radial e imanes permanentes embebidos y equipada con freno de disco, situada en la parte superior del hueco sobre las guías, las cargas son transmitidas directamente al foso. Tracción eléctrica con cintas planas compuestas por hilos de acero inoxidable recubiertas de poliuretano con sistema de monitorización permanente “OTIS Pulse” que controla el estado de los hilos de acero. Drive regenerativo, el motor en condiciones favorables de carga genera energía, y el sistema la inyecta a la red filtrando los armónicos. Eficiencia energética categoría A según ISO 25745 con stand-by de menos de 30W.  Tensión de red en corriente alterna monofásica 230 V / 50 Hz. Potencia nominal de la máquina de 2.6 kW., equipado con un sistema de acumuladores que permite que la unidad se mantenga en servicio durante un corte de suministro eléctrico proporcionando más de 100 viajes.     Cabina Colección Natural, acabado Premium de paneles en laminado a elegir del catálogo comercial. Botonera de cabina en columna plana de suelo a techo, con iluminación adicional a través de tiras de LEDs verticales, en acero inoxidable cepillado, con indicador de posición y sentido de marcha en cabina mediante multi-pantalla digital de 10”, con capacidad de emisión de contenidos multimedia, según EN:81-28. Y pulsadores de cabina de microrrecorrido cóncavos iluminados y numeración Braille. Pasamanos. Juntas para la instalación de espejo en obra. Techo plano con iluminación led. Suelo en granito gris perla. Puerta de cabina de apertura automática lateral, de dos hojas en acabado acero inoxidable cepillado.    Exterior del ascensor: Puertas de piso con acabado en acero inoxidable cepillado, en plantas, 0, 1, 2, 3 Clasificación al fuego de las puertas, según EN 81-58 con protección E-120 en las plantas , 0, 1, 2, 3   Señalizador en planta, de posición y sentido de marcha de la cabina, mediante pantalla de 5”, en accesos de planta , 0, 1, 2, 3.  Señalización de sentido de marcha en columna de la cabina. Llamadores en planta de microrrecorrido con registro de llamada acústico y luminoso. Diseño en placa rectangular con pulsador circular. Equipos complementarios: Detector de seguridad en puerta de cabina por cortina horizontal de infrarrojos. Pesacargas con sensores digitales en cabina. 3 horas de luz de emergencia en cabina. Armario de inspección ubicado en la última planta, del mismo lado que la máquina.    Incluida escalera de acceso al foso y alumbrado de hueco. Totalmente montado, conexionado y probado, sin incluir ayudas de albañilería. Incluye: Replanteo. Colocación de tacos antivibratorios. Fijación del grupo. Montaje del cuadro de maniobra. Pruebas de servicio. Conforme Real Decreto 203/2016 y trasposición de la Directiva de Ascensores 2014/33/UE. Diseñado bajo los criterios de seguridad de las normas UNE EN:81-20 y 21 y UNE EN:81-50. Conforme a la Directiva de Compatibilidad Electromagnética 2014/30/UE. Consulte todas las especificaciones adicionales conforme a 73K87114/01/01/SE0882UU.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</si>
  <si>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</si>
  <si>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</si>
  <si>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</si>
  <si>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</si>
  <si>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</si>
  <si>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</si>
  <si>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ITA010bb</t>
  </si>
  <si>
    <t>Partida</t>
  </si>
  <si>
    <t>Ud</t>
  </si>
  <si>
    <t>Ascensor para personas. 2 Paradas.</t>
  </si>
  <si>
    <t>Suministro e instalación completa de 1 ascensor eléctrico Otis Gen2 Switch, modelo SE0482FD. Sin cuarto de máquinas, de frecuencia variable y velocidad 1 m/s, 2 paradas, 350 kg de carga útil, 4 pasajeros. Recorrido de 4 m aprox. Dimensiones de hueco por unidad: 1350 x 1240 mm. (ancho x fondo) y foso de 1000 mm. Recorrido libre de seguridad en última planta de  mm. Dimensiones de cabina 990 x 980 x 2200 mm. (ancho x fondo x alto). Puertas de piso apoyadas en el forjado de planta, con paso libre de 700 x 2000 mm. (ancho x alto), con apertura automática lateral, de dos hojas. Maniobra automática simple con sistema de comunicación CAN-BUS.    Máquina de baja inercia sin engranajes, dotada de motor síncrono de diseño radial e imanes permanentes embebidos y equipada con freno de disco, situada en la parte superior del hueco sobre las guías, las cargas son transmitidas directamente al foso. Tracción eléctrica con cintas planas compuestas por hilos de acero inoxidable recubiertas de poliuretano con sistema de monitorización permanente “OTIS Pulse” que controla el estado de los hilos de acero. Drive regenerativo, el motor en condiciones favorables de carga genera energía, y el sistema la inyecta a la red filtrando los armónicos. Eficiencia energética categoría A según ISO 25745 con stand-by de menos de 30W.  Tensión de red en corriente alterna monofásica 230 V / 50 Hz. Potencia nominal de la máquina de 2 kW., equipado con un sistema de acumuladores que permite que la unidad se mantenga en servicio durante un corte de suministro eléctrico proporcionando más de 100 viajes.     Cabina Colección Modern, acabado Standard de paneles en vinilo a elegir del catálogo comercial. Botonera de cabina en columna plana de suelo a techo, con iluminación adicional a través de tiras de LEDs verticales, en acero inoxidable cepillado, con indicador de posición y sentido de marcha en cabina mediante multi-pantalla digital de 10”, con capacidad de emisión de contenidos multimedia, según EN:81-28. Y pulsadores de cabina de microrrecorrido cóncavos iluminados y numeración Braille. Pasamanos. Juntas para la instalación de espejo en obra. Techo plano. Suelo en vinilo cemento palo. Puerta de cabina de apertura automática lateral, de dos hojas en acabado acero inoxidable cepillado.    Exterior del ascensor: Puertas de piso con acabado en imprimación, en plantas, 0, 1 Clasificación al fuego de las puertas, según EN 81-58 con protección E-120 en las plantas , 0, 1     Llamadores en planta de microrrecorrido acústico y luminoso. Diseño en pulsador cuadrado. Equipos complementarios: Detector de seguridad en puerta de cabina por cortina horizontal de infrarrojos. Pesacargas con sensores digitales en cabina. 3 horas de luz de emergencia en cabina. Armario de inspección ubicado en la última planta, del mismo lado que la máquina.    Incluida escalera de acceso al foso y alumbrado de hueco. Totalmente montado, conexionado y probado, sin incluir ayudas de albañilería. Incluye: Replanteo. Colocación de tacos antivibratorios. Fijación del grupo. Montaje del cuadro de maniobra. Pruebas de servicio. Conforme Real Decreto 203/2016 y trasposición de la Directiva de Ascensores 2014/33/UE. Diseñado bajo los criterios de seguridad de las normas UNE EN:81-20 y 21 y UNE EN:81-50. Conforme a la Directiva de Compatibilidad Electromagnética 2014/30/UE. Consulte todas las especificaciones adicionales conforme a 73K87114/01/04/SE0482FD.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</si>
  <si>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</si>
  <si>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</si>
  <si>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</si>
  <si>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</si>
  <si>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</si>
  <si>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</si>
  <si>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IT</t>
  </si>
  <si>
    <t>I</t>
  </si>
  <si>
    <t>N</t>
  </si>
  <si>
    <t>Capítulo</t>
  </si>
  <si>
    <t>Aislamientos e impermeabilizaciones</t>
  </si>
  <si>
    <t>NA</t>
  </si>
  <si>
    <t>Capítulo</t>
  </si>
  <si>
    <t>Aislamientos térmicos</t>
  </si>
  <si>
    <t>NAN110</t>
  </si>
  <si>
    <t>Partida</t>
  </si>
  <si>
    <t>m²</t>
  </si>
  <si>
    <t>Aislamiento térmico por el interior de cubiertas inclinadas, sobre espacio habitable. 80 mm</t>
  </si>
  <si>
    <t>Aislamiento térmico por el interior de cubiertas inclinadas, sobre espacio habitable, formado por: panel rígido de lana mineral, Geowall 34 "ISOVER", según UNE-EN 13162, no revestido, de 80 mm de espesor, resistencia térmica 2,35 m²K/W, conductividad térmica 0,034 W/(mK), colocado a tope y fijado mecánicamente, preparado para recibir el trasdosado interior que sea compatible con él.  Incluye: Corte del aislamiento. Colocación del aislamiento. Fijación del aislamiento.  Criterio de medición de proyecto: Superficie medida según documentación gráfica de Proyecto.  Criterio de medición de obra: Se medirá la superficie realmente ejecutada según especificaciones de Proyecto.</t>
  </si>
  <si>
    <t>Uds.</t>
  </si>
  <si>
    <t>Largo</t>
  </si>
  <si>
    <t>Ancho</t>
  </si>
  <si>
    <t>Alto</t>
  </si>
  <si>
    <t>Parcial</t>
  </si>
  <si>
    <t>Subtotal</t>
  </si>
  <si>
    <t>Bajo Cubierta P Segunda</t>
  </si>
  <si>
    <t>NAG010</t>
  </si>
  <si>
    <t>Partida</t>
  </si>
  <si>
    <t>m²</t>
  </si>
  <si>
    <t>Aislamiento térmico de suelo de cámara frigorífica, con poliestireno extruido. 100 mm</t>
  </si>
  <si>
    <t>Aislamiento térmico de suelo de cámara frigorífica, formado por doble panel rígido de poliestireno extruido, de superficie lisa y mecanizado lateral a media madera, de 60 mm de espesor, resistencia a compresión &gt;= 300 kPa, resistencia térmica 1,8 m²K/W, conductividad térmica 0,033 W/(mK), colocado a tope en la base de la solera, simplemente apoyado, previa colocación de barrera de vapor con lámina de betún aditivado con plastómero APP, LA-30-AL colocada con emulsión asfáltica aniónica con cargas tipo EB sobre una capa de hormigón de limpieza, cubierto con film de polietileno de 0,2 mm de espesor, preparado para recibir una solera de hormigón. Incluso cinta autoadhesiva para sellado de juntas.  Criterio de valoración económica: El precio no incluye la capa de hormigón de limpieza.  Incluye: Limpieza y preparación de la superficie soporte. Replanteo y corte del aislamiento. Colocación de la barrera de vapor. Colocación del aislamiento. Colocación del film de polietileno. Sellado de juntas del film de polietileno.  Criterio de medición de proyecto: Superficie medida según documentación gráfica de Proyecto.  Criterio de medición de obra: Se medirá la superficie realmente ejecutada según especificaciones de Proyecto.</t>
  </si>
  <si>
    <t>Uds.</t>
  </si>
  <si>
    <t>Largo</t>
  </si>
  <si>
    <t>Ancho</t>
  </si>
  <si>
    <t>Alto</t>
  </si>
  <si>
    <t>Parcial</t>
  </si>
  <si>
    <t>Subtotal</t>
  </si>
  <si>
    <t>Camara</t>
  </si>
  <si>
    <t>NRO030</t>
  </si>
  <si>
    <t>Partida</t>
  </si>
  <si>
    <t>m²</t>
  </si>
  <si>
    <t>Aislamiento térmico reflexivo entre montantes en trasdosado autoportante de placas.</t>
  </si>
  <si>
    <t>Aislamiento térmico reflexivo entre los montantes de la estructura portante del trasdosado autoportante de placas, formado por panel alveolar Hybris "ACTIS", con barrera de vapor, factor de resistencia a la difusión del vapor de agua 1800, según UNE-EN 13984, de 50 mm de espesor, con una emisividad de 0,06 en una cara y 0,10 en la otra cara, una resistencia térmica intrínseca (sin cámara de aire) de 1,5 m²K/W, resistencia térmica asociada a una cámara de aire de 20 mm de espesor de 2,1 m²K/W, según UNE-EN ISO 6946 y una conductividad térmica de 0,033 W/(mK). Incluso cinta autoadhesiva Isodhesif "ACTIS" para sellado de juntas.  Incluye: Corte del aislamiento. Colocación del aislamiento entre los montantes. Sellado de juntas.  Criterio de medición de proyecto: Superficie medida según documentación gráfica de Proyecto.  Criterio de medición de obra: Se medirá la superficie realmente ejecutada según especificaciones de Proyecto.</t>
  </si>
  <si>
    <t>Uds.</t>
  </si>
  <si>
    <t>Largo</t>
  </si>
  <si>
    <t>Ancho</t>
  </si>
  <si>
    <t>Alto</t>
  </si>
  <si>
    <t>Parcial</t>
  </si>
  <si>
    <t>Subtotal</t>
  </si>
  <si>
    <t>Hornacina radiadores V06</t>
  </si>
  <si>
    <t>NA</t>
  </si>
  <si>
    <t>NB</t>
  </si>
  <si>
    <t>Capítulo</t>
  </si>
  <si>
    <t>Aislamientos acústicos</t>
  </si>
  <si>
    <t>NBT010</t>
  </si>
  <si>
    <t>Partida</t>
  </si>
  <si>
    <t>m²</t>
  </si>
  <si>
    <t>Aislamiento acústico a ruido aéreo sobre falso techo, con paneles de lana mineral. 60 mm</t>
  </si>
  <si>
    <t>Aislamiento acústico a ruido aéreo sobre falso techo, con panel semirrígido de lana mineral, según UNE-EN 13162, no revestido, de 60 mm de espesor, resistencia térmica 1,7 m²K/W, conductividad térmica 0,035 W/(mK).  Criterio de valoración económica: El precio no incluye el falso techo.  Incluye: Corte y ajuste del aislamiento. Colocación del aislamiento.  Criterio de medición de proyecto: Superficie medida según documentación gráfica de Proyecto.  Criterio de medición de obra: Se medirá la superficie realmente ejecutada según especificaciones de Proyecto.</t>
  </si>
  <si>
    <t>Uds.</t>
  </si>
  <si>
    <t>Largo</t>
  </si>
  <si>
    <t>Ancho</t>
  </si>
  <si>
    <t>Alto</t>
  </si>
  <si>
    <t>Parcial</t>
  </si>
  <si>
    <t>Subtotal</t>
  </si>
  <si>
    <t>Planta Sotano -1</t>
  </si>
  <si>
    <t>0</t>
  </si>
  <si>
    <t>Vestuarios</t>
  </si>
  <si>
    <t>Registrable</t>
  </si>
  <si>
    <t>Planta Baja</t>
  </si>
  <si>
    <t>0</t>
  </si>
  <si>
    <t>Cocina</t>
  </si>
  <si>
    <t>Aseo</t>
  </si>
  <si>
    <t>Almacen</t>
  </si>
  <si>
    <t>Cuarto Frio</t>
  </si>
  <si>
    <t>Registrable</t>
  </si>
  <si>
    <t>Puerta cocina</t>
  </si>
  <si>
    <t>Hall</t>
  </si>
  <si>
    <t>Almacen</t>
  </si>
  <si>
    <t>Aseos</t>
  </si>
  <si>
    <t>Pasillo</t>
  </si>
  <si>
    <t>Minusvalidos</t>
  </si>
  <si>
    <t>Administración</t>
  </si>
  <si>
    <t>Guardaropa</t>
  </si>
  <si>
    <t>Entrada</t>
  </si>
  <si>
    <t>Oficio Planta</t>
  </si>
  <si>
    <t>Maletero</t>
  </si>
  <si>
    <t>Oficio Planta +1.00</t>
  </si>
  <si>
    <t>Oficio Cafetin</t>
  </si>
  <si>
    <t>Habitaciones</t>
  </si>
  <si>
    <t>0</t>
  </si>
  <si>
    <t>003, 004, 005 y 00A</t>
  </si>
  <si>
    <t>00B</t>
  </si>
  <si>
    <t>Planta Primera</t>
  </si>
  <si>
    <t>0</t>
  </si>
  <si>
    <t>Oficio Planta</t>
  </si>
  <si>
    <t>104, 105 y 107</t>
  </si>
  <si>
    <t>Pasillo</t>
  </si>
  <si>
    <t>Planta Segunda</t>
  </si>
  <si>
    <t>0</t>
  </si>
  <si>
    <t>Oficio de Planta</t>
  </si>
  <si>
    <t>202 y 203</t>
  </si>
  <si>
    <t>Pasillo</t>
  </si>
  <si>
    <t>Planta Baja</t>
  </si>
  <si>
    <t>0</t>
  </si>
  <si>
    <t>Salon Banquetes</t>
  </si>
  <si>
    <t>Techo lamas</t>
  </si>
  <si>
    <t>Vestibulo Salon Banquetes</t>
  </si>
  <si>
    <t>Vestibulo</t>
  </si>
  <si>
    <t>Hall/ Recepción</t>
  </si>
  <si>
    <t>Techo lamas</t>
  </si>
  <si>
    <t>Salon desayunos</t>
  </si>
  <si>
    <t>Techo lamas</t>
  </si>
  <si>
    <t>Pasillo 001/002</t>
  </si>
  <si>
    <t>Salon Jardin Norte</t>
  </si>
  <si>
    <t>NBT010b</t>
  </si>
  <si>
    <t>Partida</t>
  </si>
  <si>
    <t>m²</t>
  </si>
  <si>
    <t>Aislamiento acústico a ruido aéreo sobre falso techo, con paneles de lana mineral. 30 mm</t>
  </si>
  <si>
    <t>Aislamiento acústico a ruido aéreo sobre falso techo, con panel semirrígido de lana mineral, según UNE-EN 13162, no revestido, de 40 mm de espesor, resistencia térmica 1,1 m²K/W, conductividad térmica 0,035 W/(mK).  Criterio de valoración económica: El precio no incluye el falso techo.  Incluye: Corte y ajuste del aislamiento. Colocación del aislamiento.  Criterio de medición de proyecto: Superficie medida según documentación gráfica de Proyecto.  Criterio de medición de obra: Se medirá la superficie realmente ejecutada según especificaciones de Proyecto.</t>
  </si>
  <si>
    <t>Uds.</t>
  </si>
  <si>
    <t>Largo</t>
  </si>
  <si>
    <t>Ancho</t>
  </si>
  <si>
    <t>Alto</t>
  </si>
  <si>
    <t>Parcial</t>
  </si>
  <si>
    <t>Subtotal</t>
  </si>
  <si>
    <t>Sotano -1</t>
  </si>
  <si>
    <t>0</t>
  </si>
  <si>
    <t>Escalera</t>
  </si>
  <si>
    <t>Zancas</t>
  </si>
  <si>
    <t>Mesetas</t>
  </si>
  <si>
    <t>Planta Baja</t>
  </si>
  <si>
    <t>0</t>
  </si>
  <si>
    <t>00A y 00B</t>
  </si>
  <si>
    <t>Escalera Servicio</t>
  </si>
  <si>
    <t>0</t>
  </si>
  <si>
    <t>Escalera</t>
  </si>
  <si>
    <t>Planta Primera</t>
  </si>
  <si>
    <t>0</t>
  </si>
  <si>
    <t>Escalera Servicio</t>
  </si>
  <si>
    <t>Escalera</t>
  </si>
  <si>
    <t>Zona Ascensor</t>
  </si>
  <si>
    <t>Planta Primera</t>
  </si>
  <si>
    <t>0</t>
  </si>
  <si>
    <t>Escalera Servicio</t>
  </si>
  <si>
    <t>Escalera</t>
  </si>
  <si>
    <t>Zona Ascensor</t>
  </si>
  <si>
    <t>NBM020</t>
  </si>
  <si>
    <t>Partida</t>
  </si>
  <si>
    <t>m²</t>
  </si>
  <si>
    <t>Aislamiento acústico a ruido aéreo y de impacto bajo suelos, con láminas de polietileno.</t>
  </si>
  <si>
    <t>Aislamiento acústico a ruido aéreo y de impacto bajo suelos, realizado con láminas de espuma de polietileno reticulado Impactodan 10 "DANOSA", o similar, de 10 mm de espesor, dispuestas a testa y desolidarización perimetral realizada con el mismo material aislante, preparado para recibir directamente el suelo de madera o laminado. Incluso cinta autoadhesiva de espuma de polietileno reticulado, 70 "DANOSA", o similar, para sellado de juntas.  Criterio de valoración económica: El precio no incluye el suelo de madera o laminado.  Incluye: Limpieza y preparación de la superficie soporte. Colocación del aislamiento sobre la superficie soporte. Corte del aislamiento. Sellado de juntas y uniones.  Criterio de medición de proyecto: Superficie medida según documentación gráfica de Proyecto.  Criterio de medición de obra: Se medirá la superficie realmente ejecutada según especificaciones de Proyecto.</t>
  </si>
  <si>
    <t>Uds.</t>
  </si>
  <si>
    <t>Largo</t>
  </si>
  <si>
    <t>Ancho</t>
  </si>
  <si>
    <t>Alto</t>
  </si>
  <si>
    <t>Parcial</t>
  </si>
  <si>
    <t>Subtotal</t>
  </si>
  <si>
    <t>Gres Porcelanico 04</t>
  </si>
  <si>
    <t>Gres Porcelanico 07</t>
  </si>
  <si>
    <t>Gres Porcelanico 13</t>
  </si>
  <si>
    <t>Gres Porcelanico 14</t>
  </si>
  <si>
    <t>Pavimento Vinilico 15</t>
  </si>
  <si>
    <t>NB</t>
  </si>
  <si>
    <t>NI</t>
  </si>
  <si>
    <t>Capítulo</t>
  </si>
  <si>
    <t>Impermeabilizaciones</t>
  </si>
  <si>
    <t>NIH120b</t>
  </si>
  <si>
    <t>Partida</t>
  </si>
  <si>
    <t>m²</t>
  </si>
  <si>
    <t>Impermeabilización de ducha de obra con canaleta de drenaje.</t>
  </si>
  <si>
    <t>Impermeabilización de paramentos verticales y horizontales de ducha de obra con canaleta de drenaje, sistema Schlüter-KERDI-LINE "SCHLÜTER-SYSTEMS", o similar, compuesta por panel de formación de pendientes con una pendiente del 2%, Schlüter-KERDI-SHOWER-LT 1000 S "SCHLÜTER-SYSTEMS", o similar, de 1000x1000 mm, revestido de lámina impermeabilizante flexible de polietileno con geotextil no tejido, kit Schlüter-KERDI-LINE-H 40 GE 100 "SCHLÜTER-SYSTEMS", o similar, formado por canaleta de drenaje de acero inoxidable AISI 316L de 1000 mm de longitud con lámina impermeabilizante flexible de polietileno, elemento portante de la canaleta de 78 mm de altura, sumidero sifónico de salida horizontal de 40 mm de diámetro, tubo de desagüe de 40 mm de diámetro, manguito con reducción, para unión con junta elástica, de 50 mm de diámetro nominal en un extremo y 40 mm de diámetro nominal en el otro extremo, y dos piezas para la resolución de ángulos internos en tratamientos impermeabilizantes, con unión termosellada entre la canaleta y la lámina, rejilla con marco para empotrar, de acero inoxidable AISI 316L, acabado cepillado, Schlüter-KERDI-LINE-B 30 EB 100 "SCHLÜTER-SYSTEMS", o similar, de 1000x74x30 mm y lámina impermeabilizante flexible de polietileno, con ambas caras revestidas de geotextil no tejido, Schlüter-KERDI 200 "SCHLÜTER-SYSTEMS", o similar, de 0,2 mm de espesor, fijada al soporte con adhesivo cementoso de fraguado normal C1. Incluso adhesivo bicomponente Schlüter-KERDI-COLL-L, banda de refuerzo Schlüter-KERDI-KEBA 100/125 y complementos de refuerzo en tratamiento de puntos singulares mediante el uso de piezas especiales "SCHLÜTER-SYSTEMS", o similar para la resolución de 2 encuentros con tuberías pasantes Schlüter-KERDI-KM.  Criterio de valoración económica: El precio no incluye el revestimiento.  Incluye: Corte y preparación de las láminas impermeabilizantes de polietileno. Extendido del adhesivo cementoso. Colocación de la impermeabilización. Colocación y fijación del panel de formación de pendientes. Colocación y fijación del kit. Ejecución de refuerzos en puntos singulares. Resolución de uniones. Sellado de juntas elásticas. Colocación de la rejilla.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</si>
  <si>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</si>
  <si>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</si>
  <si>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</si>
  <si>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</si>
  <si>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</si>
  <si>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</si>
  <si>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Duchas</t>
  </si>
  <si>
    <t>0</t>
  </si>
  <si>
    <t>Baja</t>
  </si>
  <si>
    <t>0</t>
  </si>
  <si>
    <t>00A</t>
  </si>
  <si>
    <t>00B</t>
  </si>
  <si>
    <t>Primera</t>
  </si>
  <si>
    <t>0</t>
  </si>
  <si>
    <t>Segunda</t>
  </si>
  <si>
    <t>0</t>
  </si>
  <si>
    <t>Vestuarios PMR duchas adaptadas</t>
  </si>
  <si>
    <t>NIH010</t>
  </si>
  <si>
    <t>Partida</t>
  </si>
  <si>
    <t>m²</t>
  </si>
  <si>
    <t>Impermeabilización bajo revestimiento en locales húmedos, con láminas de poliolefinas.</t>
  </si>
  <si>
    <t>Impermeabilización bajo revestimiento cerámico o pétreo, en paramentos verticales y horizontales de locales húmedos, con lámina impermeabilizante flexible de polietileno, con ambas caras revestidas de geotextil no tejido, Schlüter-KERDI 200 "SCHLÜTER-SYSTEMS", o similar, de 0,2 mm de espesor, fijada al soporte con adhesivo cementoso de fraguado normal, C1, color gris. Incluso adhesivo bicomponente, Schlüter-KERDI-COLL-L "SCHLÜTER-SYSTEMS", o similar, banda de refuerzo Schlüter-KERDI-KEBA 100/125, banda perimetral Schlüter-KERDI-KEBA 100/125, masilla adhesiva elástica monocomponente, Schlüter-KERDI-FIX "SCHLÜTER-SYSTEMS", o similar y complementos de refuerzo en tratamiento de puntos singulares mediante el uso de piezas especiales "SCHLÜTER-SYSTEMS", o similar para la resolución de 2 encuentros con tuberías pasantes Schlüter-KERDI-KM.  Criterio de valoración económica: El precio no incluye el revestimiento.  Incluye: Corte y preparación de las láminas de poliolefinas. Extendido del adhesivo cementoso. Colocación de la impermeabilización. Ejecución de refuerzos en puntos singulares. Resolución de uniones. Sellado de juntas elásticas.  Criterio de medición de proyecto: Superficie medida según documentación gráfica de Proyecto.  Criterio de medición de obra: Se medirá la superficie realmente ejecutada según especificaciones de Proyecto.</t>
  </si>
  <si>
    <t>Uds.</t>
  </si>
  <si>
    <t>Largo</t>
  </si>
  <si>
    <t>Ancho</t>
  </si>
  <si>
    <t>Alto</t>
  </si>
  <si>
    <t>Parcial</t>
  </si>
  <si>
    <t>Subtotal</t>
  </si>
  <si>
    <t>Duchas</t>
  </si>
  <si>
    <t>0</t>
  </si>
  <si>
    <t>Baja</t>
  </si>
  <si>
    <t>0</t>
  </si>
  <si>
    <t>00A</t>
  </si>
  <si>
    <t>00B</t>
  </si>
  <si>
    <t>Primera</t>
  </si>
  <si>
    <t>0</t>
  </si>
  <si>
    <t>Segunda</t>
  </si>
  <si>
    <t>0</t>
  </si>
  <si>
    <t>NIA200</t>
  </si>
  <si>
    <t>Partida</t>
  </si>
  <si>
    <t>m²</t>
  </si>
  <si>
    <t>Impermeabilización de depósito de agua con revestimiento sintético.</t>
  </si>
  <si>
    <t>Impermeabilización de depósito de agua constituido por muro de superficie lisa de hormigón, elementos prefabricados de hormigón o revocos de mortero rico en cemento, con dos manos de revestimiento sintético elástico impermeabilizante bicomponente a base de resinas de poliuretano alifático, sin disolventes, MasterSeal M 808 "Master Builders Solutions", o similar, con certificado de potabilidad, con un rendimiento de 0,5 kg/m²; previa aplicación de una mano de imprimación incolora bicomponente a base de resinas epoxi, MasterSeal P 308 "Master Builders Solutions", o similar.  Incluye: Limpieza y preparación de la superficie. Aplicación de la imprimación. Aplicación del impermeabilizante.  Criterio de medición de proyecto: Superficie medida según documentación gráfica de Proyecto.  Criterio de medición de obra: Se medirá la superficie realmente ejecutada según especificaciones de Proyecto.</t>
  </si>
  <si>
    <t>Uds.</t>
  </si>
  <si>
    <t>Largo</t>
  </si>
  <si>
    <t>Ancho</t>
  </si>
  <si>
    <t>Alto</t>
  </si>
  <si>
    <t>Parcial</t>
  </si>
  <si>
    <t>Subtotal</t>
  </si>
  <si>
    <t>Depositos</t>
  </si>
  <si>
    <t>0</t>
  </si>
  <si>
    <t>fondos</t>
  </si>
  <si>
    <t>Laterales</t>
  </si>
  <si>
    <t>NIA025</t>
  </si>
  <si>
    <t>Partida</t>
  </si>
  <si>
    <t>m</t>
  </si>
  <si>
    <t>Impermeabilización de esquinas y encuentros con mortero.</t>
  </si>
  <si>
    <t>Refuerzo de impermeabilización de esquinas y encuentros entre paramentos de cemento, hormigón o bloques de hormigón, mediante la apertura de una roza continua de 2x1 cm, formando aristas rectas, introducción en la misma de una junta estanca deformable y sellado con mástico estanco y deformable, y terminación en ángulo cóncavo, a media caña, con mortero de fraguado rápido, MasterSeal 590 "Master Builders Solutions", o similar, con una resistencia a compresión a 28 días mayor o igual a 50 N/mm², aplicado en varias capas, con un radio de curvatura de 10 cm.  Incluye: Apertura de roza formando aristas rectas. Retirada y acopio de los restos de obra. Limpieza de los restos de obra. Carga manual de los restos de obra sobre camión o contenedor. Colocación de junta estanca deformable. Sellado con mástico estanco y deformable. Ejecución con mortero del ángulo a media caña.  Criterio de medición de proyecto: Longitud medida según documentación gráfica de Proyecto.  Criterio de medición de obra: Se medirá la longitud realmente ejecutada según especificaciones de Proyecto.</t>
  </si>
  <si>
    <t>Uds.</t>
  </si>
  <si>
    <t>Largo</t>
  </si>
  <si>
    <t>Ancho</t>
  </si>
  <si>
    <t>Alto</t>
  </si>
  <si>
    <t>Parcial</t>
  </si>
  <si>
    <t>Subtotal</t>
  </si>
  <si>
    <t>Depositos</t>
  </si>
  <si>
    <t>Foso Ascensor -2</t>
  </si>
  <si>
    <t>Foso -1 Cocina</t>
  </si>
  <si>
    <t>Foso -1 Vestibulo</t>
  </si>
  <si>
    <t>NIA020</t>
  </si>
  <si>
    <t>Partida</t>
  </si>
  <si>
    <t>m²</t>
  </si>
  <si>
    <t>Impermeabilización de foso de ascensor con mortero.</t>
  </si>
  <si>
    <t>Impermeabilización de foso de ascensor constituido por muro de superficie lisa de hormigón, elementos prefabricados de hormigón o revocos de mortero rico en cemento, con mortero cementoso impermeabilizante flexible bicomponente MasterSeal 550 "Master Builders Solutions", o similar, de color gris, aplicado con brocha en dos o más capas, sobre el soporte humedecido, hasta conseguir un espesor mínimo total de 2 mm.  Criterio de valoración económica: El precio no incluye la impermeabilización de esquinas y encuentros.  Incluye: Humectación del soporte. Extendido de una primera capa, apretando el producto sobre el soporte humedecido. Secado. Extendido de una segunda capa con la misma consistencia que la primera. Repasos y limpieza final. Curado.  Criterio de medición de proyecto: Superficie medida según documentación gráfica de Proyecto.  Criterio de medición de obra: Se medirá la superficie realmente ejecutada según especificaciones de Proyecto.</t>
  </si>
  <si>
    <t>Uds.</t>
  </si>
  <si>
    <t>Largo</t>
  </si>
  <si>
    <t>Ancho</t>
  </si>
  <si>
    <t>Alto</t>
  </si>
  <si>
    <t>Parcial</t>
  </si>
  <si>
    <t>Subtotal</t>
  </si>
  <si>
    <t>Foso Ascensor -2</t>
  </si>
  <si>
    <t>Foso -1 Cocina</t>
  </si>
  <si>
    <t>Foso -1 Vestibulo</t>
  </si>
  <si>
    <t>NIF030</t>
  </si>
  <si>
    <t>Partida</t>
  </si>
  <si>
    <t>m</t>
  </si>
  <si>
    <t>Impermeabilización de alféizar/umbral con láminas de poliolefinas.</t>
  </si>
  <si>
    <t>Impermeabilización de alféizar/umbral con lámina impermeabilizante flexible tipo EVAC, Dry50 Banda 30x5 "REVESTECH", de 300 mm de anchura, compuesta de una doble hoja de poliolefina termoplástica con acetato de vinil etileno, con ambas caras revestidas de fibras de poliéster no tejidas, de 0,52 mm de espesor y 335 g/m², tipo monocapa, totalmente adherida al soporte con adhesivo cementoso mejorado, deformable y tixotrópico, C2 TE S1, preparada para recibir directamente sobre ella el vierteaguas.  Criterio de valoración económica: El precio no incluye el vierteaguas.  Incluye: Limpieza y preparación de la superficie. Aplicación del adhesivo cementoso. Colocación de la impermeabilización.  Criterio de medición de proyecto: Longitud medida según documentación gráfica de Proyecto.  Criterio de medición de obra: Se medirá la longitud realmente ejecutada según especificaciones de Proyecto.</t>
  </si>
  <si>
    <t>Uds.</t>
  </si>
  <si>
    <t>Largo</t>
  </si>
  <si>
    <t>Ancho</t>
  </si>
  <si>
    <t>Alto</t>
  </si>
  <si>
    <t>Parcial</t>
  </si>
  <si>
    <t>Subtotal</t>
  </si>
  <si>
    <t>Umbrales</t>
  </si>
  <si>
    <t>0</t>
  </si>
  <si>
    <t>PE1</t>
  </si>
  <si>
    <t>PV01</t>
  </si>
  <si>
    <t>PV02</t>
  </si>
  <si>
    <t>PV03</t>
  </si>
  <si>
    <t>PV04 Arco Rebajado</t>
  </si>
  <si>
    <t>PV05 Arco Ojibal</t>
  </si>
  <si>
    <t>PV07</t>
  </si>
  <si>
    <t>PV08</t>
  </si>
  <si>
    <t>PV09</t>
  </si>
  <si>
    <t>PV06</t>
  </si>
  <si>
    <t>V25</t>
  </si>
  <si>
    <t>alfeizares</t>
  </si>
  <si>
    <t>0</t>
  </si>
  <si>
    <t>a justificar</t>
  </si>
  <si>
    <t>NI</t>
  </si>
  <si>
    <t>N</t>
  </si>
  <si>
    <t>Q</t>
  </si>
  <si>
    <t>Capítulo</t>
  </si>
  <si>
    <t>Cubiertas</t>
  </si>
  <si>
    <t>QA</t>
  </si>
  <si>
    <t>Capítulo</t>
  </si>
  <si>
    <t>Planas transitables, no ventiladas</t>
  </si>
  <si>
    <t>QAG022</t>
  </si>
  <si>
    <t>Partida</t>
  </si>
  <si>
    <t>m²</t>
  </si>
  <si>
    <t>Cubierta plana transitable, no ventilada, con solado flotante aislante, tipo invertida. Impermeabilización con láminas asfálticas, tipo bicapa.</t>
  </si>
  <si>
    <t>Cubierta plana transitable, no ventilada, con solado flotante aislante, tipo invertida, pendiente del 1% al 5%, para tráfico peatonal privado. FORMACIÓN DE PENDIENTES: mediante encintado de limatesas, limahoyas y juntas con maestras de ladrillo cerámico hueco doble y capa de hormigón celular a base de cemento y aditivo plastificante-aireante, de resistencia a compresión 0,2 MPa y 350 kg/m³ de densidad, confeccionado en obra con cemento gris y aditivo plastificante-aireante, con espesor medio de 10 cm; con capa de regularización de mortero de cemento, industrial, M-5 de 2 cm de espesor, acabado fratasado; IMPERMEABILIZACIÓN: tipo bicapa, adherida, compuesta por lámina de betún modificado con elastómero SBS, LBM(SBS)-30-FV, Glasdan 30 P Elast "DANOSA", o similar, previa imprimación con emulsión asfáltica aniónica con cargas tipo EB Maxdan Caucho, "DANOSA", o similar, y lámina de betún modificado con elastómero SBS, LBM(SBS)-40-FP, Polydan 180-40 P Elast "DANOSA", o similar adherida a la anterior con soplete, sin coincidir sus juntas; CAPA SEPARADORA BAJO PROTECCIÓN: geotextil no tejido compuesto por fibras de poliéster unidas por agujeteado, Danofelt PY 200 "DANOSA", o similar, (200 g/m²); CAPA DE PROTECCIÓN Y AISLAMIENTO TÉRMICO: pavimento flotante de baldosas aislantes, formadas por 35 mm de mortero y 40 mm de poliestireno extruido, de 600x400 mm, color gris, acabado poroso, colocadas directamente sobre la capa separadora.  Criterio de valoración económica: El precio no incluye la ejecución y el sellado de las juntas ni la ejecución de remates en los encuentros con paramentos y desagües.  Incluye: Replanteo de los puntos singulares. Replanteo de las pendientes y trazado de limatesas, limahoyas y juntas. Formación de pendientes mediante encintado de limatesas, limahoyas y juntas con maestras de ladrillo. Relleno de juntas con poliestireno expandido. Vertido y regleado del hormigón celular hasta alcanzar el nivel de coronación de las maestras. Vertido, extendido y regleado del mortero de regularización. Limpieza y preparación de la superficie. Aplicación de la emulsión asfáltica. Colocación de la impermeabilización. Colocación de la capa separadora bajo protección. Colocación del pavimento aislante.  Criterio de medición de proyecto: Superficie medida en proyección horizontal, según documentación gráfica de Proyecto, desde las caras interiores de los antepechos o petos perimetrales que la limitan.  Criterio de medición de obra: Se medirá, en proyección horizontal, la superficie realmente ejecutada según especificaciones de Proyecto, desde las caras interiores de los antepechos o petos perimetrales que la limitan.</t>
  </si>
  <si>
    <t>Uds.</t>
  </si>
  <si>
    <t>Largo</t>
  </si>
  <si>
    <t>Ancho</t>
  </si>
  <si>
    <t>Alto</t>
  </si>
  <si>
    <t>Parcial</t>
  </si>
  <si>
    <t>Subtotal</t>
  </si>
  <si>
    <t>Patio</t>
  </si>
  <si>
    <t>QAF021</t>
  </si>
  <si>
    <t>Partida</t>
  </si>
  <si>
    <t>m</t>
  </si>
  <si>
    <t>Encuentro de cubierta plana transitable, no ventilada con paramento vertical. Impermeabilización con láminas de poliolefinas.</t>
  </si>
  <si>
    <t>Encuentro de cubierta plana transitable, no ventilada, con solado flotante aislante, tipo invertida, con aislante térmico adicional con paramento vertical; mediante la realización de un retranqueo perimetral de más de 5 cm con respecto al paramento vertical y de más de 20 cm de altura sobre la protección de la cubierta, relleno con mortero de cemento, industrial, M-2,5 colocado sobre la impermeabilización formada por: banda de terminación para lámina impermeabilizante flexible tipo EVAC, de 480 mm de anchura, compuesta de una doble hoja de poliolefina termoplástica con acetato de vinil etileno, con ambas caras revestidas de fibras de poliéster no tejidas, de 0,8 mm de espesor y 625 g/m², fijada a la impermeabilización continua de la cubierta, con adhesivo cementoso mejorado C2 E. Incluso complementos de refuerzo en tratamiento de puntos singulares mediante el uso de piezas especiales para la resolución de ángulos internos y externos.  Incluye: Ejecución del retranqueo perimetral. Limpieza y preparación de la superficie. Colocación de la banda de terminación con adhesivo cementoso.  Criterio de medición de proyecto: Longitud medida en proyección horizontal, según documentación gráfica de Proyecto.  Criterio de medición de obra: Se medirá, en proyección horizontal, la longitud realmente ejecutada según especificaciones de Proyecto.</t>
  </si>
  <si>
    <t>Uds.</t>
  </si>
  <si>
    <t>Largo</t>
  </si>
  <si>
    <t>Ancho</t>
  </si>
  <si>
    <t>Alto</t>
  </si>
  <si>
    <t>Parcial</t>
  </si>
  <si>
    <t>Subtotal</t>
  </si>
  <si>
    <t>QA</t>
  </si>
  <si>
    <t>QT</t>
  </si>
  <si>
    <t>Capítulo</t>
  </si>
  <si>
    <t>Inclinadas</t>
  </si>
  <si>
    <t>QTT210</t>
  </si>
  <si>
    <t>Partida</t>
  </si>
  <si>
    <t>m²</t>
  </si>
  <si>
    <t>Cubierta inclinada de tejas.</t>
  </si>
  <si>
    <t>Cubierta inclinada con una pendiente media del 30%. FORMACIÓN DE PENDIENTES: forjado inclinado de hormigón; IMPERMEABILIZACIÓN: tipo monocapa adherida, formada por lámina de betún modificado con elastómero SBS, LBM(SBS)-30-FP, con armadura de fieltro de poliéster no tejido de 160 g/m², de superficie no protegida, totalmente adherida al soporte con soplete previa imprimación con emulsión asfáltica aniónica con cargas tipo EB; COBERTURA: tejas cerámicas curvas, acabado con engobe color rojo, 40,8x15x11,6 cm, recibidas con mortero de cemento, industrial, M-2,5. Incluso, resolución de puntos singulares y piezas especiales de la cobertura.  Criterio de valoración económica: El precio no incluye el forjado de hormigón.  Incluye: Limpieza del supradós del forjado. Limpieza y preparación de la superficie sobre la que ha de aplicarse la impermeabilización. Aplicación de la capa de imprimación. Colocación de la lámina asfáltica. Colocación de las tejas recibidas con mortero. Ejecución de cumbreras, limatesas, aleros y bordes libres.  Criterio de medición de proyecto: Superficie del faldón medida en verdadera magnitud, según documentación gráfica de Proyecto, sin tener en cuenta el solape correspondiente de la teja. Incluyendo formación de cumbreras, limatesas, aleros y bordes libres. No se incluyen formación de limahoyas, aleros decorativos ni encuentros de faldones con paramentos verticales, chimeneas, ventanas o conductos de ventilación.  Criterio de medición de obra: Se medirá, en verdadera magnitud, la superficie realmente ejecutada según especificaciones de Proyecto, sin tener en cuenta el solape correspondiente de la teja. Incluyendo formación de cumbreras, limatesas, aleros y bordes libres. No se incluyen formación de limahoyas, aleros decorativos ni encuentros de faldones con paramentos verticales, chimeneas, ventanas o conductos de ventilación.</t>
  </si>
  <si>
    <t>Uds.</t>
  </si>
  <si>
    <t>Largo</t>
  </si>
  <si>
    <t>Ancho</t>
  </si>
  <si>
    <t>Alto</t>
  </si>
  <si>
    <t>Parcial</t>
  </si>
  <si>
    <t>Subtotal</t>
  </si>
  <si>
    <t>a justificar</t>
  </si>
  <si>
    <t>QTY010</t>
  </si>
  <si>
    <t>Partida</t>
  </si>
  <si>
    <t>m²</t>
  </si>
  <si>
    <t>Reparación de cobertura de tejas en cubierta inclinada.</t>
  </si>
  <si>
    <t>Reparación de cobertura de tejas en cubierta inclinada, retirando las tejas deterioradas y retejando con tejas cerámicas curvas, de caracteristicas similares a las existentes, fijadas con espuma de poliuretano; y carga de escombros sobre camión o contenedor.  Incluye: Retirada de las tejas dañadas. Limpieza y preparación de la superficie. Fijación de las tejas con espuma. Retirada y acopio del material desmontado. Carga de escombros sobre camión o contenedor.  Criterio de medición de proyecto: Superficie medida según documentación gráfica de Proyecto.  Criterio de medición de obra: Se medirá la superficie realmente ejecutada según especificaciones de Proyecto.</t>
  </si>
  <si>
    <t>Uds.</t>
  </si>
  <si>
    <t>Largo</t>
  </si>
  <si>
    <t>Ancho</t>
  </si>
  <si>
    <t>Alto</t>
  </si>
  <si>
    <t>Parcial</t>
  </si>
  <si>
    <t>Subtotal</t>
  </si>
  <si>
    <t>a justificar</t>
  </si>
  <si>
    <t>QT</t>
  </si>
  <si>
    <t>QL</t>
  </si>
  <si>
    <t>Capítulo</t>
  </si>
  <si>
    <t>Lucernarios</t>
  </si>
  <si>
    <t>QLV010</t>
  </si>
  <si>
    <t>Partida</t>
  </si>
  <si>
    <t>m²</t>
  </si>
  <si>
    <t>Lucernario de vidrio.</t>
  </si>
  <si>
    <t>Lucernario de vidrio a un agua, con un grado de complejidad bajo. ESTRUCTURA: formada por perfiles de aluminio en "T", en "L" y rectangulares, de hasta 100 mm de altura, placas de refuerzo en las uniones, tapas y remates de chapa de aluminio acabado lacado, con el sello QUALICOAT, que garantiza el espesor y la calidad del proceso de lacado; ACRISTALAMIENTO: doble acristalamiento templado de control solar y seguridad (laminar), 6/16/5+5, conjunto formado por vidrio exterior templado, de control solar, color azul de 6 mm, cámara de gas deshidratada con perfil separador de aluminio y doble sellado perimetral, de 16 mm, rellena de gas argón y vidrio interior laminar incoloro de 5+5 mm de espesor compuesto por dos lunas de vidrio de 5 mm, unidas mediante una lámina incolora de butiral de polivinilo; 32 mm de espesor total. Incluso remates, anclajes y fijaciones mecánicas.  Incluye: Replanteo de los puntos de apoyo de la estructura. Corte de los perfiles. Montaje y fijación de la estructura de perfiles de aluminio. Colocación y fijación del acristalamiento. Resolución de puntos singulares. Sellado elástico de juntas.  Criterio de medición de proyecto: Superficie del faldón medida en verdadera magnitud, según documentación gráfica de Proyecto.  Criterio de medición de obra: Se medirá, en verdadera magnitud, la superficie realmente ejecutada según especificaciones de Proyecto.</t>
  </si>
  <si>
    <t>Uds.</t>
  </si>
  <si>
    <t>Largo</t>
  </si>
  <si>
    <t>Ancho</t>
  </si>
  <si>
    <t>Alto</t>
  </si>
  <si>
    <t>Parcial</t>
  </si>
  <si>
    <t>Subtotal</t>
  </si>
  <si>
    <t>LUC1</t>
  </si>
  <si>
    <t>QL</t>
  </si>
  <si>
    <t>QR</t>
  </si>
  <si>
    <t>Capítulo</t>
  </si>
  <si>
    <t>Remates</t>
  </si>
  <si>
    <t>QRE020</t>
  </si>
  <si>
    <t>Partida</t>
  </si>
  <si>
    <t>m</t>
  </si>
  <si>
    <t>Encuentro Frontal de faldón con paramento vertical.</t>
  </si>
  <si>
    <t>Encuentro frontal de faldón con paramento vertical en cubierta inclinada, impermeabilización con banda autoadhesiva de aluminio, con la superficie en relieve y revestida por una de sus caras con una capa adhesiva de butilo de 0,15 mm de espesor, de 30 cm de anchura protegida con perfil de chapa de acero galvanizado, recibido en roza del paramento con mortero de cemento.  Incluye: Apertura de roza perimetral en el paramento vertical. Colocación de la banda autoadhesiva. Fijación del perfil metálico. Sellado de juntas.  Criterio de medición de proyecto: Longitud medida en verdadera magnitud, según documentación gráfica de Proyecto.  Criterio de medición de obra: Se medirá, en verdadera magnitud, la longitud realmente ejecutada según especificaciones de Proyecto.</t>
  </si>
  <si>
    <t>Uds.</t>
  </si>
  <si>
    <t>Largo</t>
  </si>
  <si>
    <t>Ancho</t>
  </si>
  <si>
    <t>Alto</t>
  </si>
  <si>
    <t>Parcial</t>
  </si>
  <si>
    <t>Subtotal</t>
  </si>
  <si>
    <t>Lucernario</t>
  </si>
  <si>
    <t>QRE020b</t>
  </si>
  <si>
    <t>Partida</t>
  </si>
  <si>
    <t>m</t>
  </si>
  <si>
    <t>Encuentro Lateral de faldón con paramento vertical.</t>
  </si>
  <si>
    <t>Encuentro lateral de faldón con paramento vertical en cubierta inclinada, impermeabilización con banda autoadhesiva de aluminio, con la superficie en relieve y revestida por una de sus caras con una capa adhesiva de butilo de 0,15 mm de espesor, de 30 cm de anchura protegida con perfil de chapa de acero galvanizado, recibido en roza del paramento con mortero de cemento.  Incluye: Apertura de roza perimetral en el paramento vertical. Colocación de la banda autoadhesiva. Fijación del perfil metálico. Sellado de juntas.  Criterio de medición de proyecto: Longitud medida en verdadera magnitud, según documentación gráfica de Proyecto.  Criterio de medición de obra: Se medirá, en verdadera magnitud, la longitud realmente ejecutada según especificaciones de Proyecto.</t>
  </si>
  <si>
    <t>Uds.</t>
  </si>
  <si>
    <t>Largo</t>
  </si>
  <si>
    <t>Ancho</t>
  </si>
  <si>
    <t>Alto</t>
  </si>
  <si>
    <t>Parcial</t>
  </si>
  <si>
    <t>Subtotal</t>
  </si>
  <si>
    <t>Lucernario</t>
  </si>
  <si>
    <t>QRE010</t>
  </si>
  <si>
    <t>Partida</t>
  </si>
  <si>
    <t>Ud</t>
  </si>
  <si>
    <t>Encuentro de faldón con chimeneas o conductos de ventilación.</t>
  </si>
  <si>
    <t>Encuentro de faldón de tejado con chimeneas o conductos de ventilación, de dimensiones 100x100 cm, en cubierta inclinada, impermeabilización con banda impermeabilizante autoadhesiva de betún modificado con elastómero SBS, de 30 cm de anchura, revestida por una de sus caras con una lámina de aluminio protegida con perfil de chapa de acero galvanizado, fijado al paramento con tornillos.  Incluye: Colocación de la banda autoadhesiva. Fijación del perfil metálico. Sellado de juntas.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</si>
  <si>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</si>
  <si>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</si>
  <si>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</si>
  <si>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</si>
  <si>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</si>
  <si>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</si>
  <si>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QR</t>
  </si>
  <si>
    <t>Q</t>
  </si>
  <si>
    <t>R</t>
  </si>
  <si>
    <t>Capítulo</t>
  </si>
  <si>
    <t>Revestimientos y trasdosados</t>
  </si>
  <si>
    <t>RA</t>
  </si>
  <si>
    <t>Capítulo</t>
  </si>
  <si>
    <t>De piezas rígidas en paramentos verticales</t>
  </si>
  <si>
    <t>RAC010</t>
  </si>
  <si>
    <t>Partida</t>
  </si>
  <si>
    <t>m²</t>
  </si>
  <si>
    <t>Revestimiento interior con piezas de gres porcelánico. Colocación en capa fina. 06</t>
  </si>
  <si>
    <t>Revestimiento interior con piezas de gres porcelánico, acabado mate o natural, de 300x300x10 mm, gama media, capacidad de absorción de agua E&lt;0,5%, grupo BIa, según UNE-EN 14411. SOPORTE: paramento de mortero de cemento, vertical, de hasta 3 m de altura. COLOCACIÓN: en capa fina y mediante doble encolado con adhesivo cementoso mejorado de ligantes mixtos, tixotrópico, C2 TE, según UNE-EN 12004, con deslizamiento reducido y tiempo abierto ampliado Webercol Flex Duogel "WEBER", o similar, color gris. REJUNTADO: con mortero de juntas cementoso mejorado, tipo CG2 W A, según UNE-EN 13888, con absorción de agua reducida y resistencia elevada a la abrasión, Webercolor Junta Fina "WEBER", o similar, color a elegir  , en juntas de 3 mm de espesor. Incluso crucetas de PVC.  Criterio de valoración económica: El precio no incluye las piezas especiales ni la resolución de puntos singulares.  Incluye: Preparación de la superficie soporte. Replanteo de los niveles, de la disposición de piezas y de las juntas. Corte y cajeado de las piezas. Preparación y aplicación del material de colocación. Formación de juntas de movimiento. Colocación de las piezas. Rejuntado. Acabado y limpieza final.  Criterio de medición de proyecto: Superficie medida según documentación gráfica de Proyecto, deduciendo los huecos de superficie mayor de 3 m². No se ha incrementado la medición por roturas y recortes, ya que en la descomposición se ha considerado un 5% más de piezas.  Criterio de medición de obra: Se medirá la superficie realmente ejecutada según especificaciones de Proyecto, deduciendo los huecos de superficie mayor de 3 m².</t>
  </si>
  <si>
    <t>Uds.</t>
  </si>
  <si>
    <t>Largo</t>
  </si>
  <si>
    <t>Ancho</t>
  </si>
  <si>
    <t>Alto</t>
  </si>
  <si>
    <t>Parcial</t>
  </si>
  <si>
    <t>Subtotal</t>
  </si>
  <si>
    <t>Sotano -1</t>
  </si>
  <si>
    <t>0</t>
  </si>
  <si>
    <t>Lavanderia</t>
  </si>
  <si>
    <t>Almacen Lavanderia</t>
  </si>
  <si>
    <t>Basuras</t>
  </si>
  <si>
    <t>Vestibulo</t>
  </si>
  <si>
    <t>Bodega</t>
  </si>
  <si>
    <t>Almacen</t>
  </si>
  <si>
    <t>Almacenes</t>
  </si>
  <si>
    <t>Vestuarios</t>
  </si>
  <si>
    <t>Instalaciones</t>
  </si>
  <si>
    <t>Sotano -2</t>
  </si>
  <si>
    <t>0</t>
  </si>
  <si>
    <t>Sala Hidraulica</t>
  </si>
  <si>
    <t>pilares</t>
  </si>
  <si>
    <t>Inst. Fontaneria y Contra Incendios</t>
  </si>
  <si>
    <t>Pilares</t>
  </si>
  <si>
    <t>Almacen 01</t>
  </si>
  <si>
    <t>Almacen 02</t>
  </si>
  <si>
    <t>Almacen 03</t>
  </si>
  <si>
    <t>RAC010b</t>
  </si>
  <si>
    <t>Partida</t>
  </si>
  <si>
    <t>m²</t>
  </si>
  <si>
    <t>Revestimiento interior con piezas de gres porcelánico. Colocación en capa fina. Cocina. 10</t>
  </si>
  <si>
    <t>Revestimiento interior con piezas de gres porcelánico, acabado mate o natural, de 300x600x10 mm, gama industrial especial cocinas, capacidad de absorción de agua E&lt;0,5%, grupo BIa, según UNE-EN 14411. SOPORTE: paramento de placas de yeso laminado, vertical, de hasta 3 m de altura. COLOCACIÓN: en capa fina y mediante doble encolado con adhesivo cementoso mejorado de ligantes mixtos, tixotrópico, C2 TE S1, según UNE-EN 12004, deformable, con deslizamiento reducido y tiempo abierto ampliado Webercol Flex² Multigel "WEBER", o similar, color gris. REJUNTADO: con mortero de juntas cementoso mejorado, tipo CG2 W A, según UNE-EN 13888, con absorción de agua reducida y resistencia elevada a la abrasión, Webercolor Junta Fina "WEBER", o similar, color Blanco, en juntas de 3 mm de espesor. Incluso crucetas de PVC. Incluso piezas de media caña en esquinas interiores y exteriores.  Criterio de valoración económica: El precio no incluye las piezas especiales ni la resolución de puntos singulares.  Incluye: Preparación de la superficie soporte. Replanteo de los niveles, de la disposición de piezas y de las juntas. Corte y cajeado de las piezas. Preparación y aplicación del material de colocación. Formación de juntas de movimiento. Colocación de las piezas. Rejuntado. Acabado y limpieza final.  Criterio de medición de proyecto: Superficie medida según documentación gráfica de Proyecto, deduciendo los huecos de superficie mayor de 3 m². No se ha incrementado la medición por roturas y recortes, ya que en la descomposición se ha considerado un 5% más de piezas.  Criterio de medición de obra: Se medirá la superficie realmente ejecutada según especificaciones de Proyecto, deduciendo los huecos de superficie mayor de 3 m².</t>
  </si>
  <si>
    <t>Uds.</t>
  </si>
  <si>
    <t>Largo</t>
  </si>
  <si>
    <t>Ancho</t>
  </si>
  <si>
    <t>Alto</t>
  </si>
  <si>
    <t>Parcial</t>
  </si>
  <si>
    <t>Subtotal</t>
  </si>
  <si>
    <t>Planta Baja</t>
  </si>
  <si>
    <t>0</t>
  </si>
  <si>
    <t>Cocina</t>
  </si>
  <si>
    <t>Cuarto Frio</t>
  </si>
  <si>
    <t>Almacen</t>
  </si>
  <si>
    <t>Aseo</t>
  </si>
  <si>
    <t>Oficio Baja</t>
  </si>
  <si>
    <t>Almacen</t>
  </si>
  <si>
    <t>Oficio Baja +1,00</t>
  </si>
  <si>
    <t>Oficio Cafetín</t>
  </si>
  <si>
    <t>Planta Primera</t>
  </si>
  <si>
    <t>Oficio Primera</t>
  </si>
  <si>
    <t>Planta Segunda</t>
  </si>
  <si>
    <t>0</t>
  </si>
  <si>
    <t>Oficio Planta Segunda</t>
  </si>
  <si>
    <t>RAC012</t>
  </si>
  <si>
    <t>Partida</t>
  </si>
  <si>
    <t>m²</t>
  </si>
  <si>
    <t>Revestimiento interior con piezas de gran formato de gres porcelánico. Colocación en capa fina. Piedra Antigua. 09/14</t>
  </si>
  <si>
    <t>Revestimiento interior con piezas de gran formato de gres porcelánico, texturizado coloreado en toda la masa, imitación piedra antigua, elaborado con tecnologia stepwise antideslizante formato 60x120x0,9 de Marazzi, o similar colección Mystone Limestone, o similar. SOPORTE: paramento de placas de yeso laminado, vertical, de más de 3 m de altura. COLOCACIÓN: en capa fina y mediante doble encolado con adhesivo cementoso mejorado de ligantes mixtos, C2 TE S1, según UNE-EN 12004, deformable, con deslizamiento reducido y tiempo abierto ampliado Webercol Flex² Multi "WEBER", o similar, color gris. REJUNTADO: con mortero de juntas cementoso mejorado, tipo CG2 W A, según UNE-EN 13888, con absorción de agua reducida y resistencia elevada a la abrasión, Webercolor Junta Fina "WEBER", o similar, color a elegir, en juntas de 3 mm de espesor. Incluso crucetas de PVC.  Criterio de valoración económica: El precio incluye las piezas especiales y la resolución de puntos singulares.  Incluye: Preparación de la superficie soporte. Replanteo de los niveles, de la disposición de piezas y de las juntas. Corte y cajeado de las piezas. Preparación y aplicación del material de colocación. Formación de juntas de movimiento. Colocación de las piezas. Rejuntado. Acabado y limpieza final.  Criterio de medición de proyecto: Superficie medida según documentación gráfica de Proyecto, deduciendo los huecos de superficie mayor de 3 m². No se ha incrementado la medición por roturas y recortes, ya que en la descomposición se ha considerado un 5% más de piezas.  Criterio de medición de obra: Se medirá la superficie realmente ejecutada según especificaciones de Proyecto, deduciendo los huecos de superficie mayor de 3 m².</t>
  </si>
  <si>
    <t>Uds.</t>
  </si>
  <si>
    <t>Largo</t>
  </si>
  <si>
    <t>Ancho</t>
  </si>
  <si>
    <t>Alto</t>
  </si>
  <si>
    <t>Parcial</t>
  </si>
  <si>
    <t>Subtotal</t>
  </si>
  <si>
    <t>Salón Desayunos Jardín Sur</t>
  </si>
  <si>
    <t>Aseos Salon Banquetes</t>
  </si>
  <si>
    <t>003, 004 y 00A</t>
  </si>
  <si>
    <t>00B</t>
  </si>
  <si>
    <t>Planta Primera</t>
  </si>
  <si>
    <t>0</t>
  </si>
  <si>
    <t>104, 105, 106 y 107</t>
  </si>
  <si>
    <t>114 y 115</t>
  </si>
  <si>
    <t>Planta Segunda</t>
  </si>
  <si>
    <t>0</t>
  </si>
  <si>
    <t>202 y 203</t>
  </si>
  <si>
    <t>Mueble Recepción</t>
  </si>
  <si>
    <t>RAD060</t>
  </si>
  <si>
    <t>Partida</t>
  </si>
  <si>
    <t>m²</t>
  </si>
  <si>
    <t>Revestimiento interior con piezas de gran formato de piedra sinterizada. 16</t>
  </si>
  <si>
    <t>Revestimiento interior con piedra sinterizada cortadas según despieces de memoria grafica, serie Clas-Stone, de Neolith modelo Calatorao, o similar de 12 mm de espesor , capacidad de absorción de agua E&lt;0,5%, grupo BIa, según UNE-EN 14411. SOPORTE: paramento de hormigón, mortero de cemento o placas de yeso laminado, vertical, de hasta 4 m de altura.Adhesivo cementoso mejorado de ligantes mixtos, C2 TE S1, según UNE-EN 12004, deformable, con deslizamiento reducido y tiempo abierto ampliado Webercol Flex² Multi "WEBER", o similar, color gris. REJUNTADO: con mortero de juntas cementoso mejorado, tipo CG2 W A, según UNE-EN 13888, con absorción de agua reducida y resistencia elevada a la abrasión, Webercolor Junta Fina "WEBER", o similar, color a elegir, en juntas de 3 mm de espesor.  Criterio de valoración económica: El precio incluye las piezas especiales y la resolución de puntos singulares.  Incluye: Preparación de la superficie soporte. Replanteo de los niveles, de la disposición de piezas y de las juntas. Corte y cajeado de las piezas. Preparación y aplicación del material de colocación. Formación de juntas de movimiento. Colocación de las piezas. Rejuntado. Acabado y limpieza final.  Criterio de medición de proyecto: Superficie medida según documentación gráfica de Proyecto, deduciendo los huecos de superficie mayor de 3 m². No se ha incrementado la medición por roturas y recortes, ya que en la descomposición se ha considerado un 5% más de piezas.  Criterio de medición de obra: Se medirá la superficie realmente ejecutada según especificaciones de Proyecto, deduciendo los huecos de superficie mayor de 3 m².</t>
  </si>
  <si>
    <t>Uds.</t>
  </si>
  <si>
    <t>Largo</t>
  </si>
  <si>
    <t>Ancho</t>
  </si>
  <si>
    <t>Alto</t>
  </si>
  <si>
    <t>Parcial</t>
  </si>
  <si>
    <t>Subtotal</t>
  </si>
  <si>
    <t>Planta Baja</t>
  </si>
  <si>
    <t>0</t>
  </si>
  <si>
    <t>Pilares Recepción</t>
  </si>
  <si>
    <t>Pilares Cafetin</t>
  </si>
  <si>
    <t>Pasillo 001-002</t>
  </si>
  <si>
    <t>Pasillo 003-005</t>
  </si>
  <si>
    <t>Pasillo 00A y 00B</t>
  </si>
  <si>
    <t>Planta Primera</t>
  </si>
  <si>
    <t>0</t>
  </si>
  <si>
    <t>Pasillo Norte</t>
  </si>
  <si>
    <t>Pasillo Sur</t>
  </si>
  <si>
    <t>Planta Segunda</t>
  </si>
  <si>
    <t>0</t>
  </si>
  <si>
    <t>Pasillo</t>
  </si>
  <si>
    <t>Mostrador recepción</t>
  </si>
  <si>
    <t>0</t>
  </si>
  <si>
    <t>Guardarropa</t>
  </si>
  <si>
    <t>RDE020</t>
  </si>
  <si>
    <t>Partida</t>
  </si>
  <si>
    <t>m²</t>
  </si>
  <si>
    <t>Revestimiento mural con chapa de paneles composite.</t>
  </si>
  <si>
    <t>Revestimiento mural con de paneles composite de 2000 a 6800 mm de longitud, 750 mm de altura y 4 mm de espesor, compuestos por dos láminas de aleación de aluminio EN AW-5005-A H22, de 0,5 mm de espesor, lacadas con PVDF por su cara exterior, acabado mate, con film de protección de plástico, unidas por un núcleo central mineral, de 3 mm de espesor, Euroclase B-s1, d0 de reacción al fuego, en forma de placas; colocación en posición vertical mediante el sistema de fijación oculta con adhesivo, sobre subestructura soporte de aluminio extruido. Incluso anclajes mecánicos para la fijación de la subestructura soporte.  Incluye: Limpieza y preparación de la superficie soporte. Replanteo. Fijación de los perfiles sobre el paramento. Corte y preparación del revestimiento. Colocación y fijación del revestimiento. Resolución de encuentros y puntos singulares.  Criterio de medición de proyecto: Superficie medida según documentación gráfica de Proyecto, deduciendo los huecos de superficie mayor de 2 m².  Criterio de medición de obra: Se medirá la superficie realmente ejecutada según especificaciones de Proyecto, deduciendo los huecos de superficie mayor de 2 m².</t>
  </si>
  <si>
    <t>Uds.</t>
  </si>
  <si>
    <t>Largo</t>
  </si>
  <si>
    <t>Ancho</t>
  </si>
  <si>
    <t>Alto</t>
  </si>
  <si>
    <t>Parcial</t>
  </si>
  <si>
    <t>Subtotal</t>
  </si>
  <si>
    <t>Hornacina radiadores V06</t>
  </si>
  <si>
    <t>V06</t>
  </si>
  <si>
    <t>Alfeizar</t>
  </si>
  <si>
    <t>RA</t>
  </si>
  <si>
    <t>RD</t>
  </si>
  <si>
    <t>Capítulo</t>
  </si>
  <si>
    <t>Decorativos</t>
  </si>
  <si>
    <t>RDM010</t>
  </si>
  <si>
    <t>Partida</t>
  </si>
  <si>
    <t>m²</t>
  </si>
  <si>
    <t>Revestimiento mural con tablero de madera. 21</t>
  </si>
  <si>
    <t>Revestimiento mural con tablero aglomerado de partículas, recubierto por ambas caras con una chapa fina de natural a elegir por DF, de 16 mm de espesor, canteado en zonas vistas. Colocación en obra: con clavos sobre rastreles de madera, con una separación de 400 mm. Incluso tornillos para la fijación de los rastreles a la superficie soporte.  Incluye: Limpieza y preparación de la superficie soporte. Replanteo de los rastreles sobre el paramento. Fijación de los rastreles sobre el paramento. Corte y preparación del revestimiento. Colocación y fijación del revestimiento. Resolución de encuentros y puntos singulares.  Criterio de medición de proyecto: Superficie medida según documentación gráfica de Proyecto, deduciendo los huecos de superficie mayor de 2 m².  Criterio de medición de obra: Se medirá la superficie realmente ejecutada según especificaciones de Proyecto, deduciendo los huecos de superficie mayor de 2 m².</t>
  </si>
  <si>
    <t>Uds.</t>
  </si>
  <si>
    <t>Largo</t>
  </si>
  <si>
    <t>Ancho</t>
  </si>
  <si>
    <t>Alto</t>
  </si>
  <si>
    <t>Parcial</t>
  </si>
  <si>
    <t>Subtotal</t>
  </si>
  <si>
    <t>Planta Baja</t>
  </si>
  <si>
    <t>0</t>
  </si>
  <si>
    <t>MA01</t>
  </si>
  <si>
    <t>PH3</t>
  </si>
  <si>
    <t>MA02</t>
  </si>
  <si>
    <t>PH2</t>
  </si>
  <si>
    <t>003, 004 Y 005</t>
  </si>
  <si>
    <t>MA02</t>
  </si>
  <si>
    <t>PH2</t>
  </si>
  <si>
    <t>00A</t>
  </si>
  <si>
    <t>MA02</t>
  </si>
  <si>
    <t>PH2</t>
  </si>
  <si>
    <t>00B</t>
  </si>
  <si>
    <t>MA02</t>
  </si>
  <si>
    <t>PH2</t>
  </si>
  <si>
    <t>Planta Primera</t>
  </si>
  <si>
    <t>0</t>
  </si>
  <si>
    <t>102, 103, 104, 105 y 106</t>
  </si>
  <si>
    <t>MA02</t>
  </si>
  <si>
    <t>PH2</t>
  </si>
  <si>
    <t>MA02</t>
  </si>
  <si>
    <t>PH2</t>
  </si>
  <si>
    <t>MA02</t>
  </si>
  <si>
    <t>PH2</t>
  </si>
  <si>
    <t>MA02</t>
  </si>
  <si>
    <t>MA02</t>
  </si>
  <si>
    <t>PH2</t>
  </si>
  <si>
    <t>MA04</t>
  </si>
  <si>
    <t>PH2</t>
  </si>
  <si>
    <t>PH2</t>
  </si>
  <si>
    <t>MA04</t>
  </si>
  <si>
    <t>PH2</t>
  </si>
  <si>
    <t>MA02</t>
  </si>
  <si>
    <t>PH2</t>
  </si>
  <si>
    <t>MA03</t>
  </si>
  <si>
    <t>PH2</t>
  </si>
  <si>
    <t>MA02</t>
  </si>
  <si>
    <t>PH2</t>
  </si>
  <si>
    <t>MA03</t>
  </si>
  <si>
    <t>PH2</t>
  </si>
  <si>
    <t>Planta Segunda</t>
  </si>
  <si>
    <t>0</t>
  </si>
  <si>
    <t>201, 202, 203 y 204</t>
  </si>
  <si>
    <t>MA02</t>
  </si>
  <si>
    <t>PH2</t>
  </si>
  <si>
    <t>MA02</t>
  </si>
  <si>
    <t>PH2</t>
  </si>
  <si>
    <t>PH2</t>
  </si>
  <si>
    <t>MA02</t>
  </si>
  <si>
    <t>PH2</t>
  </si>
  <si>
    <t>MA02</t>
  </si>
  <si>
    <t>PH2</t>
  </si>
  <si>
    <t>MA02</t>
  </si>
  <si>
    <t>PH2</t>
  </si>
  <si>
    <t>RDM010b</t>
  </si>
  <si>
    <t>Partida</t>
  </si>
  <si>
    <t>m²</t>
  </si>
  <si>
    <t>Revestimiento mural con tablero de madera. Acustico. 08</t>
  </si>
  <si>
    <t>Revestimiento mural con tablero de fibras de madera y resinas sintéticas de densidad media (MDF), ignífugo, Euroclase B-s1, d0 de reacción al fuego según UNE-EN 13501-1, recubierto por la cara vista con una chapa fina de madera de Roble Nature Vintage, calidad 033/037, Sono de Vansen, de 19 mm de espesor, compuesto de base de fibras recicladas de 9 mm de espesor, sobre estos, listones chapados de madera natural por su cara frontal de 27x11 mm separados 13 mm. Colocación en obra: con adhesivo.  Incluye: Limpieza y preparación de la superficie soporte. Replanteo. Corte y preparación del revestimiento. Aplicación del adhesivo. Colocación y fijación del revestimiento. Resolución de encuentros y puntos singulares.  Criterio de medición de proyecto: Superficie medida según documentación gráfica de Proyecto, deduciendo los huecos de superficie mayor de 2 m².  Criterio de medición de obra: Se medirá la superficie realmente ejecutada según especificaciones de Proyecto, deduciendo los huecos de superficie mayor de 2 m².</t>
  </si>
  <si>
    <t>Uds.</t>
  </si>
  <si>
    <t>Largo</t>
  </si>
  <si>
    <t>Ancho</t>
  </si>
  <si>
    <t>Alto</t>
  </si>
  <si>
    <t>Parcial</t>
  </si>
  <si>
    <t>Subtotal</t>
  </si>
  <si>
    <t>Planta Baja</t>
  </si>
  <si>
    <t>0</t>
  </si>
  <si>
    <t>Salon Banquetes</t>
  </si>
  <si>
    <t>PP05</t>
  </si>
  <si>
    <t>PP06</t>
  </si>
  <si>
    <t>Recepción</t>
  </si>
  <si>
    <t>Maletero</t>
  </si>
  <si>
    <t>Hall</t>
  </si>
  <si>
    <t>Cafetin</t>
  </si>
  <si>
    <t>Planta Primera</t>
  </si>
  <si>
    <t>0</t>
  </si>
  <si>
    <t>ascensor</t>
  </si>
  <si>
    <t>Planta Segunda</t>
  </si>
  <si>
    <t>0</t>
  </si>
  <si>
    <t>Ascensor</t>
  </si>
  <si>
    <t>Patio</t>
  </si>
  <si>
    <t>RDM010d</t>
  </si>
  <si>
    <t>Partida</t>
  </si>
  <si>
    <t>m²</t>
  </si>
  <si>
    <t>Revestimiento mural con tablero de madera acanalado horizontal.</t>
  </si>
  <si>
    <t>Revestimiento mural con tablero aglomerado de partículas, recubierto por ambas caras con una chapa fina de natural a elegir por DF, de 16 mm de espesor, canteado en zonas vistas. Colocación en obra: con clavos sobre rastreles de madera, con una separación de 400 mm. Incluso tornillos para la fijación de los rastreles a la superficie soporte.  Incluye: Limpieza y preparación de la superficie soporte. Replanteo de los rastreles sobre el paramento. Fijación de los rastreles sobre el paramento. Corte y preparación del revestimiento. Colocación y fijación del revestimiento. Resolución de encuentros y puntos singulares.  Criterio de medición de proyecto: Superficie medida según documentación gráfica de Proyecto, deduciendo los huecos de superficie mayor de 2 m².  Criterio de medición de obra: Se medirá la superficie realmente ejecutada según especificaciones de Proyecto, deduciendo los huecos de superficie mayor de 2 m².</t>
  </si>
  <si>
    <t>Uds.</t>
  </si>
  <si>
    <t>Largo</t>
  </si>
  <si>
    <t>Ancho</t>
  </si>
  <si>
    <t>Alto</t>
  </si>
  <si>
    <t>Parcial</t>
  </si>
  <si>
    <t>Subtotal</t>
  </si>
  <si>
    <t>Planta Baja</t>
  </si>
  <si>
    <t>0</t>
  </si>
  <si>
    <t>Pilares Recepción</t>
  </si>
  <si>
    <t>Pilares Cafetin</t>
  </si>
  <si>
    <t>Pasillo 001-002</t>
  </si>
  <si>
    <t>Pasillo 003-005</t>
  </si>
  <si>
    <t>Pasillo 00A y 00B</t>
  </si>
  <si>
    <t>Planta Primera</t>
  </si>
  <si>
    <t>0</t>
  </si>
  <si>
    <t>Pasillo Norte</t>
  </si>
  <si>
    <t>Pasillo Sur</t>
  </si>
  <si>
    <t>Planta Segunda</t>
  </si>
  <si>
    <t>0</t>
  </si>
  <si>
    <t>Pasillo</t>
  </si>
  <si>
    <t>Mostrador recepción</t>
  </si>
  <si>
    <t>0</t>
  </si>
  <si>
    <t>Guardarropa</t>
  </si>
  <si>
    <t>Salón Desayunos Jardín Sur</t>
  </si>
  <si>
    <t>Aseos Salon Banquetes</t>
  </si>
  <si>
    <t>Hornacina radiadores V06</t>
  </si>
  <si>
    <t>V06</t>
  </si>
  <si>
    <t>Alfeizar</t>
  </si>
  <si>
    <t>RD</t>
  </si>
  <si>
    <t>RE</t>
  </si>
  <si>
    <t>Capítulo</t>
  </si>
  <si>
    <t>Escaleras</t>
  </si>
  <si>
    <t>REC020</t>
  </si>
  <si>
    <t>Partida</t>
  </si>
  <si>
    <t>m</t>
  </si>
  <si>
    <t>Revestimiento de peldaño de terrazo. 01</t>
  </si>
  <si>
    <t>Revestimiento de peldaño recto de escalera de 90 cm de anchura mediante forrado con peldaño prefabricado de terrazo, en "L", para interiores, uso industrial, micrograno (menor o igual a 6 mm), color Marfil, zanquínes de terrazo de una pieza a montacaballo, recibido con mortero de cemento M-15, con arena de miga.  Incluye: Replanteo y corte de las piezas. Formación de encajes en esquinas y rincones. Humectación del peldañeado. Colocación con mortero de cemento. Tendido de cordeles. Colocación de las piezas. Colocación del zanquín. Relleno de juntas. Limpieza del tramo.  Criterio de medición de proyecto: Longitud medida según documentación gráfica de Proyecto.  Criterio de medición de obra: Se medirá la longitud realmente ejecutada según especificaciones de Proyecto.</t>
  </si>
  <si>
    <t>Uds.</t>
  </si>
  <si>
    <t>Largo</t>
  </si>
  <si>
    <t>Ancho</t>
  </si>
  <si>
    <t>Alto</t>
  </si>
  <si>
    <t>Parcial</t>
  </si>
  <si>
    <t>Subtotal</t>
  </si>
  <si>
    <t>Sotano -2 a Sotano -1</t>
  </si>
  <si>
    <t>Escalera Servicio</t>
  </si>
  <si>
    <t>0</t>
  </si>
  <si>
    <t>Primera a Segunda</t>
  </si>
  <si>
    <t>REG010b</t>
  </si>
  <si>
    <t>Partida</t>
  </si>
  <si>
    <t>m</t>
  </si>
  <si>
    <t>Revestimiento de peldaño gres porcelanico. Imitación piedra. 04</t>
  </si>
  <si>
    <t>Revestimiento de peldaño, pieza de peldaño gres porcelánico texturizado coloreado en toda la masa, imitación piedra, elaborado con tecnologia stepwise antideslizante de Marazzi, o similar colección Mystone Limestone 20, o similar, para uso interior, resistencia al deslizamiento 35&lt;Rd&lt;=45, clase 2, tabica y zanquín del mismo material colocado en ambos  laterales. Recibido con adhesivo cementoso mejorado, deformable, tipo C2 FT S1, según UNE-EN 12004, con fraguado rápido y deslizamiento reducido, Keraquick S1 "MAPEI SPAIN", o similar y rejuntado con mortero de juntas cementoso mejorado, tipo CG2 W A, según UNE-EN 13888, con absorción de agua reducida y resistencia elevada a la abrasión, Webercolor Junta Ancha "WEBER", o similar, color a elegir.  Incluye: Replanteo y trazado de huellas, tabicas y zanquines. Corte de las piezas y formación de encajes en esquinas y rincones. Humectación del peldañeado. Colocación con mortero de la tabica y huella del primer peldaño. Tendido de cordeles. Colocación de tabicas y huellas. Colocación del zanquín. Relleno de juntas. Limpieza del tramo.  Criterio de medición de proyecto: Longitud de huella, según documentación gráfica de Proyecto.  Criterio de medición de obra: Se medirá el número de unidades realmente ejecutadas según especificaciones de Proyecto.</t>
  </si>
  <si>
    <t>Uds.</t>
  </si>
  <si>
    <t>Largo</t>
  </si>
  <si>
    <t>Ancho</t>
  </si>
  <si>
    <t>Alto</t>
  </si>
  <si>
    <t>Parcial</t>
  </si>
  <si>
    <t>Subtotal</t>
  </si>
  <si>
    <t>Escalera Servicio / Parking</t>
  </si>
  <si>
    <t>0</t>
  </si>
  <si>
    <t>Sotano -1 a Baja</t>
  </si>
  <si>
    <t>Baja a Primera</t>
  </si>
  <si>
    <t>REG010bb</t>
  </si>
  <si>
    <t>Partida</t>
  </si>
  <si>
    <t>m</t>
  </si>
  <si>
    <t>Revestimiento de peldaño gres porcelanico. Imitación madera. 07</t>
  </si>
  <si>
    <t>Revestimiento de peldaño, pieza de peldaño gres porcelánico texturizado coloreado en toda la masa, imitación madera, elaborado con tecnologia stepwise antideslizante de Marazzi, o similar colección Treverkmore, o similar, para uso interior, resistencia al deslizamiento 35&lt;Rd&lt;=45, clase 2, tabica y zanquín del mismo material colocado en un lateral. Recibido con adhesivo cementoso mejorado, deformable, tipo C2 FT S1, según UNE-EN 12004, con fraguado rápido y deslizamiento reducido, Keraquick S1 "MAPEI SPAIN", o similar y rejuntado con mortero de juntas cementoso mejorado, tipo CG2 W A, según UNE-EN 13888, con absorción de agua reducida y resistencia elevada a la abrasión, Webercolor Junta Ancha "WEBER", o similar, color a elegir.  Incluye: Replanteo y trazado de huellas, tabicas y zanquines. Corte de las piezas y formación de encajes en esquinas y rincones. Humectación del peldañeado. Colocación con mortero de la tabica y huella del primer peldaño. Tendido de cordeles. Colocación de tabicas y huellas. Colocación del zanquín. Relleno de juntas. Limpieza del tramo.  Criterio de medición de proyecto: Longitud de huella, según documentación gráfica de Proyecto.  Criterio de medición de obra: Se medirá el número de unidades realmente ejecutadas según especificaciones de Proyecto.</t>
  </si>
  <si>
    <t>Uds.</t>
  </si>
  <si>
    <t>Largo</t>
  </si>
  <si>
    <t>Ancho</t>
  </si>
  <si>
    <t>Alto</t>
  </si>
  <si>
    <t>Parcial</t>
  </si>
  <si>
    <t>Subtotal</t>
  </si>
  <si>
    <t>Baja a baja +1,00</t>
  </si>
  <si>
    <t>Baja + 1.00 a Primera</t>
  </si>
  <si>
    <t>Primera a Segunda</t>
  </si>
  <si>
    <t>RE</t>
  </si>
  <si>
    <t>RF</t>
  </si>
  <si>
    <t>Capítulo</t>
  </si>
  <si>
    <t>Pinturas en paramentos exteriores</t>
  </si>
  <si>
    <t>RFS010</t>
  </si>
  <si>
    <t>Partida</t>
  </si>
  <si>
    <t>m²</t>
  </si>
  <si>
    <t>Pintura al silicato sobre paramento exterior. 22</t>
  </si>
  <si>
    <t>Aplicación manual de dos manos de pintura al silicato, Valentine o similar, color a elegir, acabado mate, textura lisa, la primera mano diluida con un 10% de agua y la siguiente sin diluir, (rendimiento: 0,1 l/m² cada mano); previa aplicación de una mano de imprimación, a base de soluciones de silicato potásico, sobre paramento exterior.  Criterio de valoración económica: El precio incluye la protección de los elementos del entorno que puedan verse afectados durante los trabajos y la resolución de puntos singulares.  Incluye: Preparación, limpieza y lijado previo del soporte. Preparación de la mezcla. Aplicación de una mano de fondo. Aplicación de dos manos de acabado.  Criterio de medición de proyecto: Superficie medida según documentación gráfica de Proyecto, con el mismo criterio que el soporte base.  Criterio de medición de obra: Se medirá la superficie realmente ejecutada según especificaciones de Proyecto, con el mismo criterio que el soporte base.</t>
  </si>
  <si>
    <t>Uds.</t>
  </si>
  <si>
    <t>Largo</t>
  </si>
  <si>
    <t>Ancho</t>
  </si>
  <si>
    <t>Alto</t>
  </si>
  <si>
    <t>Parcial</t>
  </si>
  <si>
    <t>Subtotal</t>
  </si>
  <si>
    <t>Patio</t>
  </si>
  <si>
    <t>0</t>
  </si>
  <si>
    <t>Terrazas</t>
  </si>
  <si>
    <t>0</t>
  </si>
  <si>
    <t>Primera</t>
  </si>
  <si>
    <t>Fachada Trasera</t>
  </si>
  <si>
    <t>RF</t>
  </si>
  <si>
    <t>RI</t>
  </si>
  <si>
    <t>Capítulo</t>
  </si>
  <si>
    <t>Pinturas en paramentos interiores</t>
  </si>
  <si>
    <t>RIP020</t>
  </si>
  <si>
    <t>Partida</t>
  </si>
  <si>
    <t>m²</t>
  </si>
  <si>
    <t>Pintura plástica sobre paramento interior. Horizontal 02</t>
  </si>
  <si>
    <t>Aplicación manual de dos manos de pintura plástica, Valentine o similar, color a elegir, acabado mate, textura lisa, la primera mano diluida con un 20% de agua y la siguiente sin diluir, (rendimiento: 0,13 l/m² cada mano); previa aplicación de una mano de imprimación a base de copolímeros acrílicos en suspensión acuosa, sobre paramento interior de hormigón, mortero de cemento, yeso laminado o guarnecido de yeso, horizontal, hasta 3 m de altura. Incluso plaste de fraguado rápido para eliminar pequeñas imperfecciones.  Criterio de valoración económica: El precio incluye la protección de los elementos del entorno que puedan verse afectados durante los trabajos y la resolución de puntos singulares.  Incluye: Preparación del soporte. Aplicación de una mano de fondo. Plastecido. Aplicación de dos manos de acabado.  Criterio de medición de proyecto: Superficie medida según documentación gráfica de Proyecto, con el mismo criterio que el soporte base.  Criterio de medición de obra: Se medirá la superficie realmente ejecutada según especificaciones de Proyecto, con el mismo criterio que el soporte base.</t>
  </si>
  <si>
    <t>Uds.</t>
  </si>
  <si>
    <t>Largo</t>
  </si>
  <si>
    <t>Ancho</t>
  </si>
  <si>
    <t>Alto</t>
  </si>
  <si>
    <t>Parcial</t>
  </si>
  <si>
    <t>Subtotal</t>
  </si>
  <si>
    <t>Yeso Horizontal</t>
  </si>
  <si>
    <t>0</t>
  </si>
  <si>
    <t>Planta Baja</t>
  </si>
  <si>
    <t>0</t>
  </si>
  <si>
    <t>003, 004, 005, 00A</t>
  </si>
  <si>
    <t>00B</t>
  </si>
  <si>
    <t>Planta Primera</t>
  </si>
  <si>
    <t>0</t>
  </si>
  <si>
    <t>104, 105, 106 y 107</t>
  </si>
  <si>
    <t>111 y 113</t>
  </si>
  <si>
    <t>114 y 115</t>
  </si>
  <si>
    <t>Planta Segunda</t>
  </si>
  <si>
    <t>0</t>
  </si>
  <si>
    <t>202 y 203</t>
  </si>
  <si>
    <t>Falsos Techos Yeso Laminado 1 Placa</t>
  </si>
  <si>
    <t>0</t>
  </si>
  <si>
    <t>Planta Sotano -1</t>
  </si>
  <si>
    <t>0</t>
  </si>
  <si>
    <t>Vestuarios</t>
  </si>
  <si>
    <t>Registrable</t>
  </si>
  <si>
    <t>Planta Baja</t>
  </si>
  <si>
    <t>0</t>
  </si>
  <si>
    <t>Cocina</t>
  </si>
  <si>
    <t>Aseo</t>
  </si>
  <si>
    <t>Almacen</t>
  </si>
  <si>
    <t>Cuarto Frio</t>
  </si>
  <si>
    <t>Registrable</t>
  </si>
  <si>
    <t>Puerta cocina</t>
  </si>
  <si>
    <t>Hall</t>
  </si>
  <si>
    <t>Almacen</t>
  </si>
  <si>
    <t>Aseos</t>
  </si>
  <si>
    <t>Pasillo</t>
  </si>
  <si>
    <t>Minusvalidos</t>
  </si>
  <si>
    <t>Administración</t>
  </si>
  <si>
    <t>Guardaropa</t>
  </si>
  <si>
    <t>Entrada</t>
  </si>
  <si>
    <t>Oficio Planta</t>
  </si>
  <si>
    <t>Maletero</t>
  </si>
  <si>
    <t>Oficio Planta +1.00</t>
  </si>
  <si>
    <t>Oficio Cafetin</t>
  </si>
  <si>
    <t>Habitaciones</t>
  </si>
  <si>
    <t>0</t>
  </si>
  <si>
    <t>003, 004, 005 y 00A</t>
  </si>
  <si>
    <t>00B</t>
  </si>
  <si>
    <t>Planta Primera</t>
  </si>
  <si>
    <t>0</t>
  </si>
  <si>
    <t>Oficio Planta</t>
  </si>
  <si>
    <t>104, 105 y 107</t>
  </si>
  <si>
    <t>Pasillo</t>
  </si>
  <si>
    <t>Planta Segunda</t>
  </si>
  <si>
    <t>0</t>
  </si>
  <si>
    <t>Oficio de Planta</t>
  </si>
  <si>
    <t>202 y 203</t>
  </si>
  <si>
    <t>Pasillo</t>
  </si>
  <si>
    <t>Falsos Techos Yeso Laminado 2 Placas</t>
  </si>
  <si>
    <t>0</t>
  </si>
  <si>
    <t>Planta Baja</t>
  </si>
  <si>
    <t>0</t>
  </si>
  <si>
    <t>Salon Banquetes</t>
  </si>
  <si>
    <t>Techo lamas</t>
  </si>
  <si>
    <t>Vestibulo Salon Banquetes</t>
  </si>
  <si>
    <t>Vestibulo</t>
  </si>
  <si>
    <t>Hall/ Recepción</t>
  </si>
  <si>
    <t>Techo lamas</t>
  </si>
  <si>
    <t>Salon desayunos</t>
  </si>
  <si>
    <t>Techo lamas</t>
  </si>
  <si>
    <t>Pasillo 001/002</t>
  </si>
  <si>
    <t>Salon Jardin Norte</t>
  </si>
  <si>
    <t>Falsos Techos Yeso Laminado 1 Placa semi directo.</t>
  </si>
  <si>
    <t>0</t>
  </si>
  <si>
    <t>Sotano -1</t>
  </si>
  <si>
    <t>0</t>
  </si>
  <si>
    <t>Escalera</t>
  </si>
  <si>
    <t>Zancas</t>
  </si>
  <si>
    <t>Mesetas</t>
  </si>
  <si>
    <t>Planta Baja</t>
  </si>
  <si>
    <t>0</t>
  </si>
  <si>
    <t>00A y 00B</t>
  </si>
  <si>
    <t>Escalera Servicio</t>
  </si>
  <si>
    <t>0</t>
  </si>
  <si>
    <t>Escalera</t>
  </si>
  <si>
    <t>Planta Primera</t>
  </si>
  <si>
    <t>0</t>
  </si>
  <si>
    <t>Escalera Servicio</t>
  </si>
  <si>
    <t>Escalera</t>
  </si>
  <si>
    <t>Zona Ascensor</t>
  </si>
  <si>
    <t>Planta Primera</t>
  </si>
  <si>
    <t>0</t>
  </si>
  <si>
    <t>Escalera Servicio</t>
  </si>
  <si>
    <t>Escalera</t>
  </si>
  <si>
    <t>Zona Ascensor</t>
  </si>
  <si>
    <t>Techo Sotano -2</t>
  </si>
  <si>
    <t>0</t>
  </si>
  <si>
    <t>Aljibe, bombas y vestibulo</t>
  </si>
  <si>
    <t>Instalaciones Produccion</t>
  </si>
  <si>
    <t>Techo Sotano -1</t>
  </si>
  <si>
    <t>0</t>
  </si>
  <si>
    <t>Zona Coches</t>
  </si>
  <si>
    <t>0</t>
  </si>
  <si>
    <t>Entrada</t>
  </si>
  <si>
    <t>Bahia Carga</t>
  </si>
  <si>
    <t>01-07</t>
  </si>
  <si>
    <t>08-27</t>
  </si>
  <si>
    <t>Lavanderia/almacenes</t>
  </si>
  <si>
    <t>0</t>
  </si>
  <si>
    <t>Basuras</t>
  </si>
  <si>
    <t>Almacen Lavanderia</t>
  </si>
  <si>
    <t>Lavanderia</t>
  </si>
  <si>
    <t>Vestibulo y Bodega</t>
  </si>
  <si>
    <t>Ascensor</t>
  </si>
  <si>
    <t>Vestibulo</t>
  </si>
  <si>
    <t>Pasillo</t>
  </si>
  <si>
    <t>Escalera</t>
  </si>
  <si>
    <t>Vestibulo</t>
  </si>
  <si>
    <t>Almacen</t>
  </si>
  <si>
    <t>Almacen</t>
  </si>
  <si>
    <t>Almacen</t>
  </si>
  <si>
    <t>Almacen</t>
  </si>
  <si>
    <t>Taller de Mantenimiento</t>
  </si>
  <si>
    <t>Instalaciones</t>
  </si>
  <si>
    <t>Instalaciones</t>
  </si>
  <si>
    <t>Almacen</t>
  </si>
  <si>
    <t>Almacen</t>
  </si>
  <si>
    <t>Vestibulo</t>
  </si>
  <si>
    <t>Instalaciones</t>
  </si>
  <si>
    <t>Bajo Cubierta Instalaciones</t>
  </si>
  <si>
    <t>0</t>
  </si>
  <si>
    <t>Escalera Servicio</t>
  </si>
  <si>
    <t>0</t>
  </si>
  <si>
    <t>Primera a segunda</t>
  </si>
  <si>
    <t>RIP035</t>
  </si>
  <si>
    <t>Partida</t>
  </si>
  <si>
    <t>m²</t>
  </si>
  <si>
    <t>Pintura plástica sobre paramento interior. Vertical. 02</t>
  </si>
  <si>
    <t>Aplicación manual de dos manos de pintura plástica, Valentine o similar, color a elegir, acabado mate, textura lisa, la primera mano diluida con un 20% de agua y la siguiente sin diluir, (rendimiento: 0,1 l/m² cada mano); previa aplicación de una mano de imprimación a base de copolímeros acrílicos en suspensión acuosa, sobre paramento interior de hormigón, mortero de cemento, yeso laminado o guarnecido de yeso, vertical, de hasta 3 m de altura. En garaje en dos tonos a elegir formando zocalo de altura 120 cm.  Criterio de valoración económica: El precio incluye la protección de los elementos del entorno que puedan verse afectados durante los trabajos y la resolución de puntos singulares.  Incluye: Preparación del soporte. Aplicación de una mano de fondo. Aplicación de dos manos de acabado.  Criterio de medición de proyecto: Superficie medida según documentación gráfica de Proyecto, con el mismo criterio que el soporte base.  Criterio de medición de obra: Se medirá la superficie realmente ejecutada según especificaciones de Proyecto, con el mismo criterio que el soporte base.</t>
  </si>
  <si>
    <t>Uds.</t>
  </si>
  <si>
    <t>Largo</t>
  </si>
  <si>
    <t>Ancho</t>
  </si>
  <si>
    <t>Alto</t>
  </si>
  <si>
    <t>Parcial</t>
  </si>
  <si>
    <t>Subtotal</t>
  </si>
  <si>
    <t>Tabiques Tipo "F"</t>
  </si>
  <si>
    <t>Tabiques Tipo "G"</t>
  </si>
  <si>
    <t>Tabiques Tipo "H"</t>
  </si>
  <si>
    <t>Deducir alicatados</t>
  </si>
  <si>
    <t>Muro Garaje</t>
  </si>
  <si>
    <t>0</t>
  </si>
  <si>
    <t>Tabiques Tipo "A"</t>
  </si>
  <si>
    <t>Tabiques Tipo "B"</t>
  </si>
  <si>
    <t>Tabiques Tipo "C"</t>
  </si>
  <si>
    <t>Tabiques Tipo "D"</t>
  </si>
  <si>
    <t>Tabiques Tipo "E"</t>
  </si>
  <si>
    <t>Trasdosado Tipo "A"</t>
  </si>
  <si>
    <t>Trasdosado Tipo "B"</t>
  </si>
  <si>
    <t>Trasdosado directo</t>
  </si>
  <si>
    <t>Deducir alicatados</t>
  </si>
  <si>
    <t>0</t>
  </si>
  <si>
    <t>Revestimiento 10 Cocinas</t>
  </si>
  <si>
    <t>Revestimiento 09/14</t>
  </si>
  <si>
    <t>Revestimiento 16</t>
  </si>
  <si>
    <t>Deducir revestimientos de madera</t>
  </si>
  <si>
    <t>0</t>
  </si>
  <si>
    <t>Madera natural 21</t>
  </si>
  <si>
    <t>Acustico</t>
  </si>
  <si>
    <t>RIP020b</t>
  </si>
  <si>
    <t>Partida</t>
  </si>
  <si>
    <t>m²</t>
  </si>
  <si>
    <t>Pintura plástica sobre paramento interior. Color Negro. Falso techo.</t>
  </si>
  <si>
    <t>Aplicación manual de dos manos de pintura plástica, Valentine o similar, color a negro, acabado mate, textura lisa, la primera mano diluida con un 20% de agua y la siguiente sin diluir, (rendimiento: 0,13 l/m² cada mano); previa aplicación de una mano de imprimación a base de copolímeros acrílicos en suspensión acuosa, sobre paramento interior de hormigón e instalaciones, horizontal, hasta 3 m de altura.  Criterio de valoración económica: El precio incluye la protección de los elementos del entorno que puedan verse afectados durante los trabajos y la resolución de puntos singulares.  Incluye: Preparación del soporte. Aplicación de una mano de fondo. Aplicación de dos manos de acabado.  Criterio de medición de proyecto: Superficie medida según documentación gráfica de Proyecto, con el mismo criterio que el soporte base.  Criterio de medición de obra: Se medirá la superficie realmente ejecutada según especificaciones de Proyecto, con el mismo criterio que el soporte base.</t>
  </si>
  <si>
    <t>Uds.</t>
  </si>
  <si>
    <t>Largo</t>
  </si>
  <si>
    <t>Ancho</t>
  </si>
  <si>
    <t>Alto</t>
  </si>
  <si>
    <t>Parcial</t>
  </si>
  <si>
    <t>Subtotal</t>
  </si>
  <si>
    <t>Planta Baja</t>
  </si>
  <si>
    <t>0</t>
  </si>
  <si>
    <t>Pasillo 003-005</t>
  </si>
  <si>
    <t>Planta Primera</t>
  </si>
  <si>
    <t>0</t>
  </si>
  <si>
    <t>Pasillo Norte</t>
  </si>
  <si>
    <t>Pasillo Sur</t>
  </si>
  <si>
    <t>Planta Segunda</t>
  </si>
  <si>
    <t>RKB020</t>
  </si>
  <si>
    <t>Partida</t>
  </si>
  <si>
    <t>m²</t>
  </si>
  <si>
    <t>Pintura termoaislante sobre paramento interior. 26</t>
  </si>
  <si>
    <t>Aplicación manual de dos manos de pintura termoaislante, Valentine o similar, anticondensación y antimoho color a elegir, acabado mate, textura lisa, la primera mano diluida con un 10% de agua y la siguiente sin diluir, (rendimiento: 0,33 l/m² cada mano); previa aplicación de una mano de imprimación acrílica reguladora de la absorción, sobre paramento interior de hormigón, horizontal, hasta 3 m de altura.  Criterio de valoración económica: El precio incluye la protección de los elementos del entorno que puedan verse afectados durante los trabajos y la resolución de puntos singulares.  Incluye: Preparación del soporte. Aplicación de una mano de fondo. Aplicación de dos manos de acabado.  Criterio de medición de proyecto: Superficie medida según documentación gráfica de Proyecto, con el mismo criterio que el soporte base.  Criterio de medición de obra: Se medirá la superficie realmente ejecutada según especificaciones de Proyecto, con el mismo criterio que el soporte base.</t>
  </si>
  <si>
    <t>Uds.</t>
  </si>
  <si>
    <t>Largo</t>
  </si>
  <si>
    <t>Ancho</t>
  </si>
  <si>
    <t>Alto</t>
  </si>
  <si>
    <t>Parcial</t>
  </si>
  <si>
    <t>Subtotal</t>
  </si>
  <si>
    <t>Techo sotano -2</t>
  </si>
  <si>
    <t>RI</t>
  </si>
  <si>
    <t>RNb</t>
  </si>
  <si>
    <t>Capítulo</t>
  </si>
  <si>
    <t>Pinturas sobre soporte metálico</t>
  </si>
  <si>
    <t>RNE020</t>
  </si>
  <si>
    <t>Partida</t>
  </si>
  <si>
    <t>m²</t>
  </si>
  <si>
    <t>Esmalte sobre cerrajería de acero.</t>
  </si>
  <si>
    <t>Aplicación manual de dos manos de esmalte sintético de secado rápido, Valentine o similar, a base de resinas alquídicas, color y acabado a elegir, (rendimiento: 0,077 l/m² cada mano); previa aplicación de una mano de imprimación sintética antioxidante de secado rápido, a base de resinas alcídicas modificadas y fosfato de zinc, color gris, acabado mate (rendimiento: 0,087 l/m²), sobre barandilla interior con entrepaño de barrotes, de acero.  Incluye: Preparación y limpieza de la superficie soporte. Aplicación de una mano de imprimación. Aplicación de dos manos de acabado.  Criterio de medición de proyecto: Superficie del polígono envolvente, medida según documentación gráfica de Proyecto, por una sola cara, sin descontar huecos.  Criterio de medición de obra: Se medirá la superficie del polígono envolvente de las unidades realmente ejecutadas según especificaciones de Proyecto, por una sola cara.</t>
  </si>
  <si>
    <t>Uds.</t>
  </si>
  <si>
    <t>Largo</t>
  </si>
  <si>
    <t>Ancho</t>
  </si>
  <si>
    <t>Alto</t>
  </si>
  <si>
    <t>Parcial</t>
  </si>
  <si>
    <t>Subtotal</t>
  </si>
  <si>
    <t>Escalera</t>
  </si>
  <si>
    <t>RNI010</t>
  </si>
  <si>
    <t>Partida</t>
  </si>
  <si>
    <t>m²</t>
  </si>
  <si>
    <t>Imprimación antioxidante sobre superficie de acero.</t>
  </si>
  <si>
    <t>Aplicación manual de una mano de imprimación sintética antioxidante de secado rápido, Valentine o similar, color gris, acabado mate, a base de resinas alcídicas modificadas, pigmentos orgánicos, pigmentos inorgánicos, pigmentos antioxidantes, fosfato de zinc y disolvente formulado a base de una mezcla de hidrocarburos (rendimiento: 0,087 l/m²), sobre cerrajería interior de acero.  Incluye: Preparación y limpieza de la superficie soporte. Aplicación de una mano de imprimación.  Criterio de medición de proyecto: Superficie medida según documentación gráfica de Proyecto, sin descontar huecos, considerando la superficie que encierran, definida por sus dimensiones máximas, por una sola cara.  Criterio de medición de obra: Se medirá la superficie realmente ejecutada según especificaciones de Proyecto, por una sola cara, considerando la superficie que encierran, definida por sus dimensiones máximas.</t>
  </si>
  <si>
    <t>Uds.</t>
  </si>
  <si>
    <t>Largo</t>
  </si>
  <si>
    <t>Ancho</t>
  </si>
  <si>
    <t>Alto</t>
  </si>
  <si>
    <t>Parcial</t>
  </si>
  <si>
    <t>Subtotal</t>
  </si>
  <si>
    <t>Escalera</t>
  </si>
  <si>
    <t>RNE010</t>
  </si>
  <si>
    <t>Partida</t>
  </si>
  <si>
    <t>m²</t>
  </si>
  <si>
    <t>Esmalte sobre estructura de acero.</t>
  </si>
  <si>
    <t>Aplicación manual de dos manos de esmalte sintético, de secado rápido, a base de resinas alquídicas, color y acabado a elegir,  Valentine o similar, (rendimiento: 0,077 l/m² cada mano); previa aplicación de una mano de imprimación sintética antioxidante de secado rápido, a base de resinas alcídicas modificadas y fosfato de zinc, color gris, acabado mate (rendimiento: 0,087 l/m²), sobre viga formada por piezas simples de perfiles laminados de acero.  Incluye: Preparación y limpieza de la superficie soporte. Aplicación de una mano de imprimación. Aplicación de dos manos de acabado.  Criterio de medición de proyecto: Superficie medida según documentación gráfica de Proyecto.  Criterio de medición de obra: Se medirá la superficie realmente ejecutada según especificaciones de Proyecto.</t>
  </si>
  <si>
    <t>Uds.</t>
  </si>
  <si>
    <t>Largo</t>
  </si>
  <si>
    <t>Ancho</t>
  </si>
  <si>
    <t>Alto</t>
  </si>
  <si>
    <t>Parcial</t>
  </si>
  <si>
    <t>Subtotal</t>
  </si>
  <si>
    <t>UPN300 0,95 m2/m</t>
  </si>
  <si>
    <t>0</t>
  </si>
  <si>
    <t>Suelo -1</t>
  </si>
  <si>
    <t>0</t>
  </si>
  <si>
    <t>Suelo Baja</t>
  </si>
  <si>
    <t>0</t>
  </si>
  <si>
    <t>Suelo Primera</t>
  </si>
  <si>
    <t>0</t>
  </si>
  <si>
    <t>Suelo Segunda</t>
  </si>
  <si>
    <t>0</t>
  </si>
  <si>
    <t>Bajo Cubierta Segunda</t>
  </si>
  <si>
    <t>0</t>
  </si>
  <si>
    <t>Cubierta</t>
  </si>
  <si>
    <t>0</t>
  </si>
  <si>
    <t>IPE300 1,16 m2/m</t>
  </si>
  <si>
    <t>0</t>
  </si>
  <si>
    <t>HEB100 0,57 m2/m</t>
  </si>
  <si>
    <t>0</t>
  </si>
  <si>
    <t>Trampilla sotano -2 -1</t>
  </si>
  <si>
    <t>Tramex foso generador</t>
  </si>
  <si>
    <t>L 100x100x10 0.39 m2/m</t>
  </si>
  <si>
    <t>0</t>
  </si>
  <si>
    <t>Placas</t>
  </si>
  <si>
    <t>Chapa Trampilla</t>
  </si>
  <si>
    <t>RNb</t>
  </si>
  <si>
    <t>RN</t>
  </si>
  <si>
    <t>Capítulo</t>
  </si>
  <si>
    <t>Pinturas y tratamientos sobre soporte de madera.</t>
  </si>
  <si>
    <t>RMB020</t>
  </si>
  <si>
    <t>Partida</t>
  </si>
  <si>
    <t>m²</t>
  </si>
  <si>
    <t>Barniz sintético.</t>
  </si>
  <si>
    <t>Aplicación manual de dos manos de barniz sintético a poro cerrado, a base de resinas alcídicas y filtros ultravioleta, sin diluir,  Valentine o similar, (rendimiento: 0,067 l/m² cada mano); previa aplicación de una mano de fondo protector, insecticida, fungicida y termicida, transparente e incoloro, (rendimiento: 0,24 l/m²), sobre superficie de barandilla de madera, en exteriores. Incluso lijado.  Criterio de valoración económica: El precio incluye la protección de los elementos del entorno que puedan verse afectados durante los trabajos.  Incluye: Preparación y limpieza de la superficie soporte. Aplicación de la mano de fondo. Aplicación sucesiva, con intervalos de secado, de las manos de acabado.  Criterio de medición de proyecto: Superficie medida según documentación gráfica de Proyecto, sin descontar huecos, considerando la superficie que encierran, definida por sus dimensiones máximas, por una sola cara.  Criterio de medición de obra: Se medirá la superficie realmente ejecutada según especificaciones de Proyecto, por una sola cara, considerando la superficie que encierran, definida por sus dimensiones máximas.</t>
  </si>
  <si>
    <t>Uds.</t>
  </si>
  <si>
    <t>Largo</t>
  </si>
  <si>
    <t>Ancho</t>
  </si>
  <si>
    <t>Alto</t>
  </si>
  <si>
    <t>Parcial</t>
  </si>
  <si>
    <t>Subtotal</t>
  </si>
  <si>
    <t>Barandillas existentes</t>
  </si>
  <si>
    <t>RYP005</t>
  </si>
  <si>
    <t>Partida</t>
  </si>
  <si>
    <t>m²</t>
  </si>
  <si>
    <t>Preparación de superficie de madera, para repintar.</t>
  </si>
  <si>
    <t>Preparación de superficie de barandilla de madera, con capas de pintura en buen estado, mediante lavado de la superficie con agua y detergente para eliminar la grasa y lijado hasta eliminar la capa brillante, para proceder posteriormente a su repintado.  Incluye: Lavado con agua y detergente. Recogida y eliminación del agua de limpieza. Lijado de toda la superficie. Limpieza de la superficie.  Criterio de medición de proyecto: Superficie medida según documentación gráfica de Proyecto.  Criterio de medición de obra: Se medirá la superficie realmente ejecutada según especificaciones de Proyecto.</t>
  </si>
  <si>
    <t>Uds.</t>
  </si>
  <si>
    <t>Largo</t>
  </si>
  <si>
    <t>Ancho</t>
  </si>
  <si>
    <t>Alto</t>
  </si>
  <si>
    <t>Parcial</t>
  </si>
  <si>
    <t>Subtotal</t>
  </si>
  <si>
    <t>Barandillas existentes</t>
  </si>
  <si>
    <t>RN</t>
  </si>
  <si>
    <t>RO</t>
  </si>
  <si>
    <t>Capítulo</t>
  </si>
  <si>
    <t>Pinturas para uso específico</t>
  </si>
  <si>
    <t>ROO010</t>
  </si>
  <si>
    <t>Partida</t>
  </si>
  <si>
    <t>m²</t>
  </si>
  <si>
    <t>Pintura epoxi sobre suelo de garaje. 03</t>
  </si>
  <si>
    <t>Aplicación manual de dos manos de pintura epoxi  Valentine o similar,, color a elegir, acabado satinado, textura lisa, la primera mano diluida con un 10% de agua y la siguiente sin diluir, (rendimiento: 0,23 kg/m² cada mano); sobre suelo de garaje de hormigón.  Incluye: Limpieza general de la superficie soporte. Preparación de la mezcla. Aplicación de una mano de fondo y una mano de acabado.  Criterio de medición de proyecto: Superficie medida según documentación gráfica de Proyecto, con el mismo criterio que el soporte base.  Criterio de medición de obra: Se medirá la superficie realmente ejecutada según especificaciones de Proyecto, con el mismo criterio que el soporte base.</t>
  </si>
  <si>
    <t>Uds.</t>
  </si>
  <si>
    <t>Largo</t>
  </si>
  <si>
    <t>Ancho</t>
  </si>
  <si>
    <t>Alto</t>
  </si>
  <si>
    <t>Parcial</t>
  </si>
  <si>
    <t>Subtotal</t>
  </si>
  <si>
    <t>Entrada</t>
  </si>
  <si>
    <t>Bahia Carga</t>
  </si>
  <si>
    <t>01-07</t>
  </si>
  <si>
    <t>08-27</t>
  </si>
  <si>
    <t>Lavanderia</t>
  </si>
  <si>
    <t>Atarjea a Instalaciones</t>
  </si>
  <si>
    <t>Atarjea a exterior</t>
  </si>
  <si>
    <t>ROO030</t>
  </si>
  <si>
    <t>Partida</t>
  </si>
  <si>
    <t>m</t>
  </si>
  <si>
    <t>Marcado de plazas de garaje.</t>
  </si>
  <si>
    <t>Aplicación manual de dos manos de pintura al clorocaucho,  Valentine o similar, color a elegir, acabado semimate, textura lisa, la primera mano diluida con un 5 a 10% de Diluyente D-40 y la siguiente diluida con un 5% de Diluyente D-40 o sin diluir; para marcado de plazas de garaje, con líneas de 5 cm de anchura, continuas o discontinuas.  Incluye: Preparación de la superficie. Ejecución del marcado.  Criterio de medición de proyecto: Longitud medida según documentación gráfica de Proyecto.  Criterio de medición de obra: Se medirá la longitud realmente ejecutada según especificaciones de Proyecto.</t>
  </si>
  <si>
    <t>Uds.</t>
  </si>
  <si>
    <t>Largo</t>
  </si>
  <si>
    <t>Ancho</t>
  </si>
  <si>
    <t>Alto</t>
  </si>
  <si>
    <t>Parcial</t>
  </si>
  <si>
    <t>Subtotal</t>
  </si>
  <si>
    <t>01 - 07</t>
  </si>
  <si>
    <t>08-11</t>
  </si>
  <si>
    <t>12-17</t>
  </si>
  <si>
    <t>18-27</t>
  </si>
  <si>
    <t>ROO040</t>
  </si>
  <si>
    <t>Partida</t>
  </si>
  <si>
    <t>Ud</t>
  </si>
  <si>
    <t>Marcado de flechas e inscripciones en garajes.</t>
  </si>
  <si>
    <t>Aplicación manual de dos manos de pintura al clorocaucho,  Valentine o similar, color a elegir, acabado semimate, textura lisa, la primera mano diluida con un 5 a 10% de Diluyente D-40 y la siguiente diluida con un 5% de Diluyente D-40 o sin diluir; para marcado de flechas e inscripciones en garajes, con una plantilla de hasta 100x100 cm.  Incluye: Preparación de la superficie. Ejecución del marcado.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</si>
  <si>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</si>
  <si>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</si>
  <si>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</si>
  <si>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</si>
  <si>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</si>
  <si>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</si>
  <si>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Numeros plazas</t>
  </si>
  <si>
    <t>Flechas</t>
  </si>
  <si>
    <t>Minusvalidos</t>
  </si>
  <si>
    <t>Carga y Descarga</t>
  </si>
  <si>
    <t>RO</t>
  </si>
  <si>
    <t>RP</t>
  </si>
  <si>
    <t>Capítulo</t>
  </si>
  <si>
    <t>Conglomerados tradicionales</t>
  </si>
  <si>
    <t>RPG010</t>
  </si>
  <si>
    <t>Partida</t>
  </si>
  <si>
    <t>m²</t>
  </si>
  <si>
    <t>Guarnecido de yeso. Vertical.</t>
  </si>
  <si>
    <t>Guarnecido de yeso de construcción B1 maestreado, sobre paramento vertical, de hasta 3 m de altura, previa colocación de malla antiálcalis en cambios de material, y acabado de enlucido de yeso de aplicación en capa fina C6, con guardavivos.  Incluye: Preparación del soporte que se va a revestir. Realización de maestras. Colocación de guardavivos en las esquinas y salientes. Amasado del yeso grueso. Extendido de la pasta de yeso entre maestras y regularización del revestimiento. Amasado del yeso fino. Ejecución del enlucido, extendiendo la pasta de yeso fino sobre la superficie previamente guarnecida.  Criterio de medición de proyecto: Superficie medida desde el pavimento hasta el techo, según documentación gráfica de Proyecto, sin deducir huecos menores de 4 m² y deduciendo, en los huecos de superficie mayor de 4 m², el exceso sobre 4 m². No han sido objeto de descuento los paramentos verticales que tienen armarios empotrados, sea cual fuere su dimensión.  Criterio de medición de obra: Se medirá, a cinta corrida, la superficie realmente ejecutada según especificaciones de Proyecto, considerando como altura la distancia entre el pavimento y el techo, sin deducir huecos menores de 4 m² y deduciendo, en los huecos de superficie mayor de 4 m², el exceso sobre 4 m². Los paramentos que tengan armarios empotrados no serán objeto de descuento sea cual fuere su dimensión.</t>
  </si>
  <si>
    <t>Uds.</t>
  </si>
  <si>
    <t>Largo</t>
  </si>
  <si>
    <t>Ancho</t>
  </si>
  <si>
    <t>Alto</t>
  </si>
  <si>
    <t>Parcial</t>
  </si>
  <si>
    <t>Subtotal</t>
  </si>
  <si>
    <t>Tabiques Tipo "F"</t>
  </si>
  <si>
    <t>Tabiques Tipo "G"</t>
  </si>
  <si>
    <t>Tabiques Tipo "H"</t>
  </si>
  <si>
    <t>Deducir alicatados</t>
  </si>
  <si>
    <t>RPG010b</t>
  </si>
  <si>
    <t>Partida</t>
  </si>
  <si>
    <t>m²</t>
  </si>
  <si>
    <t>Guarnecido de yeso. Horizontal.</t>
  </si>
  <si>
    <t>Guarnecido de yeso de construcción B1 maestreado, sobre paramento horizontal, hasta 3 m de altura, previa colocación de malla antiálcalis en cambios de material, y acabado de enlucido de yeso de aplicación en capa fina C6, sin guardavivos.  Incluye: Preparación del soporte que se va a revestir. Realización de maestras. Amasado del yeso grueso. Extendido de la pasta de yeso entre maestras y regularización del revestimiento. Amasado del yeso fino. Ejecución del enlucido, extendiendo la pasta de yeso fino sobre la superficie previamente guarnecida.  Criterio de medición de proyecto: Superficie medida entre paramentos verticales, según documentación gráfica de Proyecto, sin deducir huecos menores de 4 m² y deduciendo, en los huecos de superficie mayor de 4 m², el exceso sobre 4 m².  Criterio de medición de obra: Se medirá, a cinta corrida, la superficie realmente ejecutada según especificaciones de Proyecto, sin deducir huecos menores de 4 m² y deduciendo, en los huecos de superficie mayor de 4 m², el exceso sobre 4 m².</t>
  </si>
  <si>
    <t>Uds.</t>
  </si>
  <si>
    <t>Largo</t>
  </si>
  <si>
    <t>Ancho</t>
  </si>
  <si>
    <t>Alto</t>
  </si>
  <si>
    <t>Parcial</t>
  </si>
  <si>
    <t>Subtotal</t>
  </si>
  <si>
    <t>Planta Baja</t>
  </si>
  <si>
    <t>0</t>
  </si>
  <si>
    <t>003, 004, 005, 00A</t>
  </si>
  <si>
    <t>00B</t>
  </si>
  <si>
    <t>Planta Primera</t>
  </si>
  <si>
    <t>0</t>
  </si>
  <si>
    <t>104, 105, 106 y 107</t>
  </si>
  <si>
    <t>111 y 113</t>
  </si>
  <si>
    <t>114 y 115</t>
  </si>
  <si>
    <t>Planta Segunda</t>
  </si>
  <si>
    <t>0</t>
  </si>
  <si>
    <t>202 y 203</t>
  </si>
  <si>
    <t>Sotano -1</t>
  </si>
  <si>
    <t>0</t>
  </si>
  <si>
    <t>Basuras</t>
  </si>
  <si>
    <t>Almacen Lavanderia</t>
  </si>
  <si>
    <t>Lavanderia</t>
  </si>
  <si>
    <t>Vestibulo y Bodega</t>
  </si>
  <si>
    <t>Ascensor</t>
  </si>
  <si>
    <t>Vestibulo</t>
  </si>
  <si>
    <t>Pasillo</t>
  </si>
  <si>
    <t>Escalera</t>
  </si>
  <si>
    <t>Vestibulo</t>
  </si>
  <si>
    <t>Almacen</t>
  </si>
  <si>
    <t>Almacen</t>
  </si>
  <si>
    <t>Almacen</t>
  </si>
  <si>
    <t>Almacen</t>
  </si>
  <si>
    <t>Taller de Mantenimiento</t>
  </si>
  <si>
    <t>Instalaciones</t>
  </si>
  <si>
    <t>Instalaciones</t>
  </si>
  <si>
    <t>Almacen</t>
  </si>
  <si>
    <t>Almacen</t>
  </si>
  <si>
    <t>Vestibulo</t>
  </si>
  <si>
    <t>Instalaciones</t>
  </si>
  <si>
    <t>Bajo Cubierta Instalaciones</t>
  </si>
  <si>
    <t>0</t>
  </si>
  <si>
    <t>Escalera Servicio</t>
  </si>
  <si>
    <t>0</t>
  </si>
  <si>
    <t>Primera a segunda</t>
  </si>
  <si>
    <t>RPE012</t>
  </si>
  <si>
    <t>Partida</t>
  </si>
  <si>
    <t>m²</t>
  </si>
  <si>
    <t>Enfoscado de cemento para base de alicatado.</t>
  </si>
  <si>
    <t>Enfoscado de cemento, maestreado, aplicado sobre un paramento vertical interior, acabado superficial rayado, para servir de base a un posterior alicatado, con mortero de cemento, tipo GP CSII W0, previa colocación de malla antiálcalis en cambios de material.  Incluye: Colocación de la malla entre distintos materiales. Despiece de paños de trabajo. Colocación de reglones y tendido de lienzas. Colocación de tientos. Realización de maestras. Aplicación del mortero. Realización de juntas y encuentros. Acabado superficial. Curado del mortero.  Criterio de medición de proyecto: Superficie medida según documentación gráfica de Proyecto, sin deducir huecos menores de 4 m² y deduciendo, en los huecos de superficie mayor de 4 m², el exceso sobre 4 m².  Criterio de medición de obra: Se medirá la superficie realmente ejecutada según especificaciones de Proyecto, deduciendo, en los huecos de superficie mayor de 4 m², el exceso sobre 4 m².</t>
  </si>
  <si>
    <t>Uds.</t>
  </si>
  <si>
    <t>Largo</t>
  </si>
  <si>
    <t>Ancho</t>
  </si>
  <si>
    <t>Alto</t>
  </si>
  <si>
    <t>Parcial</t>
  </si>
  <si>
    <t>Subtotal</t>
  </si>
  <si>
    <t>Sotano -1</t>
  </si>
  <si>
    <t>0</t>
  </si>
  <si>
    <t>Lavanderia</t>
  </si>
  <si>
    <t>Almacen Lavanderia</t>
  </si>
  <si>
    <t>Basuras</t>
  </si>
  <si>
    <t>Vestibulo</t>
  </si>
  <si>
    <t>Bodega</t>
  </si>
  <si>
    <t>Almacen</t>
  </si>
  <si>
    <t>Almacenes</t>
  </si>
  <si>
    <t>Vestuarios</t>
  </si>
  <si>
    <t>Instalaciones</t>
  </si>
  <si>
    <t>Sotano -2</t>
  </si>
  <si>
    <t>0</t>
  </si>
  <si>
    <t>Sala Hidraulica</t>
  </si>
  <si>
    <t>pilares</t>
  </si>
  <si>
    <t>Inst. Fontaneria y Contra Incendios</t>
  </si>
  <si>
    <t>Pilares</t>
  </si>
  <si>
    <t>Almacen 01</t>
  </si>
  <si>
    <t>Almacen 02</t>
  </si>
  <si>
    <t>Almacen 03</t>
  </si>
  <si>
    <t>RPE010</t>
  </si>
  <si>
    <t>Partida</t>
  </si>
  <si>
    <t>m²</t>
  </si>
  <si>
    <t>Enfoscado de cemento sobre paramento exterior.</t>
  </si>
  <si>
    <t>Enfoscado de cemento, maestreado, aplicado sobre un paramento vertical exterior, acabado superficial fratasado, con mortero de cemento, tipo GP CSIII W2, armado y reforzado con malla antiálcalis incluso en los cambios de material y en los frentes de forjado.  Incluye: Colocación de la malla entre distintos materiales y en los frentes de forjado. Despiece de paños de trabajo. Colocación de reglones y tendido de lienzas. Colocación de tientos. Realización de maestras. Aplicación del mortero. Realización de juntas y encuentros. Acabado superficial. Curado del mortero.  Criterio de medición de proyecto: Superficie medida según documentación gráfica de Proyecto, sin deducir huecos menores de 4 m² y deduciendo, en los huecos de superficie mayor de 4 m², el exceso sobre 4 m².  Criterio de medición de obra: Se medirá la superficie realmente ejecutada según especificaciones de Proyecto, deduciendo, en los huecos de superficie mayor de 4 m², el exceso sobre 4 m².</t>
  </si>
  <si>
    <t>Uds.</t>
  </si>
  <si>
    <t>Largo</t>
  </si>
  <si>
    <t>Ancho</t>
  </si>
  <si>
    <t>Alto</t>
  </si>
  <si>
    <t>Parcial</t>
  </si>
  <si>
    <t>Subtotal</t>
  </si>
  <si>
    <t>Patio</t>
  </si>
  <si>
    <t>0</t>
  </si>
  <si>
    <t>Terrazas</t>
  </si>
  <si>
    <t>0</t>
  </si>
  <si>
    <t>Primera</t>
  </si>
  <si>
    <t>Fachada Trasera</t>
  </si>
  <si>
    <t>RP</t>
  </si>
  <si>
    <t>RS</t>
  </si>
  <si>
    <t>Capítulo</t>
  </si>
  <si>
    <t>Pavimentos</t>
  </si>
  <si>
    <t>RSC010</t>
  </si>
  <si>
    <t>Partida</t>
  </si>
  <si>
    <t>m²</t>
  </si>
  <si>
    <t>Pavimento interior de piezas de terrazo. Colocación en capa gruesa. 01</t>
  </si>
  <si>
    <t>Pavimento interior de piezas de terrazo micrograno (menor o igual a 6 mm), uso normal según UNE-EN 13748-1, de 40x40 cm, color Marfil y en posesión de certificados de ensayos, con un pulido inicial en fábrica, para pulir y abrillantar en obra. COLOCACIÓN: en capa gruesa, a golpe de maceta sobre lecho de mortero de cemento, industrial, M-5, de 3 cm de espesor. REJUNTADO: con mortero de cemento blanco coloreado en juntas de 1 a 1,5 mm de espesor.  Incluye: Replanteo y marcado de niveles. Humectación de las piezas. Preparación de las juntas. Formación de juntas de movimiento. Extendido de la capa de mortero de agarre. Colocación de las piezas. Relleno de juntas de separación entre piezas.  Criterio de medición de proyecto: Superficie medida según documentación gráfica de Proyecto. No se ha incrementado la medición por roturas y recortes, ya que en la descomposición se ha considerado un 5% más de piezas.  Criterio de medición de obra: Se medirá la superficie realmente ejecutada según especificaciones de Proyecto.</t>
  </si>
  <si>
    <t>Uds.</t>
  </si>
  <si>
    <t>Largo</t>
  </si>
  <si>
    <t>Ancho</t>
  </si>
  <si>
    <t>Alto</t>
  </si>
  <si>
    <t>Parcial</t>
  </si>
  <si>
    <t>Subtotal</t>
  </si>
  <si>
    <t>Sotano -2</t>
  </si>
  <si>
    <t>0</t>
  </si>
  <si>
    <t>Aljibe, bombas y vestibulo</t>
  </si>
  <si>
    <t>Instalaciones Produccion</t>
  </si>
  <si>
    <t>Meseta Sotano -2 a -1</t>
  </si>
  <si>
    <t>Sotano -1</t>
  </si>
  <si>
    <t>0</t>
  </si>
  <si>
    <t>Basuras</t>
  </si>
  <si>
    <t>Almacen Lavanderia</t>
  </si>
  <si>
    <t>Lavanderia</t>
  </si>
  <si>
    <t>Vestibulo y Bodega</t>
  </si>
  <si>
    <t>Ascensor</t>
  </si>
  <si>
    <t>Vestibulo</t>
  </si>
  <si>
    <t>Pasillo</t>
  </si>
  <si>
    <t>Escalera</t>
  </si>
  <si>
    <t>Vestibulo</t>
  </si>
  <si>
    <t>Almacen</t>
  </si>
  <si>
    <t>Almacen</t>
  </si>
  <si>
    <t>Almacen</t>
  </si>
  <si>
    <t>Almacen</t>
  </si>
  <si>
    <t>Taller de Mantenimiento</t>
  </si>
  <si>
    <t>Instalaciones</t>
  </si>
  <si>
    <t>Instalaciones</t>
  </si>
  <si>
    <t>Almacen</t>
  </si>
  <si>
    <t>Almacen</t>
  </si>
  <si>
    <t>Vestibulo</t>
  </si>
  <si>
    <t>Instalaciones</t>
  </si>
  <si>
    <t>Bajo Cubierta Instalaciones</t>
  </si>
  <si>
    <t>0</t>
  </si>
  <si>
    <t>Escalera Servicio</t>
  </si>
  <si>
    <t>0</t>
  </si>
  <si>
    <t>Primera a segunda</t>
  </si>
  <si>
    <t>RSC020</t>
  </si>
  <si>
    <t>Partida</t>
  </si>
  <si>
    <t>m</t>
  </si>
  <si>
    <t>Rodapié interior de terrazo.</t>
  </si>
  <si>
    <t>Rodapié de terrazo micrograno (menor o igual a 6 mm) para interior, color Marfil, 40x7 cm, con el canto biselado ingletado y un grado de pulido de 220. COLOCACIÓN: con adhesivo cementoso. REJUNTADO: con lechada de cemento blanco BL-V 22,5 coloreada con la misma tonalidad de las piezas.  Incluye: Replanteo de las piezas. Corte de las piezas y formación de encajes en esquinas y rincones. Colocación del rodapié. Rejuntado. Abrillantado y limpieza del rodapié.  Criterio de medición de proyecto: Longitud medida según documentación gráfica de Proyecto, sin incluir huecos de puertas. No se ha incrementado la medición por roturas y recortes, ya que en la descomposición se ha considerado un 5% más de piezas.  Criterio de medición de obra: Se medirá la longitud realmente ejecutada según especificaciones de Proyecto.</t>
  </si>
  <si>
    <t>Uds.</t>
  </si>
  <si>
    <t>Largo</t>
  </si>
  <si>
    <t>Ancho</t>
  </si>
  <si>
    <t>Alto</t>
  </si>
  <si>
    <t>Parcial</t>
  </si>
  <si>
    <t>Subtotal</t>
  </si>
  <si>
    <t>Sotano -2</t>
  </si>
  <si>
    <t>0</t>
  </si>
  <si>
    <t>Almacen 03</t>
  </si>
  <si>
    <t>Almacen 02</t>
  </si>
  <si>
    <t>Almacen 01</t>
  </si>
  <si>
    <t>Instalaciones PCI</t>
  </si>
  <si>
    <t>Instalaciones Fontaneria</t>
  </si>
  <si>
    <t>Sala Hidraulica</t>
  </si>
  <si>
    <t>Vestibulo Ascensor</t>
  </si>
  <si>
    <t>Vestibulo Escaleras</t>
  </si>
  <si>
    <t>Pasillo</t>
  </si>
  <si>
    <t>Meseta Sotano -2 a -1</t>
  </si>
  <si>
    <t>Sotano -1</t>
  </si>
  <si>
    <t>0</t>
  </si>
  <si>
    <t>Basuras</t>
  </si>
  <si>
    <t>Almacen Lavanderia</t>
  </si>
  <si>
    <t>Lavanderia</t>
  </si>
  <si>
    <t>Vestibulo</t>
  </si>
  <si>
    <t>Bodega</t>
  </si>
  <si>
    <t>Vestibulo y Pasillo</t>
  </si>
  <si>
    <t>Escalera</t>
  </si>
  <si>
    <t>Vestibulo</t>
  </si>
  <si>
    <t>Almacenes</t>
  </si>
  <si>
    <t>Taller de Mantenimiento</t>
  </si>
  <si>
    <t>Instalaciones</t>
  </si>
  <si>
    <t>Instalaciones</t>
  </si>
  <si>
    <t>Almacen</t>
  </si>
  <si>
    <t>Almacen</t>
  </si>
  <si>
    <t>Vestibulo</t>
  </si>
  <si>
    <t>Instalaciones</t>
  </si>
  <si>
    <t>Pasillo</t>
  </si>
  <si>
    <t>Bajo Cubierta Instalaciones</t>
  </si>
  <si>
    <t>0</t>
  </si>
  <si>
    <t>Escalera Servicio</t>
  </si>
  <si>
    <t>0</t>
  </si>
  <si>
    <t>Primera a segunda</t>
  </si>
  <si>
    <t>RSC030</t>
  </si>
  <si>
    <t>Partida</t>
  </si>
  <si>
    <t>m²</t>
  </si>
  <si>
    <t>Tratamiento de acabado superficial en obra de pavimento interior de terrazo.</t>
  </si>
  <si>
    <t>Pulido y abrillantado mecánicos en obra de pavimento interior de terrazo, mediante extendido de lechada coloreada con la misma tonalidad de las baldosas; desbastado o rebaje, con una muela basta entre 36 y 60, según el tipo de terrazo y el estado en que se encuentre el suelo; planificado o pulido basto, con abrasivo de grano entre 80 y 120; extendido de una nueva lechada de las mismas características que la primera; planificado o pulido basto, con abrasivo de grano entre 80 y 120; y abrillantado con muelas de 400 o superior, previa aplicación de líquido cristalizador.  Incluye: Preparación y extendido de la lechada. Desbastado o rebaje. Planificado o pulido basto. Extendido de nueva lechada. Afinado. Repaso de los rincones de difícil acceso, con pulidora de mano o fija. Lavado del pavimento. Evacuación de las aguas sucias. Protección del pavimento. Aplicación del líquido cristalizador. Abrillantado. Retirada y acopio de los restos generados. Carga de los restos generados sobre camión o contenedor.  Criterio de medición de proyecto: Superficie medida según documentación gráfica de Proyecto.  Criterio de medición de obra: Se medirá la superficie realmente ejecutada según especificaciones de Proyecto.</t>
  </si>
  <si>
    <t>Uds.</t>
  </si>
  <si>
    <t>Largo</t>
  </si>
  <si>
    <t>Ancho</t>
  </si>
  <si>
    <t>Alto</t>
  </si>
  <si>
    <t>Parcial</t>
  </si>
  <si>
    <t>Subtotal</t>
  </si>
  <si>
    <t>Sotano -2</t>
  </si>
  <si>
    <t>0</t>
  </si>
  <si>
    <t>Aljibe, bombas y vestibulo</t>
  </si>
  <si>
    <t>Instalaciones Produccion</t>
  </si>
  <si>
    <t>Meseta Sotano -2 a -1</t>
  </si>
  <si>
    <t>Sotano -1</t>
  </si>
  <si>
    <t>0</t>
  </si>
  <si>
    <t>Basuras</t>
  </si>
  <si>
    <t>Almacen Lavanderia</t>
  </si>
  <si>
    <t>Lavanderia</t>
  </si>
  <si>
    <t>Vestibulo y Bodega</t>
  </si>
  <si>
    <t>Ascensor</t>
  </si>
  <si>
    <t>Vestibulo</t>
  </si>
  <si>
    <t>Pasillo</t>
  </si>
  <si>
    <t>Escalera</t>
  </si>
  <si>
    <t>Vestibulo</t>
  </si>
  <si>
    <t>Almacen</t>
  </si>
  <si>
    <t>Almacen</t>
  </si>
  <si>
    <t>Almacen</t>
  </si>
  <si>
    <t>Almacen</t>
  </si>
  <si>
    <t>Taller de Mantenimiento</t>
  </si>
  <si>
    <t>Instalaciones</t>
  </si>
  <si>
    <t>Instalaciones</t>
  </si>
  <si>
    <t>Almacen</t>
  </si>
  <si>
    <t>Almacen</t>
  </si>
  <si>
    <t>Vestibulo</t>
  </si>
  <si>
    <t>Instalaciones</t>
  </si>
  <si>
    <t>Bajo Cubierta Instalaciones</t>
  </si>
  <si>
    <t>0</t>
  </si>
  <si>
    <t>Escalera Servicio</t>
  </si>
  <si>
    <t>0</t>
  </si>
  <si>
    <t>Primera a segunda</t>
  </si>
  <si>
    <t>RSG140</t>
  </si>
  <si>
    <t>Partida</t>
  </si>
  <si>
    <t>m²</t>
  </si>
  <si>
    <t>Solado de baldosas cerámicas, colocadas con adhesivo. Imitación Piedra. 04</t>
  </si>
  <si>
    <t>Solado de placas de gres porcelánico de gran formato texturizado coloreado en toda la masa, imitación piedra, elaborado con tecnologia stepwise antideslizante formato 80x80x2 de Marazzi, o similar colección Mystone Limestone 20, o similar, para uso interior, resistencia al deslizamiento Rd&gt;45, clase C3, recibidas con adhesivo cementoso mejorado de ligantes mixtos, tixotrópico, C2 TE, según UNE-EN 12004, con deslizamiento reducido y tiempo abierto ampliado Webercol Flex Duogel "WEBER", o similar, color a elegir y rejuntadas con mortero de juntas cementoso tipo L, color blanco, para juntas de hasta 3 mm. Incluso parte proporcional de rodapie del mismo material.  Incluye: Limpieza y comprobación de la superficie soporte. Replanteo de los niveles de acabado. Replanteo de la disposición de las piezas y juntas de movimiento. Aplicación del adhesivo. Colocación de las baldosas a punta de paleta. Formación de juntas de partición, perimetrales y estructurales. Rejuntado. Eliminación y limpieza del material sobrante. Limpieza final del pavimento.  Criterio de medición de proyecto: Superficie útil, medida según documentación gráfica de Proyecto. No se ha incrementado la medición por roturas y recortes, ya que en la descomposición se ha considerado un 5% más de piezas.  Criterio de medición de obra: Se medirá la superficie realmente ejecutada según especificaciones de Proyecto.</t>
  </si>
  <si>
    <t>Uds.</t>
  </si>
  <si>
    <t>Largo</t>
  </si>
  <si>
    <t>Ancho</t>
  </si>
  <si>
    <t>Alto</t>
  </si>
  <si>
    <t>Parcial</t>
  </si>
  <si>
    <t>Subtotal</t>
  </si>
  <si>
    <t>Sotano -1</t>
  </si>
  <si>
    <t>0</t>
  </si>
  <si>
    <t>Vestibulo</t>
  </si>
  <si>
    <t>Escalera -1 a baja</t>
  </si>
  <si>
    <t>Mesetas</t>
  </si>
  <si>
    <t>Planta Baja</t>
  </si>
  <si>
    <t>0</t>
  </si>
  <si>
    <t>Salon de Banquetes</t>
  </si>
  <si>
    <t>Vestibulo Salon de Banquetes</t>
  </si>
  <si>
    <t>Guardaropa</t>
  </si>
  <si>
    <t>Pasillo Baños</t>
  </si>
  <si>
    <t>Administración</t>
  </si>
  <si>
    <t>Escalera Servicio</t>
  </si>
  <si>
    <t>Mesetas</t>
  </si>
  <si>
    <t>Hall - Recepción</t>
  </si>
  <si>
    <t>Vestibulo</t>
  </si>
  <si>
    <t>Salón Desayunos</t>
  </si>
  <si>
    <t>RSG140b</t>
  </si>
  <si>
    <t>Partida</t>
  </si>
  <si>
    <t>m²</t>
  </si>
  <si>
    <t>Solado de baldosas cerámicas, colocadas con adhesivo. Imitación Madera. 07</t>
  </si>
  <si>
    <t>Solado de placas de gres porcelánico de gran formato texturizado coloreado en toda la masa, imitación madera, elaborado con tecnologia stepwise antideslizante formato 20x120x0,9 de Marazzi, o similar colección Treverkmore, o similar, para uso interior,resistencia al deslizamiento Rd&gt;45, clase C3, recibidas con adhesivo cementoso mejorado de ligantes mixtos, tixotrópico, C2 TE, según UNE-EN 12004, con deslizamiento reducido y tiempo abierto ampliado Webercol Flex Duogel "WEBER", o similar, color a elegir y rejuntadas con mortero de juntas cementoso tipo L, color a elegir, para juntas de hasta 3 mm. Incluso parte proporcional de rodapie del mismo material.  Incluye: Limpieza y comprobación de la superficie soporte. Replanteo de los niveles de acabado. Replanteo de la disposición de las piezas y juntas de movimiento. Aplicación del adhesivo. Colocación de las baldosas a punta de paleta. Formación de juntas de partición, perimetrales y estructurales. Rejuntado. Eliminación y limpieza del material sobrante. Limpieza final del pavimento.  Criterio de medición de proyecto: Superficie útil, medida según documentación gráfica de Proyecto. No se ha incrementado la medición por roturas y recortes, ya que en la descomposición se ha considerado un 5% más de piezas.  Criterio de medición de obra: Se medirá la superficie realmente ejecutada según especificaciones de Proyecto.</t>
  </si>
  <si>
    <t>Uds.</t>
  </si>
  <si>
    <t>Largo</t>
  </si>
  <si>
    <t>Ancho</t>
  </si>
  <si>
    <t>Alto</t>
  </si>
  <si>
    <t>Parcial</t>
  </si>
  <si>
    <t>Subtotal</t>
  </si>
  <si>
    <t>003, 004 y 005</t>
  </si>
  <si>
    <t>00A</t>
  </si>
  <si>
    <t>00B</t>
  </si>
  <si>
    <t>Escalera</t>
  </si>
  <si>
    <t>Mesetas</t>
  </si>
  <si>
    <t>Planta Primera</t>
  </si>
  <si>
    <t>0</t>
  </si>
  <si>
    <t>104, 105, 106 y 107</t>
  </si>
  <si>
    <t>Escalera</t>
  </si>
  <si>
    <t>Mesetas</t>
  </si>
  <si>
    <t>Planta Segunda</t>
  </si>
  <si>
    <t>0</t>
  </si>
  <si>
    <t>202 y 203</t>
  </si>
  <si>
    <t>Escalera Baja a Primera</t>
  </si>
  <si>
    <t>Mesetas</t>
  </si>
  <si>
    <t>Primera a Segunda</t>
  </si>
  <si>
    <t>RSG140bb</t>
  </si>
  <si>
    <t>Partida</t>
  </si>
  <si>
    <t>m²</t>
  </si>
  <si>
    <t>Solado de baldosas cerámicas, colocadas con adhesivo. Imitación Pizarra. 13</t>
  </si>
  <si>
    <t>Solado de placas de gres porcelánico de gran formato texturizado coloreado en toda la masa, imitación pizarra, elaborado con tecnologia stepwise antideslizante formato 60x60x1 de Marazzi, o similar colección Mystone Negro, o similar, para uso interior, resistencia al deslizamiento Rd&gt;45, clase C3, recibidas con adhesivo cementoso mejorado de ligantes mixtos, tixotrópico, C2 TE, según UNE-EN 12004, con deslizamiento reducido y tiempo abierto ampliado Webercol Flex Duogel "WEBER", o similar, color a elegir y rejuntadas con mortero de juntas cementoso tipo L, color a elegir, para juntas de hasta 3 mm. Incluso parte proporcional de rodapie del mismo material.  Incluye: Limpieza y comprobación de la superficie soporte. Replanteo de los niveles de acabado. Replanteo de la disposición de las piezas y juntas de movimiento. Aplicación del adhesivo. Colocación de las baldosas a punta de paleta. Formación de juntas de partición, perimetrales y estructurales. Rejuntado. Eliminación y limpieza del material sobrante. Limpieza final del pavimento.  Criterio de medición de proyecto: Superficie útil, medida según documentación gráfica de Proyecto. No se ha incrementado la medición por roturas y recortes, ya que en la descomposición se ha considerado un 5% más de piezas.  Criterio de medición de obra: Se medirá la superficie realmente ejecutada según especificaciones de Proyecto.</t>
  </si>
  <si>
    <t>Uds.</t>
  </si>
  <si>
    <t>Largo</t>
  </si>
  <si>
    <t>Ancho</t>
  </si>
  <si>
    <t>Alto</t>
  </si>
  <si>
    <t>Parcial</t>
  </si>
  <si>
    <t>Subtotal</t>
  </si>
  <si>
    <t>Planta Baja</t>
  </si>
  <si>
    <t>0</t>
  </si>
  <si>
    <t>Aseos</t>
  </si>
  <si>
    <t>Maletero</t>
  </si>
  <si>
    <t>RSG140c</t>
  </si>
  <si>
    <t>Partida</t>
  </si>
  <si>
    <t>m²</t>
  </si>
  <si>
    <t>Solado de baldosas cerámicas, colocadas con adhesivo. Imitación Piedra Antigua. 14</t>
  </si>
  <si>
    <t>Solado de placas de gres porcelánico de gran formato texturizado coloreado en toda la masa, imitación piedra antigua, elaborado con tecnologia stepwise antideslizante formato 20x120x0,9 de Marazzi, o similar colección Mystone Limestone, o similar, para uso interior, resistencia al deslizamiento Rd&gt;45, clase C3, recibidas con adhesivo cementoso mejorado de ligantes mixtos, tixotrópico, C2 TE, según UNE-EN 12004, con deslizamiento reducido y tiempo abierto ampliado Webercol Flex Duogel "WEBER", o similar, color a elegir y rejuntadas con mortero de juntas cementoso tipo L, color a elegir, para juntas de hasta 3 mm. Incluso parte proporcional de rodapie del mismo material.  Incluye: Limpieza y comprobación de la superficie soporte. Replanteo de los niveles de acabado. Replanteo de la disposición de las piezas y juntas de movimiento. Aplicación del adhesivo. Colocación de las baldosas a punta de paleta. Formación de juntas de partición, perimetrales y estructurales. Rejuntado. Eliminación y limpieza del material sobrante. Limpieza final del pavimento.  Criterio de medición de proyecto: Superficie útil, medida según documentación gráfica de Proyecto. No se ha incrementado la medición por roturas y recortes, ya que en la descomposición se ha considerado un 5% más de piezas.  Criterio de medición de obra: Se medirá la superficie realmente ejecutada según especificaciones de Proyecto.</t>
  </si>
  <si>
    <t>Uds.</t>
  </si>
  <si>
    <t>Largo</t>
  </si>
  <si>
    <t>Ancho</t>
  </si>
  <si>
    <t>Alto</t>
  </si>
  <si>
    <t>Parcial</t>
  </si>
  <si>
    <t>Subtotal</t>
  </si>
  <si>
    <t>Duchas</t>
  </si>
  <si>
    <t>0</t>
  </si>
  <si>
    <t>Baja</t>
  </si>
  <si>
    <t>0</t>
  </si>
  <si>
    <t>00A</t>
  </si>
  <si>
    <t>00B</t>
  </si>
  <si>
    <t>Primera</t>
  </si>
  <si>
    <t>0</t>
  </si>
  <si>
    <t>Segunda</t>
  </si>
  <si>
    <t>0</t>
  </si>
  <si>
    <t>RSG010</t>
  </si>
  <si>
    <t>Partida</t>
  </si>
  <si>
    <t>m²</t>
  </si>
  <si>
    <t>Solado de baldosas cerámicas colocadas en capa fina. 05</t>
  </si>
  <si>
    <t>Solado de baldosas cerámicas de gres porcelánico, acabado mate o natural, de 30x30 cm, capacidad de absorción de agua E&lt;0,5%, grupo BIa, resistencia al deslizamiento 35&lt;Rd&lt;=45, clase 2, recibidas con adhesivo cementoso mejorado de ligantes mixtos, tixotrópico, C2 TE, según UNE-EN 12004, con deslizamiento reducido y tiempo abierto ampliado Webercol Flex Duogel "WEBER", o similar, color a elegir y rejuntadas con mortero de juntas cementoso tipo L, color a elegir, para juntas de hasta 3 mm.  Incluye: Limpieza y comprobación de la superficie soporte. Replanteo de los niveles de acabado. Replanteo de la disposición de las piezas y juntas de movimiento. Aplicación del adhesivo. Colocación de las baldosas a punta de paleta. Formación de juntas de partición, perimetrales y estructurales. Rejuntado. Eliminación y limpieza del material sobrante. Limpieza final del pavimento.  Criterio de medición de proyecto: Superficie útil, medida según documentación gráfica de Proyecto. No se ha incrementado la medición por roturas y recortes, ya que en la descomposición se ha considerado un 5% más de piezas.  Criterio de medición de obra: Se medirá la superficie realmente ejecutada según especificaciones de Proyecto.</t>
  </si>
  <si>
    <t>Uds.</t>
  </si>
  <si>
    <t>Largo</t>
  </si>
  <si>
    <t>Ancho</t>
  </si>
  <si>
    <t>Alto</t>
  </si>
  <si>
    <t>Parcial</t>
  </si>
  <si>
    <t>Subtotal</t>
  </si>
  <si>
    <t>Sotano -1</t>
  </si>
  <si>
    <t>0</t>
  </si>
  <si>
    <t>Vestuarios</t>
  </si>
  <si>
    <t>Planta Baja</t>
  </si>
  <si>
    <t>0</t>
  </si>
  <si>
    <t>Almacen</t>
  </si>
  <si>
    <t>Oficio Planta</t>
  </si>
  <si>
    <t>Oficio planta baja +1.00</t>
  </si>
  <si>
    <t>Planta Primera</t>
  </si>
  <si>
    <t>0</t>
  </si>
  <si>
    <t>Oficio Planta</t>
  </si>
  <si>
    <t>Planta Segunda</t>
  </si>
  <si>
    <t>0</t>
  </si>
  <si>
    <t>Oficio Planta</t>
  </si>
  <si>
    <t>RSS037</t>
  </si>
  <si>
    <t>Partida</t>
  </si>
  <si>
    <t>m²</t>
  </si>
  <si>
    <t>Pavimento vinílico tejido, acústico, en rollo. Sisal. 15</t>
  </si>
  <si>
    <t>Pavimento vinílico tejido, acústico, modelo Bolon BKB Gramito o similar, de 2,3 mm de espesor, color a elegir, suministrado en rollos de 200 cm de anchura; peso total: 2800 g/m²; clasificación al uso, según UNE-EN ISO 10874: clase 32 para uso comercial; con resistencia al deslizamiento 35&lt;Rd&lt;=45 según UNE 41901 EX y resbaladicidad clase 2 según CTE; reducción del ruido de impactos 13 dB, según UNE-EN ISO 10140; resistencia al fuego Bfl-s1, según UNE-EN 13501-1. Colocación en obra: con adhesivo, sobre capa fina de nivelación.  Criterio de valoración económica: El precio no incluye la capa fina de nivelación.  Incluye: Replanteo y recorte del pavimento. Aplicación del adhesivo. Colocación del pavimento. Soldado de unión y juntas entre rollos. Resolución de encuentros y puntos singulares. Eliminación y limpieza del material sobrante. Limpieza final del pavimento.  Criterio de medición de proyecto: Superficie útil, medida según documentación gráfica de Proyecto, deduciendo los huecos de superficie mayor de 1 m².  Criterio de medición de obra: Se medirá la superficie realmente ejecutada según especificaciones de Proyecto, deduciendo los huecos de superficie mayor de 1 m².</t>
  </si>
  <si>
    <t>Uds.</t>
  </si>
  <si>
    <t>Largo</t>
  </si>
  <si>
    <t>Ancho</t>
  </si>
  <si>
    <t>Alto</t>
  </si>
  <si>
    <t>Parcial</t>
  </si>
  <si>
    <t>Subtotal</t>
  </si>
  <si>
    <t>Planta Baja</t>
  </si>
  <si>
    <t>0</t>
  </si>
  <si>
    <t>Pasillo Habitaciones</t>
  </si>
  <si>
    <t>0</t>
  </si>
  <si>
    <t>001-002</t>
  </si>
  <si>
    <t>Escalera baja a baja +1.00</t>
  </si>
  <si>
    <t>003-00B</t>
  </si>
  <si>
    <t>Salon Jardin Norte</t>
  </si>
  <si>
    <t>Planta Primera</t>
  </si>
  <si>
    <t>0</t>
  </si>
  <si>
    <t>Pasillo Norte</t>
  </si>
  <si>
    <t>Ascensor</t>
  </si>
  <si>
    <t>Pasillo Sur</t>
  </si>
  <si>
    <t>Planta Segunda</t>
  </si>
  <si>
    <t>0</t>
  </si>
  <si>
    <t>Pasillo</t>
  </si>
  <si>
    <t>Ascensor</t>
  </si>
  <si>
    <t>RSG010b</t>
  </si>
  <si>
    <t>Partida</t>
  </si>
  <si>
    <t>m²</t>
  </si>
  <si>
    <t>Solado de baldosas cerámicas colocadas en capa fina. Gres Rustico. 23</t>
  </si>
  <si>
    <t>Solado de baldosas cerámicas de gres esmaltado, de 30x30 cm, 8 €/m², capacidad de absorción de agua E&lt;3%, grupo BIb, resistencia al deslizamiento Rd&gt;45, clase 3, recibidas con adhesivo cementoso mejorado de ligantes mixtos, C2 TE, según UNE-EN 12004, con deslizamiento reducido y tiempo abierto ampliado Webercol Flex Duo "WEBER", o similar, color gris con doble encolado y rejuntadas con mortero de juntas cementoso mejorado, tipo CG2 W A, según UNE-EN 13888, con absorción de agua reducida y resistencia elevada a la abrasión, Webercolor Premium "WEBER", o similar, color Blanco.  Incluye: Limpieza y comprobación de la superficie soporte. Replanteo de los niveles de acabado. Replanteo de la disposición de las piezas y juntas de movimiento. Aplicación del adhesivo. Colocación de las baldosas a punta de paleta. Formación de juntas de partición, perimetrales y estructurales. Rejuntado. Eliminación y limpieza del material sobrante. Limpieza final del pavimento.  Criterio de medición de proyecto: Superficie útil, medida según documentación gráfica de Proyecto. No se ha incrementado la medición por roturas y recortes, ya que en la descomposición se ha considerado un 5% más de piezas.  Criterio de medición de obra: Se medirá la superficie realmente ejecutada según especificaciones de Proyecto.</t>
  </si>
  <si>
    <t>Uds.</t>
  </si>
  <si>
    <t>Largo</t>
  </si>
  <si>
    <t>Ancho</t>
  </si>
  <si>
    <t>Alto</t>
  </si>
  <si>
    <t>Parcial</t>
  </si>
  <si>
    <t>Subtotal</t>
  </si>
  <si>
    <t>Planta Primera</t>
  </si>
  <si>
    <t>0</t>
  </si>
  <si>
    <t>Terrazas</t>
  </si>
  <si>
    <t>0</t>
  </si>
  <si>
    <t>109 y 110</t>
  </si>
  <si>
    <t>Instalaciones exteriores</t>
  </si>
  <si>
    <t>RSI030</t>
  </si>
  <si>
    <t>Partida</t>
  </si>
  <si>
    <t>m²</t>
  </si>
  <si>
    <t>Revestimiento de pavimento industrial. 11</t>
  </si>
  <si>
    <t>Revestimiento de pavimento industrial, realizado sobre base de hormigón endurecido, con el sistema sistema UCRETE DP "Master Builders Solutions", o similar, apto para uso alimentario, mediante la aplicación sucesiva de: capa de rodadura 9 mm de espesor, con revestimiento de resina de poliuretano y cemento, Ucrete DP 20 "Master Builders Solutions", o similar, de textura media, regularización de la superficie soporte con mortero polimérico, Ucrete DP Basecoat B4 "Master Builders Solutions", o similar, aplicado con llana, y capa de sellado, con pasta Ucrete DP Topcoat "Master Builders Solutions", o similar, de color a elegir. Incluso ejecución de medias cañas en encuentros con paramentos verticales.  Criterio de valoración económica: El precio no incluye la superficie soporte ni la ejecución.  Incluye: Limpieza de la superficie soporte. Replanteo de las juntas y paños de trabajo. Regularización de la superficie soporte con mortero de resinas. Vertido, extendido y nivelación de la mezcla. Espolvoreo con árido sobre el mortero fresco. Aplicación de la capa de sellado. Limpieza final del pavimento.  Criterio de medición de proyecto: Superficie medida en proyección horizontal, según documentación gráfica de Proyecto.  Criterio de medición de obra: Se medirá, en proyección horizontal, la superficie realmente ejecutada según especificaciones de Proyecto.</t>
  </si>
  <si>
    <t>Uds.</t>
  </si>
  <si>
    <t>Largo</t>
  </si>
  <si>
    <t>Ancho</t>
  </si>
  <si>
    <t>Alto</t>
  </si>
  <si>
    <t>Parcial</t>
  </si>
  <si>
    <t>Subtotal</t>
  </si>
  <si>
    <t>Planta Baja</t>
  </si>
  <si>
    <t>0</t>
  </si>
  <si>
    <t>Cocina</t>
  </si>
  <si>
    <t>Oficio Cafetin</t>
  </si>
  <si>
    <t>RSB017</t>
  </si>
  <si>
    <t>Partida</t>
  </si>
  <si>
    <t>m²</t>
  </si>
  <si>
    <t>Base de mortero autonivelante de cemento.</t>
  </si>
  <si>
    <t>Base para pavimento interior, de 40 mm de espesor, de mortero autonivelante de cemento, CT - C25 - F5 según UNE-EN 13813, vertido con mezcladora-bombeadora, sobre soporte de hormigón, previa aplicación de imprimación reguladora de la absorción; y posterior aplicación de agente filmógeno, (0,15 l/m²). Incluso banda de panel rígido de poliestireno expandido para la preparación de las juntas perimetrales de dilatación.  Criterio de valoración económica: El precio no incluye el soporte de hormigón.  Incluye: Replanteo y marcado de niveles. Preparación de las juntas perimetrales de dilatación. Imprimación de la superficie soporte. Extendido del mortero mediante bombeo. Aplicación del agente filmógeno.  Criterio de medición de proyecto: Superficie medida según documentación gráfica de Proyecto.  Criterio de medición de obra: Se medirá la superficie realmente ejecutada según especificaciones de Proyecto, sin deducir la superficie ocupada por los pilares situados dentro de su perímetro.</t>
  </si>
  <si>
    <t>Uds.</t>
  </si>
  <si>
    <t>Largo</t>
  </si>
  <si>
    <t>Ancho</t>
  </si>
  <si>
    <t>Alto</t>
  </si>
  <si>
    <t>Parcial</t>
  </si>
  <si>
    <t>Subtotal</t>
  </si>
  <si>
    <t>Terrazo 01</t>
  </si>
  <si>
    <t>Gres Porcelanico 04</t>
  </si>
  <si>
    <t>Gres Porcelanico 07</t>
  </si>
  <si>
    <t>Gres Porcelanico 13</t>
  </si>
  <si>
    <t>Gres Porcelanico 14</t>
  </si>
  <si>
    <t>Gres 05</t>
  </si>
  <si>
    <t>Pavimento Vinilico 15</t>
  </si>
  <si>
    <t>Revestimiento Industrial</t>
  </si>
  <si>
    <t>RSB010</t>
  </si>
  <si>
    <t>Partida</t>
  </si>
  <si>
    <t>m²</t>
  </si>
  <si>
    <t>Base de mortero de cemento.</t>
  </si>
  <si>
    <t>Base para pavimento, de 8 cm de espesor, de mortero de cemento CEM II/B-P 32,5 N tipo M-10, maestreada y fratasada. Incluso banda de panel rígido de poliestireno expandido para la preparación de las juntas perimetrales de dilatación.  Incluye: Replanteo y marcado de niveles. Preparación de las juntas perimetrales de dilatación. Puesta en obra del mortero. Formación de juntas de retracción. Ejecución del fratasado. Curado del mortero.  Criterio de medición de proyecto: Superficie medida según documentación gráfica de Proyecto.  Criterio de medición de obra: Se medirá la superficie realmente ejecutada según especificaciones de Proyecto, sin deducir la superficie ocupada por los pilares situados dentro de su perímetro.</t>
  </si>
  <si>
    <t>Uds.</t>
  </si>
  <si>
    <t>Largo</t>
  </si>
  <si>
    <t>Ancho</t>
  </si>
  <si>
    <t>Alto</t>
  </si>
  <si>
    <t>Parcial</t>
  </si>
  <si>
    <t>Subtotal</t>
  </si>
  <si>
    <t>Gres 23</t>
  </si>
  <si>
    <t>HRN070</t>
  </si>
  <si>
    <t>Partida</t>
  </si>
  <si>
    <t>m</t>
  </si>
  <si>
    <t>Umbral de piedra natural.</t>
  </si>
  <si>
    <t>Umbral para remate de puerta de entrada o balconera de piedra natural a elegir, de 330 a 350 mm de anchura y 40 mm de espesor, con goterón, cara y canto recto pulido, con banda antideslizante y grava adherida a la superficie en su cara inferior, empotrado en las jambas, cubriendo el escalón de acceso en la puerta de entrada o balcón de un edificio; recibido con mortero de cemento, industrial, con aditivo hidrófugo, M-10; y rejuntado entre piezas y de las uniones con los muros con mortero de juntas especial para piedra natural.  Incluye: Replanteo de las piezas. Corte de las piezas. Preparación y regularización del soporte. Colocación, aplomado, nivelación y alineación. Rejuntado y limpieza.  Criterio de medición de proyecto: Longitud del ancho del hueco, medida según documentación gráfica de Proyecto, incrementada en 5 cm a cada lado.  Criterio de medición de obra: Se medirá la longitud realmente ejecutada según especificaciones de Proyecto, incluyendo los empotramientos en las jambas.</t>
  </si>
  <si>
    <t>Uds.</t>
  </si>
  <si>
    <t>Largo</t>
  </si>
  <si>
    <t>Ancho</t>
  </si>
  <si>
    <t>Alto</t>
  </si>
  <si>
    <t>Parcial</t>
  </si>
  <si>
    <t>Subtotal</t>
  </si>
  <si>
    <t>PE1</t>
  </si>
  <si>
    <t>PV01</t>
  </si>
  <si>
    <t>PV02</t>
  </si>
  <si>
    <t>PV03</t>
  </si>
  <si>
    <t>PV04 Arco Rebajado</t>
  </si>
  <si>
    <t>PV05 Arco Ojibal</t>
  </si>
  <si>
    <t>PV07</t>
  </si>
  <si>
    <t>PV08</t>
  </si>
  <si>
    <t>PV09</t>
  </si>
  <si>
    <t>PV06</t>
  </si>
  <si>
    <t>V25</t>
  </si>
  <si>
    <t>HRN060</t>
  </si>
  <si>
    <t>Partida</t>
  </si>
  <si>
    <t>m</t>
  </si>
  <si>
    <t>Vierteaguas de piedra natural.</t>
  </si>
  <si>
    <t>Vierteaguas de piedra natural a elegir,  hasta 350 mm de anchura y 30 mm de espesor, con goterón, cara y canto recto pulido y grava adherida a la superficie en su cara inferior, empotrado en las jambas; recibido con mortero de cemento, industrial, con aditivo hidrófugo, M-10; y rejuntado entre piezas y de las uniones con los muros con mortero de juntas especial para piedra natural.  Incluye: Preparación de las entregas laterales. Replanteo de las piezas. Corte de las piezas. Preparación y regularización del soporte. Colocación, aplomado, nivelación y alineación. Rejuntado y limpieza.  Criterio de medición de proyecto: Longitud del ancho del hueco, medida según documentación gráfica de Proyecto, incrementada en 5 cm a cada lado.  Criterio de medición de obra: Se medirá la longitud realmente ejecutada según especificaciones de Proyecto, incluyendo los empotramientos en las jambas.</t>
  </si>
  <si>
    <t>Uds.</t>
  </si>
  <si>
    <t>Largo</t>
  </si>
  <si>
    <t>Ancho</t>
  </si>
  <si>
    <t>Alto</t>
  </si>
  <si>
    <t>Parcial</t>
  </si>
  <si>
    <t>Subtotal</t>
  </si>
  <si>
    <t>a justificar</t>
  </si>
  <si>
    <t>RSL020</t>
  </si>
  <si>
    <t>Partida</t>
  </si>
  <si>
    <t>m</t>
  </si>
  <si>
    <t>Rodapié laminado enrasado sobre perfil aluminio.</t>
  </si>
  <si>
    <t>Rodapié de MDF, de 58x12 mm, recubierto con una lámina plástica de imitación de madera, color a elegir, con sección para alojamiento de clips, fijado al paramento mediante clips.  Incluye: Replanteo. Corte de las piezas. Fijación de las piezas sobre el paramento. Resolución de esquinas y encuentros.  Criterio de medición de proyecto: Longitud medida según documentación gráfica de Proyecto, sin incluir huecos de puertas. No se ha incrementado la medición por roturas y recortes, ya que en la descomposición se ha considerado un 5% más de piezas.  Criterio de medición de obra: Se medirá la longitud realmente ejecutada según especificaciones de Proyecto.</t>
  </si>
  <si>
    <t>Uds.</t>
  </si>
  <si>
    <t>Largo</t>
  </si>
  <si>
    <t>Ancho</t>
  </si>
  <si>
    <t>Alto</t>
  </si>
  <si>
    <t>Parcial</t>
  </si>
  <si>
    <t>Subtotal</t>
  </si>
  <si>
    <t>Planta Baja</t>
  </si>
  <si>
    <t>0</t>
  </si>
  <si>
    <t>Pasillo 001-002</t>
  </si>
  <si>
    <t>Pasillo 003-005</t>
  </si>
  <si>
    <t>Pasillo 00A y 00B</t>
  </si>
  <si>
    <t>Planta Primera</t>
  </si>
  <si>
    <t>0</t>
  </si>
  <si>
    <t>Pasillo Norte</t>
  </si>
  <si>
    <t>Pasillo Sur</t>
  </si>
  <si>
    <t>Planta Segunda</t>
  </si>
  <si>
    <t>0</t>
  </si>
  <si>
    <t>Pasillo</t>
  </si>
  <si>
    <t>Habitaciones</t>
  </si>
  <si>
    <t>0</t>
  </si>
  <si>
    <t>Planta Baja</t>
  </si>
  <si>
    <t>0</t>
  </si>
  <si>
    <t>001 y 002</t>
  </si>
  <si>
    <t>003, 004, 005, 00A</t>
  </si>
  <si>
    <t>00B</t>
  </si>
  <si>
    <t>Planta Primera</t>
  </si>
  <si>
    <t>0</t>
  </si>
  <si>
    <t>101, 102, 103, 104, 105, 106 y 107</t>
  </si>
  <si>
    <t>104, 105, 106 y 107</t>
  </si>
  <si>
    <t>111, 112, 113, 114 y 115</t>
  </si>
  <si>
    <t>Planta Segunda</t>
  </si>
  <si>
    <t>0</t>
  </si>
  <si>
    <t>202 y 203</t>
  </si>
  <si>
    <t>RSS036</t>
  </si>
  <si>
    <t>Partida</t>
  </si>
  <si>
    <t>m²</t>
  </si>
  <si>
    <t>Pavimento vinílico homogéneo, antideslizante, para uso en cuartos húmedos, en rollo.</t>
  </si>
  <si>
    <t>Pavimento vinílico homogéneo, acústico y antideslizante, para uso en cuartos húmedos, modelo Altro Stronghold 30/K30 "ALTRO", o similar, de 3,0 mm de espesor, color a elegir, suministrado en rollos de 200 cm de anchura; peso total: 4000 g/m²; clasificación al uso, según UNE-EN ISO 10874: clase 23 para uso doméstico; clase 34 para uso comercial; clase 43 para uso industrial; con resistencia al deslizamiento 35&lt;Rd&lt;=45 según UNE 41901 EX y resbaladicidad clase 2 según CTE; reducción del ruido de impactos 10 dB, según UNE-EN ISO 10140; Euroclase Bfl-s1 de reacción al fuego, según UNE-EN 13501-1. Colocación en obra: con adhesivo, sobre capa fina de nivelación.  Criterio de valoración económica: El precio no incluye la capa fina de nivelación.  Incluye: Replanteo y recorte del pavimento. Aplicación del adhesivo. Colocación del pavimento. Soldado de unión y juntas entre rollos. Resolución de encuentros y puntos singulares. Eliminación y limpieza del material sobrante. Limpieza final del pavimento.  Criterio de medición de proyecto: Superficie útil, medida según documentación gráfica de Proyecto, deduciendo los huecos de superficie mayor de 1 m².  Criterio de medición de obra: Se medirá la superficie realmente ejecutada según especificaciones de Proyecto, deduciendo los huecos de superficie mayor de 1 m².</t>
  </si>
  <si>
    <t>Uds.</t>
  </si>
  <si>
    <t>Largo</t>
  </si>
  <si>
    <t>Ancho</t>
  </si>
  <si>
    <t>Alto</t>
  </si>
  <si>
    <t>Parcial</t>
  </si>
  <si>
    <t>Subtotal</t>
  </si>
  <si>
    <t>Camara</t>
  </si>
  <si>
    <t>RS</t>
  </si>
  <si>
    <t>RT</t>
  </si>
  <si>
    <t>Capítulo</t>
  </si>
  <si>
    <t>Falsos techos en interiores</t>
  </si>
  <si>
    <t>RTC070</t>
  </si>
  <si>
    <t>Partida</t>
  </si>
  <si>
    <t>m²</t>
  </si>
  <si>
    <t>Falso techo continuo suspendido de placas de yeso laminado. T-60/400 1x15N</t>
  </si>
  <si>
    <t>Falso techo continuo suspendido, liso, situado a una altura menor de 4 m, con nivel de calidad del acabado Q3. Sistema T-60/400 / 1x12,5 N "PLADUR", o similar (12,5+27,4), constituido por: ESTRUCTURA: estructura metálica de acero galvanizado de perfiles primarios T-60, de 60 mm de anchura y 0,6 mm de espesor con una modulación de 400 mm y suspendidos del forjado o elemento soporte de hormigón con horquillas de cuelgue T-60 y varillas cada 1400 mm; PLACAS: una capa de placas de yeso laminado A / UNE-EN 520 - 1200 / 3200 / 12,5 / con los bordes longitudinales afinados, estándar N "PLADUR", o similar tipo H1 en nucleos humedos, Euroclase A2-s1, d0 de reacción al fuego, según UNE-EN 13501-1. Incluso banda estanca autoadhesiva "PLADUR", o similar, perfiles angulares L 30 "PLADUR", o similar, fijaciones para el anclaje de los perfiles, tornillería para la fijación de las placas, pasta de secado en polvo JN "PLADUR", o similar, cinta microperforada de papel "PLADUR", o similar y accesorios de montaje.  Incluye: Replanteo de los ejes de la estructura metálica. Colocación de la banda acústica. Nivelación y fijación de los perfiles perimetrales. Señalización de los puntos de anclaje al forjado o elemento soporte. Nivelación y suspensión de los perfiles primarios de la estructura. Corte de las placas. Fijación de las placas. Resolución de encuentros y puntos singulares. Tratamiento de juntas. Extendido de la pasta de acabado.  Criterio de medición de proyecto: Superficie medida entre paramentos, según documentación gráfica de Proyecto, sin descontar huecos para instalaciones.  Criterio de medición de obra: Se medirá la superficie realmente ejecutada según especificaciones de Proyecto, siguiendo los criterios de medición expuestos en la norma UNE 92305.</t>
  </si>
  <si>
    <t>Uds.</t>
  </si>
  <si>
    <t>Largo</t>
  </si>
  <si>
    <t>Ancho</t>
  </si>
  <si>
    <t>Alto</t>
  </si>
  <si>
    <t>Parcial</t>
  </si>
  <si>
    <t>Subtotal</t>
  </si>
  <si>
    <t>Planta Sotano -1</t>
  </si>
  <si>
    <t>0</t>
  </si>
  <si>
    <t>Vestuarios</t>
  </si>
  <si>
    <t>Registrable</t>
  </si>
  <si>
    <t>Planta Baja</t>
  </si>
  <si>
    <t>0</t>
  </si>
  <si>
    <t>Cocina</t>
  </si>
  <si>
    <t>Aseo</t>
  </si>
  <si>
    <t>Almacen</t>
  </si>
  <si>
    <t>Cuarto Frio</t>
  </si>
  <si>
    <t>Registrable</t>
  </si>
  <si>
    <t>Puerta cocina</t>
  </si>
  <si>
    <t>Hall</t>
  </si>
  <si>
    <t>Almacen</t>
  </si>
  <si>
    <t>Aseos</t>
  </si>
  <si>
    <t>Pasillo</t>
  </si>
  <si>
    <t>Minusvalidos</t>
  </si>
  <si>
    <t>Administración</t>
  </si>
  <si>
    <t>Guardaropa</t>
  </si>
  <si>
    <t>Entrada</t>
  </si>
  <si>
    <t>Oficio Planta</t>
  </si>
  <si>
    <t>Maletero</t>
  </si>
  <si>
    <t>Oficio Planta +1.00</t>
  </si>
  <si>
    <t>Oficio Cafetin</t>
  </si>
  <si>
    <t>Habitaciones</t>
  </si>
  <si>
    <t>0</t>
  </si>
  <si>
    <t>003, 004, 005 y 00A</t>
  </si>
  <si>
    <t>00B</t>
  </si>
  <si>
    <t>Planta Primera</t>
  </si>
  <si>
    <t>0</t>
  </si>
  <si>
    <t>Oficio Planta</t>
  </si>
  <si>
    <t>104, 105 y 107</t>
  </si>
  <si>
    <t>Pasillo</t>
  </si>
  <si>
    <t>Planta Segunda</t>
  </si>
  <si>
    <t>0</t>
  </si>
  <si>
    <t>Oficio de Planta</t>
  </si>
  <si>
    <t>202 y 203</t>
  </si>
  <si>
    <t>Pasillo</t>
  </si>
  <si>
    <t>RTC070b</t>
  </si>
  <si>
    <t>Partida</t>
  </si>
  <si>
    <t>m²</t>
  </si>
  <si>
    <t>Falso techo continuo suspendido de placas de yeso laminado. T-60/400 2x12,5N</t>
  </si>
  <si>
    <t>Falso techo continuo suspendido, liso, situado a una altura menor de 4 m, con nivel de calidad del acabado Q3. Sistema T-60/400 / 2x12,5 N "PLADUR", o similar (12,5+12,5+27,4), constituido por: ESTRUCTURA: estructura metálica de acero galvanizado de perfiles primarios T-45, de 45 mm de anchura y 0,6 mm de espesor con una modulación de 400 mm y suspendidos del forjado o elemento soporte de hormigón con horquillas de cuelgue T-45 y varillas cada 1300 mm; PLACAS: dos capas de placas de yeso laminado A / UNE-EN 520 - 1200 / 3200 / 12,5 / con los bordes longitudinales afinados, estándar N "PLADUR", o similar, Euroclase A2-s1, d0 de reacción al fuego, según UNE-EN 13501-1. Incluso banda estanca autoadhesiva "PLADUR", o similar, perfiles angulares L 30 "PLADUR", o similar, fijaciones para el anclaje de los perfiles, tornillería para la fijación de las placas, pasta de secado en polvo JN "PLADUR", o similar, cinta microperforada de papel "PLADUR", o similar y accesorios de montaje.  Incluye: Replanteo de los ejes de la estructura metálica. Colocación de la banda acústica. Nivelación y fijación de los perfiles perimetrales. Señalización de los puntos de anclaje al forjado o elemento soporte. Nivelación y suspensión de los perfiles primarios de la estructura. Corte de las placas. Fijación de las placas. Resolución de encuentros y puntos singulares. Tratamiento de juntas. Extendido de la pasta de acabado.  Criterio de medición de proyecto: Superficie medida entre paramentos, según documentación gráfica de Proyecto, sin descontar huecos para instalaciones.  Criterio de medición de obra: Se medirá la superficie realmente ejecutada según especificaciones de Proyecto, siguiendo los criterios de medición expuestos en la norma UNE 92305.</t>
  </si>
  <si>
    <t>Uds.</t>
  </si>
  <si>
    <t>Largo</t>
  </si>
  <si>
    <t>Ancho</t>
  </si>
  <si>
    <t>Alto</t>
  </si>
  <si>
    <t>Parcial</t>
  </si>
  <si>
    <t>Subtotal</t>
  </si>
  <si>
    <t>Planta Baja</t>
  </si>
  <si>
    <t>0</t>
  </si>
  <si>
    <t>Salon Banquetes</t>
  </si>
  <si>
    <t>Techo lamas</t>
  </si>
  <si>
    <t>Vestibulo Salon Banquetes</t>
  </si>
  <si>
    <t>Vestibulo</t>
  </si>
  <si>
    <t>Hall/ Recepción</t>
  </si>
  <si>
    <t>Techo lamas</t>
  </si>
  <si>
    <t>Salon desayunos</t>
  </si>
  <si>
    <t>Techo lamas</t>
  </si>
  <si>
    <t>Pasillo 001/002</t>
  </si>
  <si>
    <t>Salon Jardin Norte</t>
  </si>
  <si>
    <t>RTF010</t>
  </si>
  <si>
    <t>Partida</t>
  </si>
  <si>
    <t>m²</t>
  </si>
  <si>
    <t>Falso techo registrable de paneles de lana de roca.</t>
  </si>
  <si>
    <t>Falso techo registrable suspendido, situado a una altura menor de 4 m. Sistema "ROCKFON", o similar, constituido por: ESTRUCTURA: perfilería vista T 24, con suela de 24 mm de anchura, de acero galvanizado, color blanco, comprendiendo perfiles primarios y secundarios, suspendidos del forjado o elemento soporte con varillas y cuelgues; PANELES: paneles acústicos autoportantes de lana de roca, modelo Royal Hygiène "ROCKFON", o similar, compuestos por módulos de 600x600x20 mm, con la cara vista revestida con un velo mineral, acabado piel de naranja, color blanco con canto recto A24. Incluso perfiles angulares, fijaciones para el anclaje de los perfiles y accesorios de montaje.  Incluye: Replanteo de los ejes de la trama modular. Nivelación y fijación de los perfiles perimetrales. Replanteo de los perfiles primarios de la trama. Señalización de los puntos de anclaje al forjado. Nivelación y suspensión de los perfiles primarios y secundarios de la trama. Corte de los paneles. Colocación de los paneles. Resolución de encuentros y puntos singulares.  Criterio de medición de proyecto: Superficie medida entre paramentos, según documentación gráfica de Proyecto, sin descontar huecos para instalaciones.  Criterio de medición de obra: Se medirá la superficie realmente ejecutada según especificaciones de Proyecto, sin descontar huecos para instalaciones.</t>
  </si>
  <si>
    <t>Uds.</t>
  </si>
  <si>
    <t>Largo</t>
  </si>
  <si>
    <t>Ancho</t>
  </si>
  <si>
    <t>Alto</t>
  </si>
  <si>
    <t>Parcial</t>
  </si>
  <si>
    <t>Subtotal</t>
  </si>
  <si>
    <t>Planta Sotano -1</t>
  </si>
  <si>
    <t>0</t>
  </si>
  <si>
    <t>Vestuarios</t>
  </si>
  <si>
    <t>Planta Baja</t>
  </si>
  <si>
    <t>0</t>
  </si>
  <si>
    <t>Cocina</t>
  </si>
  <si>
    <t>RTC015</t>
  </si>
  <si>
    <t>Partida</t>
  </si>
  <si>
    <t>m²</t>
  </si>
  <si>
    <t>Falso techo continuo semidirecto de placas de yeso laminado. M-70/400 1x15N</t>
  </si>
  <si>
    <t>Techo semidirecto formado por una estructura de perfiles de chapa de acero galvanizado a base de maestras Pladur® de 70 mm de ancho y 30 mm de alto, separadas entre ejes 400 mm, ancladas directamente al soporte, cada 1100 mm, a cuyo lado externo se atornilla una placa Pladur® N de 15 mm de espesor. Parte proporcional de materiales Pladur®: tornillería, pastas, cintas de juntas, juntas estancas, etc. Incluso lana mineral de 30 mm de espesor sobre el dorso de placas y perfiles. Totalmente terminado con Nivel 2 (Q2), Nivel 3 (Q3), Nivel 4 (Q4), según superficie de acabado (a definir en proyecto). Montaje según recomendaciones técnicas Pladur®, norma UNE 102043 y requisitos del CTE.  Incluye: Replanteo de los ejes de la estructura metálica. Señalización de los puntos de anclaje al forjado o elemento soporte. Fijación de los perfiles primarios. Corte de las placas. Fijación de las placas. Resolución de encuentros y puntos singulares. Tratamiento de juntas.  Criterio de medición de proyecto: Superficie medida entre paramentos, según documentación gráfica de Proyecto, sin descontar huecos para instalaciones.  Criterio de medición de obra: Se medirá la superficie realmente ejecutada según especificaciones de Proyecto, siguiendo los criterios de medición expuestos en la norma UNE 92305.</t>
  </si>
  <si>
    <t>Uds.</t>
  </si>
  <si>
    <t>Largo</t>
  </si>
  <si>
    <t>Ancho</t>
  </si>
  <si>
    <t>Alto</t>
  </si>
  <si>
    <t>Parcial</t>
  </si>
  <si>
    <t>Subtotal</t>
  </si>
  <si>
    <t>Sotano -1</t>
  </si>
  <si>
    <t>0</t>
  </si>
  <si>
    <t>Escalera</t>
  </si>
  <si>
    <t>Zancas</t>
  </si>
  <si>
    <t>Mesetas</t>
  </si>
  <si>
    <t>Planta Baja</t>
  </si>
  <si>
    <t>0</t>
  </si>
  <si>
    <t>00A y 00B</t>
  </si>
  <si>
    <t>Escalera Servicio</t>
  </si>
  <si>
    <t>0</t>
  </si>
  <si>
    <t>Escalera</t>
  </si>
  <si>
    <t>Planta Primera</t>
  </si>
  <si>
    <t>0</t>
  </si>
  <si>
    <t>Escalera Servicio</t>
  </si>
  <si>
    <t>Escalera</t>
  </si>
  <si>
    <t>Zona Ascensor</t>
  </si>
  <si>
    <t>Planta Primera</t>
  </si>
  <si>
    <t>0</t>
  </si>
  <si>
    <t>Escalera Servicio</t>
  </si>
  <si>
    <t>Escalera</t>
  </si>
  <si>
    <t>Zona Ascensor</t>
  </si>
  <si>
    <t>RTT100</t>
  </si>
  <si>
    <t>Partida</t>
  </si>
  <si>
    <t>m²</t>
  </si>
  <si>
    <t>Falso techo registrable de lamas de madera de roble maciza. Con aislamiento acustico.</t>
  </si>
  <si>
    <t>Techo de lamas de madera natural de roble de 90x18 mm de sección, procedente de bosques de gestión controlada (PEFC/FSC) tintado a elegir sobre listones traseros de montaje de 25x45 mm de sección teñidos en negro. Mecanizado y tratamiento en autoclave para ignifugado hasta obtener clasificación Bs2d0/Bs1d0, barnizado en taller. Sistema de montaje de paneles registrables. Por la parte superior se colocará plancha de lana mineral negra de 20mm (2,4kg/m2) para proporcionar coeficientes de absorción acústica aw: 1,00 (Clase A) y resistencia al fuego A2-s1;d0. Posibilidad de integración de luminarias tipo LED, modelos P35/P47 de hasta 56W y flujo máximo de 9035lm.  La estructura queda debidamente suspendida del forjado mediante anclajes, varilla roscada y piezas de cuelgue TR, sobre ella, se apoyarán las placas autoportantes de lana de roca y los perfiles de madera del marco, Incluso parte proporcional de tornilleria, anclajes para forjado y perímetro, así como el forrado con lámina de Alucobond para forrado de tabica, totalmente terminado. Montaje según recomendaciones, norma UNE 102043 y requisitos del CTE.  Incluye: Replanteo del nivel de acabado y de los ejes de la trama modular. Fijación de la trama modular al forjado o elemento soporte. Corte de las parrillas. Fijación de las parrillas. Resolución de encuentros y puntos singulares. Formación de huecos para recepción de posibles elementos de anclaje y/o instalaciones.  Criterio de medición de proyecto: Superficie medida entre paramentos, según documentación gráfica de Proyecto, sin descontar huecos para instalaciones.  Criterio de medición de obra: Se medirá la superficie realmente ejecutada según especificaciones de Proyecto, sin descontar huecos para instalaciones.</t>
  </si>
  <si>
    <t>Uds.</t>
  </si>
  <si>
    <t>Largo</t>
  </si>
  <si>
    <t>Ancho</t>
  </si>
  <si>
    <t>Alto</t>
  </si>
  <si>
    <t>Parcial</t>
  </si>
  <si>
    <t>Subtotal</t>
  </si>
  <si>
    <t>Planta Baja</t>
  </si>
  <si>
    <t>0</t>
  </si>
  <si>
    <t>Salon Banquetes</t>
  </si>
  <si>
    <t>Hall/ Recepción</t>
  </si>
  <si>
    <t>Salon desayunos</t>
  </si>
  <si>
    <t>RTT100b</t>
  </si>
  <si>
    <t>Partida</t>
  </si>
  <si>
    <t>m²</t>
  </si>
  <si>
    <t>Falso techo registrable de lamas de madera de roble maciza.</t>
  </si>
  <si>
    <t>Techo de lamas de madera natural de roble, procedente de bosques de gestión controlada (PEFC/FSC) tintado a elegir sobre listones traseros de montaje teñidos en negro. Mecanizado y tratamiento en autoclave para ignifugado hasta obtener clasificación Bs2d0/Bs1d0, barnizado en taller. Sistema de montaje de paneles registrables. Por la parte superior se colocará plancha de lana mineral negra de 20mm (2,4kg/m2) para proporcionar coeficientes de absorción acústica aw: 1,00 (Clase A) y resistencia al fuego A2-s1;d0. Posibilidad de integración de luminarias tipo LED, modelos P35/P47 de hasta 56W y flujo máximo de 9035lm.  La estructura queda debidamente suspendida del forjado mediante anclajes, varilla roscada y piezas de cuelgue TR, sobre ella, se apoyarán las placas autoportantes de lana de roca y los perfiles de madera del marco, Incluso parte proporcional de tornilleria, anclajes para forjado y perímetro, así como el forrado con lámina de Alucobond para forrado de tabica, totalmente terminado. Montaje según recomendaciones, norma UNE 102043 y requisitos del CTE.  Incluye: Replanteo del nivel de acabado y de los ejes de la trama modular. Fijación de la trama modular al forjado o elemento soporte. Corte de las parrillas. Fijación de las parrillas. Resolución de encuentros y puntos singulares. Formación de huecos para recepción de posibles elementos de anclaje y/o instalaciones.  Criterio de medición de proyecto: Superficie medida entre paramentos, según documentación gráfica de Proyecto, sin descontar huecos para instalaciones.  Criterio de medición de obra: Se medirá la superficie realmente ejecutada según especificaciones de Proyecto, sin descontar huecos para instalaciones.</t>
  </si>
  <si>
    <t>Uds.</t>
  </si>
  <si>
    <t>Largo</t>
  </si>
  <si>
    <t>Ancho</t>
  </si>
  <si>
    <t>Alto</t>
  </si>
  <si>
    <t>Parcial</t>
  </si>
  <si>
    <t>Subtotal</t>
  </si>
  <si>
    <t>Planta Baja</t>
  </si>
  <si>
    <t>0</t>
  </si>
  <si>
    <t>Pasillo 003-005</t>
  </si>
  <si>
    <t>Planta Primera</t>
  </si>
  <si>
    <t>0</t>
  </si>
  <si>
    <t>Pasillo Norte</t>
  </si>
  <si>
    <t>Pasillo Sur</t>
  </si>
  <si>
    <t>Planta Segunda</t>
  </si>
  <si>
    <t>RTG010</t>
  </si>
  <si>
    <t>Partida</t>
  </si>
  <si>
    <t>m²</t>
  </si>
  <si>
    <t>Falso techo continuo para cámara frigorífica, de paneles sándwich aislantes, de acero.</t>
  </si>
  <si>
    <t>Falso techo continuo suspendido, para cámara frigorífica de productos congelados con temperatura ambiente inferior a 0°C, situado a una altura menor de 4 m, constituido por: ESTRUCTURA: perfilería vista, comprendiendo perfiles primarios omega, de aluminio lacado recubierto de PVC, suspendidos del forjado o elemento soporte con tensores de caja abierta, varillas roscadas M10, de 100 cm, cáncamos y cable de acero galvanizado de 4 mm de diámetro, PANELES: paneles sándwich aislantes machihembrados de acero prelacado, de 120 mm de espesor y 1130 mm de anchura, Euroclase B-s2, d0 de reacción al fuego según UNE-EN 13501-1, formados por doble cara metálica de chapa de acero prelacado, acabado con pintura de poliéster para uso alimentario, color blanco, de espesor exterior 0,5 mm y espesor interior 0,5 mm y alma aislante de poliuretano de 40 kg/m³ de densidad media.  Incluye: Replanteo de los ejes de la estructura metálica. Señalización de los puntos de anclaje al forjado o elemento soporte. Nivelación y suspensión de los perfiles primarios de la estructura. Corte de los paneles. Colocación de los paneles. Resolución de encuentros y puntos singulares.  Criterio de medición de proyecto: Superficie medida entre paramentos, según documentación gráfica de Proyecto, sin descontar huecos para instalaciones.  Criterio de medición de obra: Se medirá la superficie realmente ejecutada según especificaciones de Proyecto.</t>
  </si>
  <si>
    <t>Uds.</t>
  </si>
  <si>
    <t>Largo</t>
  </si>
  <si>
    <t>Ancho</t>
  </si>
  <si>
    <t>Alto</t>
  </si>
  <si>
    <t>Parcial</t>
  </si>
  <si>
    <t>Subtotal</t>
  </si>
  <si>
    <t>Camara</t>
  </si>
  <si>
    <t>RTS010</t>
  </si>
  <si>
    <t>Partida</t>
  </si>
  <si>
    <t>m²</t>
  </si>
  <si>
    <t>Falso techo continuo de placas de silicato cálcico. Sistema "PROMAT", o similar.</t>
  </si>
  <si>
    <t>Falso techo continuo suspendido, liso, situado a una altura menor de 4 m, resistencia al fuego EI 180, según UNE-EN 1364-2. Sistema Techo Independiente Promatect-100 "PROMAT", o similar, constituido por: ESTRUCTURA: estructura metálica de acero galvanizado de maestras primarias 60/27 mm con una modulación de 600 mm y suspendidas del forjado o elemento soporte de hormigón con anclajes directos de 125 mm, para maestra 60/27, y varillas cada 1200 mm, y maestras secundarias fijadas perpendicularmente a las maestras primarias con conectores tipo caballete con una modulación de 1000 mm; PLACAS: tres capas de placas de silicato cálcico Promatect-100 "PROMAT", o similar, de 1200x2500 mm y 20 mm de espesor, con los bordes cuadrados. Incluso fijaciones para el anclaje de los perfiles, tornillería para la fijación de las placas, pasta para el tratamiento de juntas, manta de silicato, Promaglaf "PROMAT", o similar y accesorios de montaje.  Incluye: Replanteo de los ejes de la estructura metálica. Nivelación y fijación de los perfiles perimetrales. Señalización de los puntos de anclaje al forjado o elemento soporte. Nivelación y suspensión de los perfiles primarios y secundarios de la estructura. Corte de las placas. Fijación de las placas. Resolución de encuentros y puntos singulares. Tratamiento de juntas. Sellado de encuentros.  Criterio de medición de proyecto: Superficie medida entre paramentos, según documentación gráfica de Proyecto, sin descontar huecos para instalaciones.  Criterio de medición de obra: Se medirá la superficie realmente ejecutada según especificaciones de Proyecto, siguiendo los criterios de medición expuestos en la norma UNE 92305.</t>
  </si>
  <si>
    <t>Uds.</t>
  </si>
  <si>
    <t>Largo</t>
  </si>
  <si>
    <t>Ancho</t>
  </si>
  <si>
    <t>Alto</t>
  </si>
  <si>
    <t>Parcial</t>
  </si>
  <si>
    <t>Subtotal</t>
  </si>
  <si>
    <t>Trampilla sotano -1 a -2</t>
  </si>
  <si>
    <t>RTC020b</t>
  </si>
  <si>
    <t>Partida</t>
  </si>
  <si>
    <t>m</t>
  </si>
  <si>
    <t>Tabica para falso techo continuo de placas de yeso laminado. 15 cm</t>
  </si>
  <si>
    <t>Tabica vertical en cambio de nivel de falso techo continuo, mediante placas de yeso laminado recibidas con pasta de agarre, para cerrar un espacio de 15 cm de altura. Incluso corte, fijación con pasta de agarre, pasta de juntas y cinta de juntas.  Incluye: Replanteo y trazado en los paramentos de la situación de la tabica. Presentación y corte de las piezas. Extendido de la pasta de agarre. Fijación de las placas. Resolución de encuentros y puntos singulares. Tratamiento de juntas.  Criterio de medición de proyecto: Longitud medida según documentación gráfica de Proyecto.  Criterio de medición de obra: Se medirá la longitud realmente ejecutada según especificaciones de Proyecto.</t>
  </si>
  <si>
    <t>Uds.</t>
  </si>
  <si>
    <t>Largo</t>
  </si>
  <si>
    <t>Ancho</t>
  </si>
  <si>
    <t>Alto</t>
  </si>
  <si>
    <t>Parcial</t>
  </si>
  <si>
    <t>Subtotal</t>
  </si>
  <si>
    <t>Planta Baja</t>
  </si>
  <si>
    <t>0</t>
  </si>
  <si>
    <t>003, 004, 005 y 00A</t>
  </si>
  <si>
    <t>00B</t>
  </si>
  <si>
    <t>Planta Primera</t>
  </si>
  <si>
    <t>0</t>
  </si>
  <si>
    <t>103, 104 y 105</t>
  </si>
  <si>
    <t>106 y 107</t>
  </si>
  <si>
    <t>Planta Segunda</t>
  </si>
  <si>
    <t>0</t>
  </si>
  <si>
    <t>202, 203, 204 y 205</t>
  </si>
  <si>
    <t>RTC020bbb</t>
  </si>
  <si>
    <t>Partida</t>
  </si>
  <si>
    <t>m</t>
  </si>
  <si>
    <t>Tabica para falso techo continuo de placas de yeso laminado. 30 cm</t>
  </si>
  <si>
    <t>Tabica vertical en cambio de nivel de falso techo continuo, mediante placas de yeso laminado recibidas con pasta de agarre, para cerrar un espacio de 30 cm de altura. Incluso corte, fijación con pasta de agarre, pasta de juntas y cinta de juntas.  Incluye: Replanteo y trazado en los paramentos de la situación de la tabica. Presentación y corte de las piezas. Extendido de la pasta de agarre. Fijación de las placas. Resolución de encuentros y puntos singulares. Tratamiento de juntas.  Criterio de medición de proyecto: Longitud medida según documentación gráfica de Proyecto.  Criterio de medición de obra: Se medirá la longitud realmente ejecutada según especificaciones de Proyecto.</t>
  </si>
  <si>
    <t>Uds.</t>
  </si>
  <si>
    <t>Largo</t>
  </si>
  <si>
    <t>Ancho</t>
  </si>
  <si>
    <t>Alto</t>
  </si>
  <si>
    <t>Parcial</t>
  </si>
  <si>
    <t>Subtotal</t>
  </si>
  <si>
    <t>Planta Baja</t>
  </si>
  <si>
    <t>0</t>
  </si>
  <si>
    <t>Aseo</t>
  </si>
  <si>
    <t>Aseo Minusvalidos</t>
  </si>
  <si>
    <t>Planta Primera</t>
  </si>
  <si>
    <t>0</t>
  </si>
  <si>
    <t>Pasillo Norte</t>
  </si>
  <si>
    <t>Pasillo Sur</t>
  </si>
  <si>
    <t>Planta Segunda</t>
  </si>
  <si>
    <t>0</t>
  </si>
  <si>
    <t>RTC020bb</t>
  </si>
  <si>
    <t>Partida</t>
  </si>
  <si>
    <t>m</t>
  </si>
  <si>
    <t>Tabica para falso techo continuo de placas de yeso laminado. 50 cm</t>
  </si>
  <si>
    <t>Tabica vertical en cambio de nivel de falso techo continuo, mediante placas de yeso laminado recibidas con pasta de agarre, para cerrar un espacio de 50 cm de altura. Incluso corte, fijación con pasta de agarre, pasta de juntas y cinta de juntas.  Incluye: Replanteo y trazado en los paramentos de la situación de la tabica. Presentación y corte de las piezas. Extendido de la pasta de agarre. Fijación de las placas. Resolución de encuentros y puntos singulares. Tratamiento de juntas.  Criterio de medición de proyecto: Longitud medida según documentación gráfica de Proyecto.  Criterio de medición de obra: Se medirá la longitud realmente ejecutada según especificaciones de Proyecto.</t>
  </si>
  <si>
    <t>Uds.</t>
  </si>
  <si>
    <t>Largo</t>
  </si>
  <si>
    <t>Ancho</t>
  </si>
  <si>
    <t>Alto</t>
  </si>
  <si>
    <t>Parcial</t>
  </si>
  <si>
    <t>Subtotal</t>
  </si>
  <si>
    <t>Planta Baja</t>
  </si>
  <si>
    <t>0</t>
  </si>
  <si>
    <t>Vestibulo</t>
  </si>
  <si>
    <t>RTC020</t>
  </si>
  <si>
    <t>Partida</t>
  </si>
  <si>
    <t>m</t>
  </si>
  <si>
    <t>Tabica para falso techo continuo de placas de yeso laminado. 95 cm</t>
  </si>
  <si>
    <t>Tabica vertical en cambio de nivel de falso techo continuo, mediante placas de yeso laminado recibidas con pasta de agarre, para cerrar un espacio de 95 cm de altura. Incluso corte, fijación con pasta de agarre, pasta de juntas y cinta de juntas.  Incluye: Replanteo y trazado en los paramentos de la situación de la tabica. Presentación y corte de las piezas. Extendido de la pasta de agarre. Fijación de las placas. Resolución de encuentros y puntos singulares. Tratamiento de juntas.  Criterio de medición de proyecto: Longitud medida según documentación gráfica de Proyecto.  Criterio de medición de obra: Se medirá la longitud realmente ejecutada según especificaciones de Proyecto.</t>
  </si>
  <si>
    <t>Uds.</t>
  </si>
  <si>
    <t>Largo</t>
  </si>
  <si>
    <t>Ancho</t>
  </si>
  <si>
    <t>Alto</t>
  </si>
  <si>
    <t>Parcial</t>
  </si>
  <si>
    <t>Subtotal</t>
  </si>
  <si>
    <t>Planta Baja</t>
  </si>
  <si>
    <t>0</t>
  </si>
  <si>
    <t>Salon Banquetes</t>
  </si>
  <si>
    <t>Maletero</t>
  </si>
  <si>
    <t>HRM030</t>
  </si>
  <si>
    <t>Partida</t>
  </si>
  <si>
    <t>m</t>
  </si>
  <si>
    <t>Cortinero de HPDS poliestireno extruidoa alta densidad.</t>
  </si>
  <si>
    <t>Cortinero de fabricado en material HDPS, poliestireno extruido de alta densidad, imprimado en blanco mate, apto para alojar tira LED, modelo QL026T en piezas de 2000x98x41 mm. colocación con adhesivo de caucho sintético; y sellado de las juntas entre piezas y de las uniones con los muros con adhesivo de polímero MS.  Incluye: Limpieza y preparación del plano de apoyo. Corte de las piezas. Replanteo del nivel de apoyo del cortinero. Presentación del cortinero. Aplomado y nivelación. Instalación del apeo. Sellado de juntas y limpieza. Retirada del apeo.  Criterio de medición de proyecto: Longitud medida según documentación gráfica de Proyecto.  Criterio de medición de obra: Se medirá la longitud realmente ejecutada según especificaciones de Proyecto.</t>
  </si>
  <si>
    <t>Uds.</t>
  </si>
  <si>
    <t>Largo</t>
  </si>
  <si>
    <t>Ancho</t>
  </si>
  <si>
    <t>Alto</t>
  </si>
  <si>
    <t>Parcial</t>
  </si>
  <si>
    <t>Subtotal</t>
  </si>
  <si>
    <t>Salón Banquetes</t>
  </si>
  <si>
    <t>Salón desayunos</t>
  </si>
  <si>
    <t>Salón Jadín Norte</t>
  </si>
  <si>
    <t>003, 004, 005 y 00A</t>
  </si>
  <si>
    <t>00B</t>
  </si>
  <si>
    <t>Planta Primera</t>
  </si>
  <si>
    <t>0</t>
  </si>
  <si>
    <t>104, 105, 106 y 107</t>
  </si>
  <si>
    <t>114 y 115</t>
  </si>
  <si>
    <t>Planta Segunda</t>
  </si>
  <si>
    <t>0</t>
  </si>
  <si>
    <t>202 y 203</t>
  </si>
  <si>
    <t>RTC021</t>
  </si>
  <si>
    <t>Partida</t>
  </si>
  <si>
    <t>Ud</t>
  </si>
  <si>
    <t>Trampilla para falso techo continuo de placas de yeso laminado. Sistema "KNAUF", o similar.</t>
  </si>
  <si>
    <t>Trampilla de registro gama Especial, Revo Estanca P/A 12,5, sistema E112.d "KNAUF", o similar, de 600x600 mm, formada por marco de aluminio y puerta de placa de yeso laminado (1 Diamant (DFH1I), de 12,5 mm de espesor), para falso techo continuo de placas de yeso laminado. Incluso accesorios de montaje.  Incluye: Marcado y corte de la placa de yeso laminado. Colocación de la trampilla. Resolución de encuentros y puntos singulares.  Criterio de medición de proyecto: Número de unidades previstas, según documentación gráfica de Proyecto.  Criterio de medición de obra: Se medirá el número de unidades realmente colocadas según especificaciones de Proyecto.</t>
  </si>
  <si>
    <t>Uds.</t>
  </si>
  <si>
    <t>Largo</t>
  </si>
  <si>
    <t>Ancho</t>
  </si>
  <si>
    <t>Alto</t>
  </si>
  <si>
    <t>Parcial</t>
  </si>
  <si>
    <t>Subtotal</t>
  </si>
  <si>
    <t>Habitaciones</t>
  </si>
  <si>
    <t>RT</t>
  </si>
  <si>
    <t>R</t>
  </si>
  <si>
    <t>S</t>
  </si>
  <si>
    <t>Capítulo</t>
  </si>
  <si>
    <t>Señalización y equipamiento</t>
  </si>
  <si>
    <t>SA</t>
  </si>
  <si>
    <t>Capítulo</t>
  </si>
  <si>
    <t>Aparatos sanitarios</t>
  </si>
  <si>
    <t>SAI030</t>
  </si>
  <si>
    <t>Partida</t>
  </si>
  <si>
    <t>Ud</t>
  </si>
  <si>
    <t>Inodoro adosado a pared, de porcelana sanitaria.</t>
  </si>
  <si>
    <t>Inodoro, de porcelana sanitaria, acabado termoesmaltado, color blanco, Inspira Round de Roca, inodoro adosado a pared compuesto por taza con salida dual con tecnología Rimless para tanque alto, tanque empotrable o fluxor, con juego de fijación y tapa y asiento de Supralit® con caída amortiguada. Incluso elementos de fijación, junta antiruido y silicona para sellado de juntas.  Incluye: Replanteo. Colocación y fijación del aparato. Montaje del desagüe. Conexión a la red de evacuación. Conexión a la red de agua fría. Comprobación de su correcto funcionamiento. Sellado de juntas.  Criterio de medición de proyecto: Número de unidades previstas, según documentación gráfica de Proyecto.  Criterio de medición de obra: Se medirá el número de unidades realmente colocadas según especificaciones de Proyecto.</t>
  </si>
  <si>
    <t>Uds.</t>
  </si>
  <si>
    <t>Largo</t>
  </si>
  <si>
    <t>Ancho</t>
  </si>
  <si>
    <t>Alto</t>
  </si>
  <si>
    <t>Parcial</t>
  </si>
  <si>
    <t>Subtotal</t>
  </si>
  <si>
    <t>Habitaciones</t>
  </si>
  <si>
    <t>0</t>
  </si>
  <si>
    <t>001-00B</t>
  </si>
  <si>
    <t>101-117</t>
  </si>
  <si>
    <t>201-209</t>
  </si>
  <si>
    <t>Vestuarios</t>
  </si>
  <si>
    <t>Aseos Comunes</t>
  </si>
  <si>
    <t>SAI110</t>
  </si>
  <si>
    <t>Partida</t>
  </si>
  <si>
    <t>Ud</t>
  </si>
  <si>
    <t>Cisterna empotrada para inodoro de suelo.</t>
  </si>
  <si>
    <t>Cisterna de polietileno, con acceso y accionamiento frontal, descarga doble de 6-3 litros o única interrumpible, ajustable a 4,5, 6 ó 7 litros para descarga total y a 3 ó 4 litros para descarga parcial, para inodoro de suelo, INWALL Basic Tank Obe Compact, de 80 mm de profundidad, con juego de accesorios,y placa de accionamiento PL10 PRO (ONE) antivandalica de acero inoxidable con descarga dual. Instalación empotrada en tabique de placas de yeso.  Incluye: Replanteo. Colocación y fijación de la cisterna. Conexión a la red de agua fría. Montaje de accesorios y complementos. Comprobación de su correcto funcionamiento.  Criterio de medición de proyecto: Número de unidades previstas, según documentación gráfica de Proyecto.  Criterio de medición de obra: Se medirá el número de unidades realmente colocadas según especificaciones de Proyecto.</t>
  </si>
  <si>
    <t>Uds.</t>
  </si>
  <si>
    <t>Largo</t>
  </si>
  <si>
    <t>Ancho</t>
  </si>
  <si>
    <t>Alto</t>
  </si>
  <si>
    <t>Parcial</t>
  </si>
  <si>
    <t>Subtotal</t>
  </si>
  <si>
    <t>Habitaciones</t>
  </si>
  <si>
    <t>Vestuarios</t>
  </si>
  <si>
    <t>Aseos Comunes</t>
  </si>
  <si>
    <t>SAL010</t>
  </si>
  <si>
    <t>Partida</t>
  </si>
  <si>
    <t>Ud</t>
  </si>
  <si>
    <t>Lavabo sobre encimera, de porcelana sanitaria. Incluida Griferia.</t>
  </si>
  <si>
    <t>Lavabo de porcelana sanitaria, sobre encimera, modelo Gap Round "ROCA", o similar, color Blanco, de 390 mm de diámetro, equipado con grifería monomando de caño alto de repisa para lavabo, con cartucho cerámico, acabado cromado, modelo Lanta "ROCA", o similar, caño alto y desagüe click-clack con sifón botella extensible, modelo Minimal. Incluso juego de fijación y silicona para sellado de juntas.  Criterio de valoración económica: El precio no incluye la encimera.  Incluye: Replanteo. Colocación y fijación del aparato. Montaje del desagüe. Conexión a la red de evacuación. Montaje de la grifería. Conexión a las redes de agua fría y caliente. Comprobación de su correcto funcionamiento. Sellado de juntas.  Criterio de medición de proyecto: Número de unidades previstas, según documentación gráfica de Proyecto.  Criterio de medición de obra: Se medirá el número de unidades realmente colocadas según especificaciones de Proyecto.</t>
  </si>
  <si>
    <t>Uds.</t>
  </si>
  <si>
    <t>Largo</t>
  </si>
  <si>
    <t>Ancho</t>
  </si>
  <si>
    <t>Alto</t>
  </si>
  <si>
    <t>Parcial</t>
  </si>
  <si>
    <t>Subtotal</t>
  </si>
  <si>
    <t>SAB010</t>
  </si>
  <si>
    <t>Partida</t>
  </si>
  <si>
    <t>Ud</t>
  </si>
  <si>
    <t>Bañera de acero. Incluida Griferia y Faldón.</t>
  </si>
  <si>
    <t>Bañera rectangular de acero, con apoyacabeza y asas, modelo Lun Plus "ROCA", o similar A221250001, color Blanco, de 1800x800x440 mm, con juego de desagüe, según UNE-EN 14516., con juego de desagüe, con faldón frontal reforzado para bañera, color Blanco, de 1800 mm de longitud,con faldes frontales reforzados para bañera, color Blanco, de 800 mm de longitud, equipada con grifería termostática mural para baño/ducha, con cartucho cerámico, acabado cromado, modelo T200 "ROCA", o similar . Incluso silicona para sellado de juntas.  Incluye: Replanteo. Colocación y fijación del aparato. Montaje del desagüe. Conexión a la red de evacuación. Montaje de la grifería. Conexión a las redes de agua fría y caliente. Comprobación de su correcto funcionamiento. Sellado de juntas.  Criterio de medición de proyecto: Número de unidades previstas, según documentación gráfica de Proyecto.  Criterio de medición de obra: Se medirá el número de unidades realmente colocadas según especificaciones de Proyecto.</t>
  </si>
  <si>
    <t>Uds.</t>
  </si>
  <si>
    <t>Largo</t>
  </si>
  <si>
    <t>Ancho</t>
  </si>
  <si>
    <t>Alto</t>
  </si>
  <si>
    <t>Parcial</t>
  </si>
  <si>
    <t>Subtotal</t>
  </si>
  <si>
    <t>Habitación 101</t>
  </si>
  <si>
    <t>SAL020</t>
  </si>
  <si>
    <t>Partida</t>
  </si>
  <si>
    <t>Ud</t>
  </si>
  <si>
    <t>Lavabo bajo encimera, de porcelana sanitaria. Incluida Griferia.</t>
  </si>
  <si>
    <t>Lavabo de porcelana sanitaria, bajo encimera, modelo The Gap Square "ROCA", o similar, color Blanco, de 400x350 mm, equipado con grifería monomando de caño alto de repisa para lavabo, con cartucho cerámico, acabado cromado, modelo Lanta "ROCA", o similar, caño alto y desagüe click-clack con sifón botella extensible, modelo Minimal. Incluso juego de fijación y silicona para sellado de juntas.  Criterio de valoración económica: El precio no incluye la encimera.  Incluye: Replanteo. Colocación y fijación del aparato. Montaje del desagüe. Conexión a la red de evacuación. Montaje de la grifería. Conexión a las redes de agua fría y caliente. Comprobación de su correcto funcionamiento. Sellado de juntas.  Criterio de medición de proyecto: Número de unidades previstas, según documentación gráfica de Proyecto.  Criterio de medición de obra: Se medirá el número de unidades realmente colocadas según especificaciones de Proyecto.</t>
  </si>
  <si>
    <t>Uds.</t>
  </si>
  <si>
    <t>Largo</t>
  </si>
  <si>
    <t>Ancho</t>
  </si>
  <si>
    <t>Alto</t>
  </si>
  <si>
    <t>Parcial</t>
  </si>
  <si>
    <t>Subtotal</t>
  </si>
  <si>
    <t>Vestuarios</t>
  </si>
  <si>
    <t>SAL010b</t>
  </si>
  <si>
    <t>Partida</t>
  </si>
  <si>
    <t>Ud</t>
  </si>
  <si>
    <t>Lavabo sobre encimera, de porcelana sanitaria. Incluida Griferia.</t>
  </si>
  <si>
    <t>Lavabo de porcelana sanitaria, sobre encimera, modelo Gap Round "ROCA", o similar, color Blanco, de 390 mm de diámetro, equipado con grifería bimando formada por parte empotrable de batería de 3 piezas mural para lavabo, de 1/2", de latón, profundidad de empotramiento entre 42 y 85 mm, con manguito de estanqueidad y parte vista de batería de 3 piezas mural para lavabo, de 1/2", serie Loft,de "ROCA", o similar, acabado cromado, con manetas en cruz, limitador de caudal a 5,7 l/min y caño de 190 mm de longitud. Incluso elementos de conexión y dos juegos de tapas para ocultar el tornillo de fijación de las manetas. Incluso juego de fijación y silicona para sellado de juntas.  Criterio de valoración económica: El precio no incluye la encimera.  Incluye: Replanteo. Colocación y fijación del aparato. Montaje del desagüe. Conexión a la red de evacuación. Montaje de la grifería. Conexión a las redes de agua fría y caliente. Comprobación de su correcto funcionamiento. Sellado de juntas.  Criterio de medición de proyecto: Número de unidades previstas, según documentación gráfica de Proyecto.  Criterio de medición de obra: Se medirá el número de unidades realmente colocadas según especificaciones de Proyecto.</t>
  </si>
  <si>
    <t>Uds.</t>
  </si>
  <si>
    <t>Largo</t>
  </si>
  <si>
    <t>Ancho</t>
  </si>
  <si>
    <t>Alto</t>
  </si>
  <si>
    <t>Parcial</t>
  </si>
  <si>
    <t>Subtotal</t>
  </si>
  <si>
    <t>Aseos Publico</t>
  </si>
  <si>
    <t>SAL010c</t>
  </si>
  <si>
    <t>Partida</t>
  </si>
  <si>
    <t>Ud</t>
  </si>
  <si>
    <t>Lavabo sobre encimera, de porcelana sanitaria, Incluida Griferia.</t>
  </si>
  <si>
    <t>Lavabo de porcelana sanitaria, sobre encimera, modelo The Gap Square  "ROCA", o similar, color Blanco, de 600x370 mm, equipado con Grifería monomando medica/gerontologica de caño alto de repisa para lavabo, con cartucho cerámico. acabado cromado, "ROCA", o similar modelo a elegir, Monomando Lavabo alto con caño giratorio. Cartucho con limitador de caudal y limitador de temperatura. Conexiones flexibles con tubo interior de silicona para soportar altas temperaturas y el ataque químico en los procesos de desinfección de las instalaciones.  Enlaces de alimentación flexibles, según UNE-EN 200, y desagüe, acabado cromado. Incluso juego de fijación y silicona para sellado de juntas.  Criterio de valoración económica: El precio no incluye la encimera.  Incluye: Replanteo. Colocación y fijación del aparato. Montaje del desagüe. Conexión a la red de evacuación. Montaje de la grifería. Conexión a las redes de agua fría y caliente. Comprobación de su correcto funcionamiento. Sellado de juntas.  Criterio de medición de proyecto: Número de unidades previstas, según documentación gráfica de Proyecto.  Criterio de medición de obra: Se medirá el número de unidades realmente colocadas según especificaciones de Proyecto.</t>
  </si>
  <si>
    <t>Uds.</t>
  </si>
  <si>
    <t>Largo</t>
  </si>
  <si>
    <t>Ancho</t>
  </si>
  <si>
    <t>Alto</t>
  </si>
  <si>
    <t>Parcial</t>
  </si>
  <si>
    <t>Subtotal</t>
  </si>
  <si>
    <t>Aseo PMR</t>
  </si>
  <si>
    <t>Vestuarios PMR</t>
  </si>
  <si>
    <t>SAU010</t>
  </si>
  <si>
    <t>Partida</t>
  </si>
  <si>
    <t>Ud</t>
  </si>
  <si>
    <t>Urinario de porcelana sanitaria.</t>
  </si>
  <si>
    <t>Urinario de porcelana sanitaria, con alimentación superior vista, modelo Chic "ROCA", o similar, color Blanco, de 325x330x558 mm, equipado con fluxor para urinario, con tiempo de flujo ajustable, acabado cromado, modelo Fluent "ROCA", o similar. Incluso silicona para sellado de juntas.  Incluye: Replanteo. Colocación y fijación del aparato. Montaje del desagüe. Conexión a la red de evacuación. Montaje de la grifería. Conexión a la red de agua fría. Comprobación de su correcto funcionamiento. Sellado de juntas.  Criterio de medición de proyecto: Número de unidades previstas, según documentación gráfica de Proyecto.  Criterio de medición de obra: Se medirá el número de unidades realmente colocadas según especificaciones de Proyecto.</t>
  </si>
  <si>
    <t>Uds.</t>
  </si>
  <si>
    <t>Largo</t>
  </si>
  <si>
    <t>Ancho</t>
  </si>
  <si>
    <t>Alto</t>
  </si>
  <si>
    <t>Parcial</t>
  </si>
  <si>
    <t>Subtotal</t>
  </si>
  <si>
    <t>Aseos Comunes</t>
  </si>
  <si>
    <t>SAU100</t>
  </si>
  <si>
    <t>Partida</t>
  </si>
  <si>
    <t>Ud</t>
  </si>
  <si>
    <t>Bastidor empotrado para urinario.</t>
  </si>
  <si>
    <t>Bastidor tubular premontado, regulable en altura hasta 200 mm, acabado con imprimación antioxidante, de 120 a 170 mm de profundidad, para urinario, código de pedido 136179, "OLI", o similar, con sistema de montaje rápido y fácil, con fijaciones, soporte regulable en altura para urinario, accesorios para conexión de la grifería, latiguillo flexible de 1/2" de diámetro y tubo de desagüe de 50 mm de diámetro, con kit mural para grifería o fluxor para empotrar, código de pedido 881858. Instalación empotrada en tabique de placas de yeso.  Incluye: Replanteo. Colocación y fijación. Conexión a la red de evacuación. Conexión a la red de agua fría. Comprobación de su correcto funcionamiento.  Criterio de medición de proyecto: Número de unidades previstas, según documentación gráfica de Proyecto.  Criterio de medición de obra: Se medirá el número de unidades realmente colocadas según especificaciones de Proyecto.</t>
  </si>
  <si>
    <t>Uds.</t>
  </si>
  <si>
    <t>Largo</t>
  </si>
  <si>
    <t>Ancho</t>
  </si>
  <si>
    <t>Alto</t>
  </si>
  <si>
    <t>Parcial</t>
  </si>
  <si>
    <t>Subtotal</t>
  </si>
  <si>
    <t>Aseos Comunes</t>
  </si>
  <si>
    <t>SAV010</t>
  </si>
  <si>
    <t>Partida</t>
  </si>
  <si>
    <t>Ud</t>
  </si>
  <si>
    <t>Vertedero de porcelana sanitaria.</t>
  </si>
  <si>
    <t>Vertedero de porcelana sanitaria, de pie, modelo Garda "ROCA", o similar, color Blanco, de 420x500x445 mm, de 420x500x445 mm, de salida horizontal, con pieza de unión, rejilla de desagüe y juego de fijación, con rejilla de acero inoxidable, con almohadilla, para vertedero modelo Garda, equipado con grifo mezclador bimando mural, para lavadero, de caño giratorio, acabado cromado, modelo Brava. Incluso silicona para sellado de juntas.  Incluye: Replanteo. Colocación y fijación del aparato. Montaje del desagüe. Conexión a la red de evacuación. Montaje de la grifería. Conexión a las redes de agua fría y caliente. Comprobación de su correcto funcionamiento. Sellado de juntas.  Criterio de medición de proyecto: Número de unidades previstas, según documentación gráfica de Proyecto.  Criterio de medición de obra: Se medirá el número de unidades realmente colocadas según especificaciones de Proyecto.</t>
  </si>
  <si>
    <t>Uds.</t>
  </si>
  <si>
    <t>Largo</t>
  </si>
  <si>
    <t>Ancho</t>
  </si>
  <si>
    <t>Alto</t>
  </si>
  <si>
    <t>Parcial</t>
  </si>
  <si>
    <t>Subtotal</t>
  </si>
  <si>
    <t>SCF010</t>
  </si>
  <si>
    <t>Partida</t>
  </si>
  <si>
    <t>Ud</t>
  </si>
  <si>
    <t>Fregadero.</t>
  </si>
  <si>
    <t>Fregadero de acero inoxidable para empotrar, modelo E-45 "ROCA", o similar, de 1 cubeta, de 450x500x155 mm, con válvula de desagüe, para encimera de cocina, equipado con grifo mezclador monomando de repisa para fregadero, de caño alto giratorio superior, acabado cromado, con cartucho cerámico, modelo Monodin "ROCA", o similar, con aireador y enlaces de alimentación flexibles, válvula con desagüe y sifón. Incluso conexión a las redes de agua fría y caliente y a la red de evacuación existentes, fijación del aparato y sellado con silicona.  Incluye: Replanteo y trazado en el paramento soporte de la situación del aparato. Colocación, nivelación y fijación de los elementos de soporte. Nivelación, aplomado y colocación del aparato. Conexión a la red de evacuación. Montaje de la grifería. Conexión a las redes de agua fría y caliente. Montaje de accesorios y complementos. Sellado de juntas. Comprobación de su correcto funcionamiento.  Criterio de medición de proyecto: Número de unidades previstas, según documentación gráfica de Proyecto.  Criterio de medición de obra: Se medirá el número de unidades realmente colocadas según especificaciones de Proyecto.</t>
  </si>
  <si>
    <t>Uds.</t>
  </si>
  <si>
    <t>Largo</t>
  </si>
  <si>
    <t>Ancho</t>
  </si>
  <si>
    <t>Alto</t>
  </si>
  <si>
    <t>Parcial</t>
  </si>
  <si>
    <t>Subtotal</t>
  </si>
  <si>
    <t>SAD020</t>
  </si>
  <si>
    <t>Partida</t>
  </si>
  <si>
    <t>Ud</t>
  </si>
  <si>
    <t>Plato de ducha de porcelana sanitaria.</t>
  </si>
  <si>
    <t>Plato de ducha rectangular extraplano, de porcelana sanitaria, modelo Malta "ROCA", o similar, color Blanco, de 900x700x80 mm, con fondo antideslizante, equipado con grifería monomando mural para ducha, con cartucho cerámico, acabado cromado, modelo Moai. Incluso silicona para sellado de juntas.  Incluye: Replanteo. Colocación y fijación del aparato. Montaje del desagüe. Conexión a la red de evacuación. Montaje de la grifería. Conexión a las redes de agua fría y caliente. Comprobación de su correcto funcionamiento. Sellado de juntas.  Criterio de medición de proyecto: Número de unidades previstas, según documentación gráfica de Proyecto.  Criterio de medición de obra: Se medirá el número de unidades realmente colocadas según especificaciones de Proyecto.</t>
  </si>
  <si>
    <t>Uds.</t>
  </si>
  <si>
    <t>Largo</t>
  </si>
  <si>
    <t>Ancho</t>
  </si>
  <si>
    <t>Alto</t>
  </si>
  <si>
    <t>Parcial</t>
  </si>
  <si>
    <t>Subtotal</t>
  </si>
  <si>
    <t>Vestuarios</t>
  </si>
  <si>
    <t>SA</t>
  </si>
  <si>
    <t>SP</t>
  </si>
  <si>
    <t>Capítulo</t>
  </si>
  <si>
    <t>Aparatos sanitarios adaptados y ayudas técnicas</t>
  </si>
  <si>
    <t>SPI005</t>
  </si>
  <si>
    <t>Partida</t>
  </si>
  <si>
    <t>Ud</t>
  </si>
  <si>
    <t>Inodoro con tanque bajo.</t>
  </si>
  <si>
    <t>Taza de inodoro de tanque bajo, compuesto por, taza Rimless adosada a pared con salida dual para inodoro de tanque bajo. Beyond "ROCA", o similar  Ref: A3420B9000 395 x 705 x 790 mm según UNE-EN 997. Cisterna de doble descarga 4,5/3L con alimentación inferior para inodoro. Beyond "ROCA", o similar Ref: A3410B1000 Incluye sistema de fijación, mecanismo de alimentación y mecanismo de descarga., según UNE-EN 997. Asiento y tapa de inodoro, Beyond de "ROCA", o similar REF: A801B8200B Tapa y asiento de SUPRALIT ® para inodoro con caída amortiguada color blanco. Incluso silicona para sellado de juntas.  Incluye: Replanteo. Colocación y fijación del aparato. Montaje del desagüe. Conexión a la red de evacuación. Montaje de la grifería. Conexión a la red de agua fría. Comprobación de su correcto funcionamiento. Sellado de juntas.  Criterio de medición de proyecto: Número de unidades previstas, según documentación gráfica de Proyecto.  Criterio de medición de obra: Se medirá el número de unidades realmente colocadas según especificaciones de Proyecto.</t>
  </si>
  <si>
    <t>Uds.</t>
  </si>
  <si>
    <t>Largo</t>
  </si>
  <si>
    <t>Ancho</t>
  </si>
  <si>
    <t>Alto</t>
  </si>
  <si>
    <t>Parcial</t>
  </si>
  <si>
    <t>Subtotal</t>
  </si>
  <si>
    <t>Habitación 001</t>
  </si>
  <si>
    <t>SPA020</t>
  </si>
  <si>
    <t>Partida</t>
  </si>
  <si>
    <t>Ud</t>
  </si>
  <si>
    <t>Barra de sujeción para minusválidos, rehabilitación y tercera edad.</t>
  </si>
  <si>
    <t>Barra de sujeción para minusválidos, rehabilitación y tercera edad, para inodoro, colocada en pared, abatible, HEWI, o similar 802 LifeSystem Codigo 802.50.40460 color y acabado a elegir. Incluso Placa de montaje HEWI, o similar con placa de pared de acero inoxidable, acabado satinado, con cubierta cubierta de poliamida, número de artículo 802.50.00390 color y acabado a elegir. Incluso portarrollos de papel higiénico HEWI, o similar 802.50.01160 color y acabado a elegir, con freno de rodillos. Incluso fijaciones de acero inoxidable HEWI, o similar especial para tabique de yeso laminado.  Incluye: Replanteo y trazado en el paramento de la situación de la barra. Colocación, nivelación y fijación de los elementos de soporte. Limpieza del elemento.  Criterio de medición de proyecto: Número de unidades previstas, según documentación gráfica de Proyecto.  Criterio de medición de obra: Se medirá el número de unidades realmente colocadas según especificaciones de Proyecto.</t>
  </si>
  <si>
    <t>Uds.</t>
  </si>
  <si>
    <t>Largo</t>
  </si>
  <si>
    <t>Ancho</t>
  </si>
  <si>
    <t>Alto</t>
  </si>
  <si>
    <t>Parcial</t>
  </si>
  <si>
    <t>Subtotal</t>
  </si>
  <si>
    <t>Habitación 001</t>
  </si>
  <si>
    <t>Vestuarios</t>
  </si>
  <si>
    <t>SPA020b</t>
  </si>
  <si>
    <t>Partida</t>
  </si>
  <si>
    <t>Ud</t>
  </si>
  <si>
    <t>Barra de sujeción para minusválidos, rehabilitación y tercera edad.</t>
  </si>
  <si>
    <t>Asa de sujeción para minusválidos, rehabilitación y tercera edad, para bañera, acabado cromado, de 800 mm de longitud. HEWI, o similar 477/801 codigo 801.36.160. color y cabado a elegir.  Incluso fijaciones de acero inoxidable HEWI, o similar especial para tabique de yeso laminado.  Incluye: Replanteo y trazado en el paramento de la situación de la barra. Colocación, nivelación y fijación de los elementos de soporte. Limpieza del elemento.  Criterio de medición de proyecto: Número de unidades previstas, según documentación gráfica de Proyecto.  Criterio de medición de obra: Se medirá el número de unidades realmente colocadas según especificaciones de Proyecto.</t>
  </si>
  <si>
    <t>Uds.</t>
  </si>
  <si>
    <t>Largo</t>
  </si>
  <si>
    <t>Ancho</t>
  </si>
  <si>
    <t>Alto</t>
  </si>
  <si>
    <t>Parcial</t>
  </si>
  <si>
    <t>Subtotal</t>
  </si>
  <si>
    <t>Habitación 001</t>
  </si>
  <si>
    <t>Vestuarios</t>
  </si>
  <si>
    <t>SPA010</t>
  </si>
  <si>
    <t>Partida</t>
  </si>
  <si>
    <t>Ud</t>
  </si>
  <si>
    <t>Taburete de ducha para minusválidos, rehabilitación y tercera edad.</t>
  </si>
  <si>
    <t>Taburete de ducha HEWI, o similar Serie 802 LifeSystem Premium Codigo 802.51.32240 color y cabado a elegir.  Criterio de medición de proyecto: Número de unidades previstas, según documentación gráfica de Proyecto.  Criterio de medición de obra: Se medirá el número de unidades realmente colocadas según especificaciones de Proyecto.</t>
  </si>
  <si>
    <t>Uds.</t>
  </si>
  <si>
    <t>Largo</t>
  </si>
  <si>
    <t>Ancho</t>
  </si>
  <si>
    <t>Alto</t>
  </si>
  <si>
    <t>Parcial</t>
  </si>
  <si>
    <t>Subtotal</t>
  </si>
  <si>
    <t>Habitación 001</t>
  </si>
  <si>
    <t>Vestuarios</t>
  </si>
  <si>
    <t>SPA110c</t>
  </si>
  <si>
    <t>Partida</t>
  </si>
  <si>
    <t>Ud</t>
  </si>
  <si>
    <t>Bastidor empotrado para barra de sujeción para minusválidos, rehabilitación y tercera edad.</t>
  </si>
  <si>
    <t>Suministro e instalación empotrada en tabique de placas de yeso de bastidor tubular premontado, regulable en altura hasta 200 mm, acabado con imprimación antioxidante, de 120 a 170 mm de profundidad, para separador de urinarios y barra de sujeción para minusválidos, rehabilitación y tercera edad, código de pedido 032714, "OLI", o similar, con sistema de montaje rápido y fácil, con fijaciones y panel de madera reforzada.  Incluye: Replanteo y trazado en el paramento soporte de la situación del bastidor. Nivelación, aplomado y colocación del bastidor.  Criterio de medición de proyecto: Número de unidades previstas, según documentación gráfica de Proyecto.  Criterio de medición de obra: Se medirá el número de unidades realmente colocadas según especificaciones de Proyecto.</t>
  </si>
  <si>
    <t>Uds.</t>
  </si>
  <si>
    <t>Largo</t>
  </si>
  <si>
    <t>Ancho</t>
  </si>
  <si>
    <t>Alto</t>
  </si>
  <si>
    <t>Parcial</t>
  </si>
  <si>
    <t>Subtotal</t>
  </si>
  <si>
    <t>Habitación 001</t>
  </si>
  <si>
    <t>Aseo PMR</t>
  </si>
  <si>
    <t>vestuarios</t>
  </si>
  <si>
    <t>SPI005b</t>
  </si>
  <si>
    <t>Partida</t>
  </si>
  <si>
    <t>Ud</t>
  </si>
  <si>
    <t>Inodoro con tanque bajo.</t>
  </si>
  <si>
    <t>Taza de inodoro de tanque bajo, con salida para conexión horizontal, asiento elevado y fijación vista, de porcelana sanitaria, acabado termoesmaltado, color blanco, Access de "ROCA", o similar color blanco, Referencia  A342237000 según UNE-EN 997, con elementos de fijación, Cisterna de inodoro, de doble descarga, con conexión de suministro inferior, de porcelana sanitaria, acabado termoesmaltado, Access "ROCA", o similar A341231000 Cisterna de doble descarga 6/3L con alimentación inferior para inodoro. y asiento y tapa de inodoro, color blanco, Access de "ROCA", o similar Referencia A801230004, con apertura frontal para inodoro y bisagras de acero inoxidable. Incluso silicona para sellado de juntas.  Incluye: Replanteo. Colocación y fijación del aparato. Montaje del desagüe. Conexión a la red de evacuación. Montaje de la grifería. Conexión a la red de agua fría. Comprobación de su correcto funcionamiento. Sellado de juntas.  Criterio de medición de proyecto: Número de unidades previstas, según documentación gráfica de Proyecto.  Criterio de medición de obra: Se medirá el número de unidades realmente colocadas según especificaciones de Proyecto.</t>
  </si>
  <si>
    <t>Uds.</t>
  </si>
  <si>
    <t>Largo</t>
  </si>
  <si>
    <t>Ancho</t>
  </si>
  <si>
    <t>Alto</t>
  </si>
  <si>
    <t>Parcial</t>
  </si>
  <si>
    <t>Subtotal</t>
  </si>
  <si>
    <t>Aseo PMR</t>
  </si>
  <si>
    <t>Vestuario PMR</t>
  </si>
  <si>
    <t>SPA020c</t>
  </si>
  <si>
    <t>Partida</t>
  </si>
  <si>
    <t>Ud</t>
  </si>
  <si>
    <t>Barra de sujeción para minusválidos, rehabilitación y tercera edad.</t>
  </si>
  <si>
    <t>Barra de sujeción para minusválidos, rehabilitación y tercera edad, para inodoro, colocada en pared, abatible, con forma de U, de acero inoxidable AISI 304 color y acabado a elegir, de dimensiones totales 790x130 mm con tubo de 33 mm de diámetro exterior y 1,5 mm de espesor, con portarrollos de papel higiénico. Incluso elementos de fijación.  Incluye: Replanteo y trazado en el paramento de la situación de la barra. Colocación, nivelación y fijación de los elementos de soporte. Limpieza del elemento.  Criterio de medición de proyecto: Número de unidades previstas, según documentación gráfica de Proyecto.  Criterio de medición de obra: Se medirá el número de unidades realmente colocadas según especificaciones de Proyecto.</t>
  </si>
  <si>
    <t>Uds.</t>
  </si>
  <si>
    <t>Largo</t>
  </si>
  <si>
    <t>Ancho</t>
  </si>
  <si>
    <t>Alto</t>
  </si>
  <si>
    <t>Parcial</t>
  </si>
  <si>
    <t>Subtotal</t>
  </si>
  <si>
    <t>SPA050</t>
  </si>
  <si>
    <t>Partida</t>
  </si>
  <si>
    <t>Ud</t>
  </si>
  <si>
    <t>Kit WC minusválidos. avisador caidas.</t>
  </si>
  <si>
    <t>KIT WC ACCESIBLES KSLBM-4 Golmar,  o semejante en calidad y características técnicas.  El kit está compuesto de: Control de alarma con fuente de alimentación integrada y batería de seguridad para funcionamiento sin alimentación de red.  Indicador led de alarma de alta luminosidad. Potente sonido de alarma y botón de reset. Indicador luminoso de alimentación. Visor óptico, se alimenta desde el control de alarma.  Pulsador de reset local con botón de reset. Indicador luminoso de alarma activada.  Tirador de techo de instalación de superficie con indicador led de alarma activada, 2,5 metros de cordón con dos tiradores de anilla. Completamente terminado y funcionando. Incluso elementos de fijación.  Incluye: Colocación, nivelación y fijación de los elementos de soporte. Limpieza del elemento.  Criterio de medición de proyecto: Número de unidades previstas, según documentación gráfica de Proyecto.  Criterio de medición de obra: Se medirá el número de unidades realmente colocadas según especificaciones de Proyecto.</t>
  </si>
  <si>
    <t>Uds.</t>
  </si>
  <si>
    <t>Largo</t>
  </si>
  <si>
    <t>Ancho</t>
  </si>
  <si>
    <t>Alto</t>
  </si>
  <si>
    <t>Parcial</t>
  </si>
  <si>
    <t>Subtotal</t>
  </si>
  <si>
    <t>SP</t>
  </si>
  <si>
    <t>SM</t>
  </si>
  <si>
    <t>Capítulo</t>
  </si>
  <si>
    <t>Baños</t>
  </si>
  <si>
    <t>SMS010</t>
  </si>
  <si>
    <t>Partida</t>
  </si>
  <si>
    <t>m²</t>
  </si>
  <si>
    <t>Cabina sanitaria de tablero fenólico HPL.</t>
  </si>
  <si>
    <t>Cabina sanitaria , con disposición y configuración según memoria de proyecto, de tablero fenólico HPL, de 13 mm de espesor, color a elegir; compuesta de: puerta de 720x1850 mm abatible o corredera 900x1850 mm, laterales y divisores de 1850 mm de altura; estructura soporte de acero inoxidable, formada por rosetas, pinzas de sujeción de los tableros y perfiles en U de 20x15 mm para fijación a la pared y herrajes de acero inoxidable, formados por bisagras con muelle, tirador con condena e indicador exterior de libre y ocupado, y pies regulables en altura hasta 150 mm. Incluso ajuste de la hoja, fijación de los herrajes, nivelación y ajuste final. Totalmente montada.  Incluye: Replanteo. Colocación de los herrajes de colgar. Colocación de la hojas, divisores y laterales. Colocación de los herrajes de cierre y accesorios. Nivelación y ajuste final.  Criterio de medición de proyecto: Superficie realmente ejecutada, según documentación gráfica de Proyecto.  Criterio de medición de obra: Superficie realmente ejecutada realmente colocadas según especificaciones de Proyecto.</t>
  </si>
  <si>
    <t>Uds.</t>
  </si>
  <si>
    <t>Largo</t>
  </si>
  <si>
    <t>Ancho</t>
  </si>
  <si>
    <t>Alto</t>
  </si>
  <si>
    <t>Parcial</t>
  </si>
  <si>
    <t>Subtotal</t>
  </si>
  <si>
    <t>MM1</t>
  </si>
  <si>
    <t>MM2</t>
  </si>
  <si>
    <t>MM3</t>
  </si>
  <si>
    <t>MM4</t>
  </si>
  <si>
    <t>MM5</t>
  </si>
  <si>
    <t>MM6</t>
  </si>
  <si>
    <t>SMM020</t>
  </si>
  <si>
    <t>Partida</t>
  </si>
  <si>
    <t>m</t>
  </si>
  <si>
    <t>Mampara para ducha. h= 2m</t>
  </si>
  <si>
    <t>Mampara frontal para ducha, de 2000 mm de altura, formada por una puerta abatible y dos paneles fijos, de vidrio transparente con perfiles de acero inoxidable AISI 316L. Incluso fijaciones de acero inoxidable AISI 316L y sellado de juntas.  Incluye: Replanteo y marcado de los puntos de fijación. Instalación de los perfiles que forman la mampara para ducha. Montaje del panel y de la puerta. Montaje de los accesorios. Sellado de las juntas.  Criterio de medición de proyecto: La longitud de mampara, según documentación gráfica de Proyecto.  Criterio de medición de obra: Se medirá La longitud de mampara realmente colocadas según especificaciones de Proyecto.</t>
  </si>
  <si>
    <t>Uds.</t>
  </si>
  <si>
    <t>Largo</t>
  </si>
  <si>
    <t>Ancho</t>
  </si>
  <si>
    <t>Alto</t>
  </si>
  <si>
    <t>Parcial</t>
  </si>
  <si>
    <t>Subtotal</t>
  </si>
  <si>
    <t>Duchas</t>
  </si>
  <si>
    <t>0</t>
  </si>
  <si>
    <t>Baja</t>
  </si>
  <si>
    <t>0</t>
  </si>
  <si>
    <t>00A</t>
  </si>
  <si>
    <t>00B</t>
  </si>
  <si>
    <t>Primera</t>
  </si>
  <si>
    <t>0</t>
  </si>
  <si>
    <t>Segunda</t>
  </si>
  <si>
    <t>0</t>
  </si>
  <si>
    <t>SMA040</t>
  </si>
  <si>
    <t>Partida</t>
  </si>
  <si>
    <t>Ud</t>
  </si>
  <si>
    <t>Portarrollos para baño.</t>
  </si>
  <si>
    <t>Portarrollos de papel higiénico Compas de Roca, de acero inoxidable AISI 304, acabado cromado, de 169x78x50 mm. Fijación al soporte con las sujeciones suministradas por el fabricante.  Incluye: Replanteo. Colocación y fijación.  Criterio de medición de proyecto: Número de unidades previstas, según documentación gráfica de Proyecto.  Criterio de medición de obra: Se medirá el número de unidades realmente colocadas según especificaciones de Proyecto.</t>
  </si>
  <si>
    <t>Uds.</t>
  </si>
  <si>
    <t>Largo</t>
  </si>
  <si>
    <t>Ancho</t>
  </si>
  <si>
    <t>Alto</t>
  </si>
  <si>
    <t>Parcial</t>
  </si>
  <si>
    <t>Subtotal</t>
  </si>
  <si>
    <t>Habitaciones</t>
  </si>
  <si>
    <t>SMA040b</t>
  </si>
  <si>
    <t>Partida</t>
  </si>
  <si>
    <t>Ud</t>
  </si>
  <si>
    <t>Portarrollos para baño. Reserva.</t>
  </si>
  <si>
    <t>Portarrollos de papel higiénico de reserva Compas de Roca, de acero inoxidable AISI 304, acabado cromado, de 60x93x170 mm. Fijación al soporte con las sujeciones suministradas por el fabricante.  Incluye: Replanteo. Colocación y fijación.  Criterio de medición de proyecto: Número de unidades previstas, según documentación gráfica de Proyecto.  Criterio de medición de obra: Se medirá el número de unidades realmente colocadas según especificaciones de Proyecto.</t>
  </si>
  <si>
    <t>Uds.</t>
  </si>
  <si>
    <t>Largo</t>
  </si>
  <si>
    <t>Ancho</t>
  </si>
  <si>
    <t>Alto</t>
  </si>
  <si>
    <t>Parcial</t>
  </si>
  <si>
    <t>Subtotal</t>
  </si>
  <si>
    <t>Habitaciones</t>
  </si>
  <si>
    <t>SMA050</t>
  </si>
  <si>
    <t>Partida</t>
  </si>
  <si>
    <t>Ud</t>
  </si>
  <si>
    <t>Colgador para baño.</t>
  </si>
  <si>
    <t>Colgador para baño, Twin de "ROCA", o similar, acabado cromado. Fijación al soporte con las sujeciones suministradas por el fabricante.  Incluye: Replanteo. Colocación y fijación.  Criterio de medición de proyecto: Número de unidades previstas, según documentación gráfica de Proyecto.  Criterio de medición de obra: Se medirá el número de unidades realmente colocadas según especificaciones de Proyecto.</t>
  </si>
  <si>
    <t>Uds.</t>
  </si>
  <si>
    <t>Largo</t>
  </si>
  <si>
    <t>Ancho</t>
  </si>
  <si>
    <t>Alto</t>
  </si>
  <si>
    <t>Parcial</t>
  </si>
  <si>
    <t>Subtotal</t>
  </si>
  <si>
    <t>Habitaciones</t>
  </si>
  <si>
    <t>Aseo PMR</t>
  </si>
  <si>
    <t>Aseos Comunes</t>
  </si>
  <si>
    <t>Vestuario</t>
  </si>
  <si>
    <t>SMA045</t>
  </si>
  <si>
    <t>Partida</t>
  </si>
  <si>
    <t>Ud</t>
  </si>
  <si>
    <t>Toallero para baño.</t>
  </si>
  <si>
    <t>Toallero de barra, de acero inoxidable AISI 304, acabado satinado, de 380x220 mm. Fijación al soporte con las sujeciones suministradas por el fabricante.  Incluye: Replanteo. Colocación y fijación.  Criterio de medición de proyecto: Número de unidades previstas, según documentación gráfica de Proyecto.  Criterio de medición de obra: Se medirá el número de unidades realmente colocadas según especificaciones de Proyecto.</t>
  </si>
  <si>
    <t>Uds.</t>
  </si>
  <si>
    <t>Largo</t>
  </si>
  <si>
    <t>Ancho</t>
  </si>
  <si>
    <t>Alto</t>
  </si>
  <si>
    <t>Parcial</t>
  </si>
  <si>
    <t>Subtotal</t>
  </si>
  <si>
    <t>Habitaciones</t>
  </si>
  <si>
    <t>SMB010</t>
  </si>
  <si>
    <t>Partida</t>
  </si>
  <si>
    <t>Ud</t>
  </si>
  <si>
    <t>Secador de manos.</t>
  </si>
  <si>
    <t>Secamanos eléctrico, MachFlow M09AC-FIL/M09AC-I De Mediclinics, o similar o semejante en calidad y características técnicas, potencia calorífica REGULABLE DE 420 A 1.500w, con carcasa de acero inoxidable, con filtro incorporado filtrante HEPA, . con interruptor óptico por aproximación de las manos con 1' de tiempo máximo de funcionamiento, de 213x330x170 mm. Incluso elementos de fijación.  Incluye: Replanteo. Colocación y fijación. Conexión a la red eléctrica. Comprobación de su correcto funcionamiento.  Criterio de medición de proyecto: Número de unidades previstas, según documentación gráfica de Proyecto.  Criterio de medición de obra: Se medirá el número de unidades realmente colocadas según especificaciones de Proyecto.</t>
  </si>
  <si>
    <t>Uds.</t>
  </si>
  <si>
    <t>Largo</t>
  </si>
  <si>
    <t>Ancho</t>
  </si>
  <si>
    <t>Alto</t>
  </si>
  <si>
    <t>Parcial</t>
  </si>
  <si>
    <t>Subtotal</t>
  </si>
  <si>
    <t>Aseo PMR</t>
  </si>
  <si>
    <t>Aseos Comunes</t>
  </si>
  <si>
    <t>Vestuario</t>
  </si>
  <si>
    <t>SMD010</t>
  </si>
  <si>
    <t>Partida</t>
  </si>
  <si>
    <t>Ud</t>
  </si>
  <si>
    <t>Dosificador mural de jabón líquido.</t>
  </si>
  <si>
    <t>Dosificador de jabón líquido manual con disposición mural, Mediclinics, o similarde 0,6 l de capacidad, carcasa de acero inoxidable AISI 304, acabado satinado, de 120x210x70 mm, modelo DJ2054CS, o semejante en calidad y características técnicas,  Incluye: Replanteo. Colocación y fijación.  Criterio de medición de proyecto: Número de unidades previstas, según documentación gráfica de Proyecto.  Criterio de medición de obra: Se medirá el número de unidades realmente colocadas según especificaciones de Proyecto.</t>
  </si>
  <si>
    <t>Uds.</t>
  </si>
  <si>
    <t>Largo</t>
  </si>
  <si>
    <t>Ancho</t>
  </si>
  <si>
    <t>Alto</t>
  </si>
  <si>
    <t>Parcial</t>
  </si>
  <si>
    <t>Subtotal</t>
  </si>
  <si>
    <t>Aseo PMR</t>
  </si>
  <si>
    <t>Aseos Comunes</t>
  </si>
  <si>
    <t>Vestuario</t>
  </si>
  <si>
    <t>SME010</t>
  </si>
  <si>
    <t>Partida</t>
  </si>
  <si>
    <t>Ud</t>
  </si>
  <si>
    <t>Dispensador de papel higiénico.</t>
  </si>
  <si>
    <t>Portarrollos de papel higiénico, industrial, Mediclinics, o similar PR0787CS, o semejante en calidad y características técnicas, con disposición mural, carcasa de acero inoxidable AISI 304 con acabado cromado, para un rollo de papel de 240 m de longitud, con cierre mediante cerradura y llave.  Incluye: Replanteo. Colocación y fijación.  Criterio de medición de proyecto: Número de unidades previstas, según documentación gráfica de Proyecto.  Criterio de medición de obra: Se medirá el número de unidades realmente colocadas según especificaciones de Proyecto.</t>
  </si>
  <si>
    <t>Uds.</t>
  </si>
  <si>
    <t>Largo</t>
  </si>
  <si>
    <t>Ancho</t>
  </si>
  <si>
    <t>Alto</t>
  </si>
  <si>
    <t>Parcial</t>
  </si>
  <si>
    <t>Subtotal</t>
  </si>
  <si>
    <t>Aseo PMR</t>
  </si>
  <si>
    <t>Aseos Comunes</t>
  </si>
  <si>
    <t>Vestuarios</t>
  </si>
  <si>
    <t>SME020</t>
  </si>
  <si>
    <t>Partida</t>
  </si>
  <si>
    <t>Ud</t>
  </si>
  <si>
    <t>Dispensador de papel toalla.</t>
  </si>
  <si>
    <t>Toallero de papel zigzag, modelo Dispensador Zigzag DT2106CS "Mediclinics", o semejante en calidad y características técnicas, de acero inoxidable AISI 430 con acabado satinado, para 600 toallitas, plegadas en Z.  Incluye: Replanteo. Colocación y fijación.  Criterio de medición de proyecto: Número de unidades previstas, según documentación gráfica de Proyecto.  Criterio de medición de obra: Se medirá el número de unidades realmente colocadas según especificaciones de Proyecto.</t>
  </si>
  <si>
    <t>Uds.</t>
  </si>
  <si>
    <t>Largo</t>
  </si>
  <si>
    <t>Ancho</t>
  </si>
  <si>
    <t>Alto</t>
  </si>
  <si>
    <t>Parcial</t>
  </si>
  <si>
    <t>Subtotal</t>
  </si>
  <si>
    <t>Aseo PMR</t>
  </si>
  <si>
    <t>Aseos Comunes</t>
  </si>
  <si>
    <t>Vestuario</t>
  </si>
  <si>
    <t>RVE010</t>
  </si>
  <si>
    <t>Partida</t>
  </si>
  <si>
    <t>Ud</t>
  </si>
  <si>
    <t>Espejo.</t>
  </si>
  <si>
    <t>Espejo incoloro, de 1500x900 mm y 5 mm de espesor, con los bordes biselados, canteado perimetral y protegido con pintura de color plata en su cara posterior, fijado mecánicamente al paramento. Incluso kit para fijación de espejo a paramento.  Incluye: Limpieza y preparación del soporte. Replanteo de los puntos de fijación. Colocación de las fijaciones en el paramento. Colocación del espejo. Limpieza final.  Criterio de medición de proyecto: Superficie medida según documentación gráfica de Proyecto.  Criterio de medición de obra: Se medirá la superficie realmente ejecutada según especificaciones de Proyecto.</t>
  </si>
  <si>
    <t>Uds.</t>
  </si>
  <si>
    <t>Largo</t>
  </si>
  <si>
    <t>Ancho</t>
  </si>
  <si>
    <t>Alto</t>
  </si>
  <si>
    <t>Parcial</t>
  </si>
  <si>
    <t>Subtotal</t>
  </si>
  <si>
    <t>SMG020</t>
  </si>
  <si>
    <t>Partida</t>
  </si>
  <si>
    <t>Ud</t>
  </si>
  <si>
    <t>Film anticondensación para espejo de baño.</t>
  </si>
  <si>
    <t>Film radiante eléctrico para evitar la condensación en espejo de baño, potencia 192 W, dimensiones 1650x600 mm, con superficie autoadhesiva y alimentación monofásica a 230 V.  Incluye: Montaje en la parte posterior del espejo, conexionado y comprobación de su correcto funcionamiento.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</si>
  <si>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</si>
  <si>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</si>
  <si>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</si>
  <si>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</si>
  <si>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</si>
  <si>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</si>
  <si>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SDO010</t>
  </si>
  <si>
    <t>Partida</t>
  </si>
  <si>
    <t>Ud</t>
  </si>
  <si>
    <t>Tope para puerta interior. Colocación en el suelo.</t>
  </si>
  <si>
    <t>Tope de puerta de acero inoxidable 3160. Fijación con tornillo, incluído. Diametro: ø27 x30 mm., fijado mediante tornillos.  Incluye: Replanteo de los puntos de fijación. Montaje y fijación.  Criterio de medición de proyecto: Número de unidades previstas, según documentación gráfica de Proyecto.  Criterio de medición de obra: Se medirá el número de unidades realmente colocadas según especificaciones de Proyecto.</t>
  </si>
  <si>
    <t>Uds.</t>
  </si>
  <si>
    <t>Largo</t>
  </si>
  <si>
    <t>Ancho</t>
  </si>
  <si>
    <t>Alto</t>
  </si>
  <si>
    <t>Parcial</t>
  </si>
  <si>
    <t>Subtotal</t>
  </si>
  <si>
    <t>SMA050b</t>
  </si>
  <si>
    <t>Partida</t>
  </si>
  <si>
    <t>Ud</t>
  </si>
  <si>
    <t>Colgador para baño.</t>
  </si>
  <si>
    <t>Topes de puerta para pared, colgador para sombreros y abrigos, para atornillar, Startec, acero inoxidable, mate Nº Art. 937.13.550. Longitud 82 mm, diámetro 19 mm,altura 32 mm. Fijación al soporte con las sujeciones suministradas por el fabricante.  Incluye: Replanteo. Colocación y fijación.  Criterio de medición de proyecto: Número de unidades previstas, según documentación gráfica de Proyecto.  Criterio de medición de obra: Se medirá el número de unidades realmente colocadas según especificaciones de Proyecto.</t>
  </si>
  <si>
    <t>Uds.</t>
  </si>
  <si>
    <t>Largo</t>
  </si>
  <si>
    <t>Ancho</t>
  </si>
  <si>
    <t>Alto</t>
  </si>
  <si>
    <t>Parcial</t>
  </si>
  <si>
    <t>Subtotal</t>
  </si>
  <si>
    <t>SMA022</t>
  </si>
  <si>
    <t>Partida</t>
  </si>
  <si>
    <t>Ud</t>
  </si>
  <si>
    <t>Jabonera para baño.</t>
  </si>
  <si>
    <t>Jabonera de pared/Contenedor de rejilla, para baño, modelo Rejilla A816403001 "ROCA", o similar, de acero inoxidable AISI 304, acabado satinado, rectangular, de rejilla, de 200x120 mm. Fijación al soporte con las sujeciones de acero inoxidable especial para tabique de yeso laminado, prescritas por el fabricante.  Incluye: Replanteo. Colocación y fijación.  Criterio de medición de proyecto: Número de unidades previstas, según documentación gráfica de Proyecto.  Criterio de medición de obra: Se medirá el número de unidades realmente colocadas según especificaciones de Proyecto.</t>
  </si>
  <si>
    <t>Uds.</t>
  </si>
  <si>
    <t>Largo</t>
  </si>
  <si>
    <t>Ancho</t>
  </si>
  <si>
    <t>Alto</t>
  </si>
  <si>
    <t>Parcial</t>
  </si>
  <si>
    <t>Subtotal</t>
  </si>
  <si>
    <t>SVT020b</t>
  </si>
  <si>
    <t>Partida</t>
  </si>
  <si>
    <t>Ud</t>
  </si>
  <si>
    <t>Taquilla de tablero fenólico HPL.</t>
  </si>
  <si>
    <t>Taquilla modular para vestuario, de 300 mm de anchura, 500 mm de profundidad y 1800 mm de altura, de tablero fenólico HPL, color a elegir.  Incluye: Replanteo. Colocación, nivelación y fijación de la taquilla.  Criterio de medición de proyecto: Número de unidades previstas, según documentación gráfica de Proyecto.  Criterio de medición de obra: Se medirá el número de unidades realmente colocadas según especificaciones de Proyecto.</t>
  </si>
  <si>
    <t>Uds.</t>
  </si>
  <si>
    <t>Largo</t>
  </si>
  <si>
    <t>Ancho</t>
  </si>
  <si>
    <t>Alto</t>
  </si>
  <si>
    <t>Parcial</t>
  </si>
  <si>
    <t>Subtotal</t>
  </si>
  <si>
    <t>Vestuarios</t>
  </si>
  <si>
    <t>SMH010</t>
  </si>
  <si>
    <t>Partida</t>
  </si>
  <si>
    <t>Ud</t>
  </si>
  <si>
    <t>Papelera higiénica. 65l con tapa.</t>
  </si>
  <si>
    <t>Papelera higiénica, de 65 litros de capacidad, de acero inoxidable AISI 430, PP0065CS "Mediclinics", o semejante en calidad y características técnicas,  Incluye: Nada.  Criterio de medición de proyecto: Número de unidades previstas, según documentación gráfica de Proyecto.  Criterio de medición de obra: Se medirá el número de unidades realmente colocadas según especificaciones de Proyecto.</t>
  </si>
  <si>
    <t>Uds.</t>
  </si>
  <si>
    <t>Largo</t>
  </si>
  <si>
    <t>Ancho</t>
  </si>
  <si>
    <t>Alto</t>
  </si>
  <si>
    <t>Parcial</t>
  </si>
  <si>
    <t>Subtotal</t>
  </si>
  <si>
    <t>SMH010b</t>
  </si>
  <si>
    <t>Partida</t>
  </si>
  <si>
    <t>Ud</t>
  </si>
  <si>
    <t>Papelera higiénica. 25l.</t>
  </si>
  <si>
    <t>Papelera higiénica, de 65 litros de capacidad, de acero inoxidable AISI 430, PPA2279CS "Mediclinics", o semejante en calidad y características técnicas,  Incluye: Nada.  Criterio de medición de proyecto: Número de unidades previstas, según documentación gráfica de Proyecto.  Criterio de medición de obra: Se medirá el número de unidades realmente colocadas según especificaciones de Proyecto.</t>
  </si>
  <si>
    <t>Uds.</t>
  </si>
  <si>
    <t>Largo</t>
  </si>
  <si>
    <t>Ancho</t>
  </si>
  <si>
    <t>Alto</t>
  </si>
  <si>
    <t>Parcial</t>
  </si>
  <si>
    <t>Subtotal</t>
  </si>
  <si>
    <t>SML010b</t>
  </si>
  <si>
    <t>Partida</t>
  </si>
  <si>
    <t>Ud</t>
  </si>
  <si>
    <t>Mesa cambia-pañales.</t>
  </si>
  <si>
    <t>Suministro y montaje empotrado en la pared de mesa Cambia pañal horizontal para instalar directamente en la pared, fabricado con polipropileno blanco y con exterior de acero inoxidable AISI 304, acabado negro mate, con aditivo antibacteriano e ionizador que eliminan virus y bacterias incorporados, dimensiones L:860 x A:100 (cerrado)/ 570 (abierto) x H:480 mm, certificado de acuerdo a las normas EN 12221-1 y EN 12221-2. Estas normas requieren que los cambia pañales soporten un ensayo de carga estática de 50Kg durante una hora. Además unidades ensayadas en nuestros propios laboratorios han soportado cargas de más de 100Kg. Babymedi Inox Negro "Mediclinics" REF. CP0016HCSB-I, o semejante en calidad y características técnicas, incluso Kit para empotrar cambiador pañales BabyMedi KT0016HCSB acabado negro mate, incluido marco de 0,8 mm de acero inoxidable AISI 304, incluso tornilleria de acero inoxidable para su fijación. Completamente terminado y funcionando.  Incluye: Colocación del marco soporte en el hueco de pared. Atornillado de la mesa cambia-pañales al marco soporte.  Criterio de medición de proyecto: Número de unidades previstas, según documentación gráfica de Proyecto.  Criterio de medición de obra: Se medirá el número de unidades realmente colocadas según especificaciones de Proyecto.</t>
  </si>
  <si>
    <t>Uds.</t>
  </si>
  <si>
    <t>Largo</t>
  </si>
  <si>
    <t>Ancho</t>
  </si>
  <si>
    <t>Alto</t>
  </si>
  <si>
    <t>Parcial</t>
  </si>
  <si>
    <t>Subtotal</t>
  </si>
  <si>
    <t>SM</t>
  </si>
  <si>
    <t>SG</t>
  </si>
  <si>
    <t>Capítulo</t>
  </si>
  <si>
    <t>Griferías</t>
  </si>
  <si>
    <t>SGD070</t>
  </si>
  <si>
    <t>Partida</t>
  </si>
  <si>
    <t>Ud</t>
  </si>
  <si>
    <t>Grifería termostática para ducha.</t>
  </si>
  <si>
    <t>Grifería termostática formada por grifo mezclador, con termostato, para ducha, serie T-2000 "ROCA", o similar, compuesto por parte empotrable para ducha, parte vista con dos mandos, con termostato, acabado cromado, con rociador circular de 300 mm de diámetro; equipo de ducha formado por ducha teléfono, serie Stick Round "ROCA", o similar, codo de ducha con soporte para ducha teléfono, Aqua cromado de 1/2" y flexo de ducha, de 1,5 m de longitud, , y ducha mural,Neo-Flex, con brazo de ducha de 200 mm de longitud, serie Raincream. Incluso elementos de fijación.  Incluye: Colocación. Conexionado y comprobación de su correcto funcionamiento.  Criterio de medición de proyecto: Número de unidades previstas, según documentación gráfica de Proyecto.  Criterio de medición de obra: Se medirá el número de unidades realmente colocadas según especificaciones de Proyecto.</t>
  </si>
  <si>
    <t>Uds.</t>
  </si>
  <si>
    <t>Largo</t>
  </si>
  <si>
    <t>Ancho</t>
  </si>
  <si>
    <t>Alto</t>
  </si>
  <si>
    <t>Parcial</t>
  </si>
  <si>
    <t>Subtotal</t>
  </si>
  <si>
    <t>SGD085</t>
  </si>
  <si>
    <t>Partida</t>
  </si>
  <si>
    <t>Ud</t>
  </si>
  <si>
    <t>Equipo de ducha higienica.</t>
  </si>
  <si>
    <t>Equipo de ducha higienica bide/inodoro Be Fresh de "ROCA", o similar ref A5B9461C00, formado por ducha teléfono con flexible de 1,2 m, soporte y toma de agua con llave con regulador de temperatura, acabado cromado. Incluso elementos de fijación y juntas elásticas.  Incluye: Colocación. Conexionado y comprobación de su correcto funcionamiento.  Criterio de medición de proyecto: Número de unidades previstas, según documentación gráfica de Proyecto.  Criterio de medición de obra: Se medirá el número de unidades realmente colocadas según especificaciones de Proyecto.</t>
  </si>
  <si>
    <t>Uds.</t>
  </si>
  <si>
    <t>Largo</t>
  </si>
  <si>
    <t>Ancho</t>
  </si>
  <si>
    <t>Alto</t>
  </si>
  <si>
    <t>Parcial</t>
  </si>
  <si>
    <t>Subtotal</t>
  </si>
  <si>
    <t>Habitaciones</t>
  </si>
  <si>
    <t>SG</t>
  </si>
  <si>
    <t>SC</t>
  </si>
  <si>
    <t>Capítulo</t>
  </si>
  <si>
    <t>Cocinas/galerías</t>
  </si>
  <si>
    <t>PSEQCO</t>
  </si>
  <si>
    <t>Capítulo</t>
  </si>
  <si>
    <t>EQUIPAMIENTO COCINA</t>
  </si>
  <si>
    <t>PSECOC</t>
  </si>
  <si>
    <t>Capítulo</t>
  </si>
  <si>
    <t>ALMACÉN Y CÁMARAS FRIGORÍFICAS</t>
  </si>
  <si>
    <t>PSEQC002</t>
  </si>
  <si>
    <t>Partida</t>
  </si>
  <si>
    <t>ud</t>
  </si>
  <si>
    <t>ELEMENTOS DE SEGURIDAD EN C. FRIGORÍFICAS</t>
  </si>
  <si>
    <t>Suministro e instalación de elementos de seguridad para las cámaras frigoríficas en cumplimiento de la normativa RSIF RD552/2019.,compuesto por Kit Alarma Hombre encerrado combinada + Detector de Gases A2L AKOGAS+ Pulsador sin Batería AKOSECURE ( HFC's---AKO-558241U ¶ CO2---AKO-558241D  NH3---AKO-558241C).Medida la unidad totalmente instalada y conexionada, lista para funcionar, según planos de proyecto y normativa aplicable.</t>
  </si>
  <si>
    <t>Uds.</t>
  </si>
  <si>
    <t>Largo</t>
  </si>
  <si>
    <t>Ancho</t>
  </si>
  <si>
    <t>Alto</t>
  </si>
  <si>
    <t>Parcial</t>
  </si>
  <si>
    <t>Subtotal</t>
  </si>
  <si>
    <t>Cámaras frigoríficas (0º-5ºC). Cocina</t>
  </si>
  <si>
    <t>PSEQC003</t>
  </si>
  <si>
    <t>Partida</t>
  </si>
  <si>
    <t>ud</t>
  </si>
  <si>
    <t>ELEMENTOS DE SEGURIDAD C. CONGELACIÓN</t>
  </si>
  <si>
    <t>Suministro e instalación de elementos de seguridad para las cámaras frigoríficas en cumplimiento de la normativa RSIF RD552/2019, compuesto por  Kit Alarma Hombre encerrado combinada + Detector de Gases A2L AKOGAS+ Pulsador sin Batería AKOSECURE ( HFC's---AKO-558241U ¶ CO2---AKO-558241D  NH3---AKO-558241C). Kit Alarma Hombre Encerrado + Pulsador con Batería (con autonomía de 10 horas en estado de alarma) AKOALARM.  AKO-55123B. Registrador Sometido a Control Metrológico AKODATA.H AKO-59851H ICT-155:2020..Medida la unidad totalmente instalada y conexionada, lista para funcionar, según planos de proyecto y normativa aplicable.</t>
  </si>
  <si>
    <t>Uds.</t>
  </si>
  <si>
    <t>Largo</t>
  </si>
  <si>
    <t>Ancho</t>
  </si>
  <si>
    <t>Alto</t>
  </si>
  <si>
    <t>Parcial</t>
  </si>
  <si>
    <t>Subtotal</t>
  </si>
  <si>
    <t>Cámara de congelación (hasta -18ºC). Cocina</t>
  </si>
  <si>
    <t>PSEQC004</t>
  </si>
  <si>
    <t>Partida</t>
  </si>
  <si>
    <t>ud</t>
  </si>
  <si>
    <t>EQ. CÁM..FRIGORÍF. Vol.Max.12 m3 Temp.0º-5ºC</t>
  </si>
  <si>
    <t>Suministro e instalación de equipo refrigerador semi-compacto/split de alto rendimiento MSH-NG-1 016 o similar en calidad y características técnicas, equipo carenado de alta resistencia adecuado a intemperie, regulación con mando de control digital para temperatura, desescarches, paro y marcha. refrigerante ECO, sistema silencioso, evaporador especial de flujo constante caudal 550m3/h, elementos de Control y Regulación, pilotos de indicación de funcionamiento,  Interruptor general, incluido en la medición el circuito frigorífico compuesto por tubería de cobre acabado interior espejo, (Max. 10 mts.) , aislamiento anticondensación de tubería, codos, tuercas y racores y la linea electrica de interconexión unidad condensadora-evaporador y controles de 1KV libre de halógenos, bajo tubo/bandeja/canaleta. Las condiciones de funcionamiento serán: Temperatura ambiente del recinto: 0ºC a 5ºC / Temperatura de Evaporación: -5º C. / Temperatura de Condensación: +43º C / Potencia compresor: 5/8 HP AC 230V/1/50 / P.Absorbida nominal 0,85 KW 7,6(A) Nivel  Presión Sonora dB(A) SPL dB(A) 34/ Conexión Frigorifica (Liq/Asp):1/4"-1/2" / Capacidad Frigorífica a T.amb 0ºC: 1.212 W/h. / Carga de refrigerante &lt; 1,5 kg. Medida la unidad totalmente instalada y conexionada, lista para funcionar, según planos de proyecto y normativa aplicable.</t>
  </si>
  <si>
    <t>Uds.</t>
  </si>
  <si>
    <t>Largo</t>
  </si>
  <si>
    <t>Ancho</t>
  </si>
  <si>
    <t>Alto</t>
  </si>
  <si>
    <t>Parcial</t>
  </si>
  <si>
    <t>Subtotal</t>
  </si>
  <si>
    <t>Cámara de bebidas. Cocina</t>
  </si>
  <si>
    <t>PSEQC005</t>
  </si>
  <si>
    <t>Partida</t>
  </si>
  <si>
    <t>ud</t>
  </si>
  <si>
    <t>EQ. CÁM..CONGEL.Vol.Max.12 m3 Temp -20ºC</t>
  </si>
  <si>
    <t>Suministro e instalación de equipo refrigerador semi-compacto/split de alto rendimiento BSH-NG-2 055 o similar en calidad y características técnicas, equipo carenado de alta resistencia adecuado a intemperie, regulación con mando de control digital para temperatura, desescarches, paro y marcha, refrigerante ECO, sistema silencioso, evaporador especial de flujo constante caudal 1050 m3/h, elementos de Control y Regulación, pilotos de indicación de funcionamiento, interruptor general. incluido en la medición el circuito frigorífico formado por tubería de cobre acabado interior espejo. (Max. 10 mts.), aislamiento anticondensación de tubería, codos, tuercas y racores linea electrica de interconexión unidad condensadora-evaporador y controles de 1KV libre de halógenos, bajo tubo/bandeja/canaleta Las condiciones de funcionamiento serán: Temperatura ambiente del recinto: -20ºC / Temperatura de Evaporación: -25º C. / Temperatura de Condensación: +43º C / Potencia compresor: 1 3/4 HP AC 230V/1/50 / P.Absorbida nominal 1,70 KW 17,5(A) Nivel  Presión Sonora dB(A) SPL dB(A) 41/ Conexión Frigorifica (Liq/Asp): 1/4"-5/8" / Capacidad Frigorífica a T.amb -20ºC: 1.675 W/h. / Carga de refrigerante &lt; 2,5 kg. Medida la unidad totalmente instalada y conexionada, lista para funcionar, según planos de proyecto y normativa aplicable.</t>
  </si>
  <si>
    <t>Uds.</t>
  </si>
  <si>
    <t>Largo</t>
  </si>
  <si>
    <t>Ancho</t>
  </si>
  <si>
    <t>Alto</t>
  </si>
  <si>
    <t>Parcial</t>
  </si>
  <si>
    <t>Subtotal</t>
  </si>
  <si>
    <t>Cámara de congelación. Cocina</t>
  </si>
  <si>
    <t>PSEQC006</t>
  </si>
  <si>
    <t>Partida</t>
  </si>
  <si>
    <t>ud</t>
  </si>
  <si>
    <t>EQ. CÁM..FRIGORÍF.Vol. Max.16 m3 Temp.0º.5ºC</t>
  </si>
  <si>
    <t>Suministro e instalación de equipo refrigerador semi-compacto/split de alto rendimiento MSH-NG-1 024 o similar en calidad y características técnicas, equipo carenado de alta resistencia adecuado a intemperie, regulación con mando de control digital para temperatura, desescarches, paro y marcha. refrigerante ECO, sistema silencioso, evaporador especial de flujo constante caudal 550m3/h, elementos de Control y Regulación, pilotos de indicación de funcionamiento,  Interruptor general, incluido en la medición el circuito frigorífico compuesto por tubería de cobre acabado interior espejo, (Max. 10 mts.) , aislamiento anticondensación de tubería, codos, tuercas y racores y la linea electrica de interconexión unidad condensadora-evaporador y controles de 1KV libre de halógenos, bajo tubo/bandeja/canaleta. Las condiciones de funcionamiento serán: Temperatura ambiente del recinto: 0ºC a 5ºC / Temperatura de Evaporación: -5º C. / Temperatura de Condensación: +43º C / Potencia compresor: 1 HP AC 230V/1/50 / P.Absorbida nominal 1,10 KW 11,1(A) Nivel  Presión Sonora dB(A) SPL dB(A) 34/ Conexión Frigorifica (Liq/Asp):1/4"-1/2" / Capacidad Frigorífica a T.amb 0ºC: 1.528 W/h. / Carga de refrigerante &lt; 1,5 kg .  Medida la unidad totalmente instalada y conexionada, lista para funcionar, según planos de proyecto y normativa aplicable.</t>
  </si>
  <si>
    <t>Uds.</t>
  </si>
  <si>
    <t>Largo</t>
  </si>
  <si>
    <t>Ancho</t>
  </si>
  <si>
    <t>Alto</t>
  </si>
  <si>
    <t>Parcial</t>
  </si>
  <si>
    <t>Subtotal</t>
  </si>
  <si>
    <t>Cámara de varios. Cocina</t>
  </si>
  <si>
    <t>PSEQC007</t>
  </si>
  <si>
    <t>Partida</t>
  </si>
  <si>
    <t>ud</t>
  </si>
  <si>
    <t>EQ. CÁM..FRIGORÍF.Vol. Max.26 m3 Temp.0º-5ºC</t>
  </si>
  <si>
    <t>Suministro e instalación de equipo refrigerador semi-compacto/split de alto rendimiento MSH-NG-2 034 o similar en calidad y características técnicas, equipo carenado de alta resistencia adecuado a intemperie, regulación con mando de control digital para temperatura, desescarches, paro y marcha. refrigerante ECO, sistema silencioso, evaporador especial de flujo constante caudal 1050m3/h, elementos de Control y Regulación, pilotos de indicación de funcionamiento,  Interruptor general, incluido en la medición el circuito frigorífico compuesto por tubería de cobre acabado interior espejo, (Max. 10 mts.) , aislamiento anticondensación de tubería, codos, tuercas y racores y la linea electrica de interconexión unidad condensadora-evaporador y controles de 1KV libre de halógenos, bajo tubo/bandeja/canaleta. Las condiciones de funcionamiento serán: Temperatura ambiente del recinto:0ºC / Temperatura de Evaporación: -5º C. / Temperatura de Condensación: +43º C / Potencia compresor: 1 1/2 HP AC 230V/1/50 / P.Absorbida nominal 1,80 KW 16,6(A) Nivel  Presión Sonora dB(A) SPL dB(A) 40 / Conexión Frigorifica (Liq/Asp): 3/8"-5/8" / Capacidad Frigorífica a T.amb 0ºC: 2.543 W/h. / Carga de refrigerante &lt; 2,0 kg /  .  Medida la unidad totalmente instalada y conexionada, lista para funcionar, según planos de proyecto y normativa aplicable.</t>
  </si>
  <si>
    <t>Uds.</t>
  </si>
  <si>
    <t>Largo</t>
  </si>
  <si>
    <t>Ancho</t>
  </si>
  <si>
    <t>Alto</t>
  </si>
  <si>
    <t>Parcial</t>
  </si>
  <si>
    <t>Subtotal</t>
  </si>
  <si>
    <t>Cámara de comidas preparadas (banquetes). Cocina</t>
  </si>
  <si>
    <t>PSECOC</t>
  </si>
  <si>
    <t>PSECOF</t>
  </si>
  <si>
    <t>Capítulo</t>
  </si>
  <si>
    <t>CUARTO FRÍO-PREPARACIONES-ENTREGAS PLATOS F.</t>
  </si>
  <si>
    <t>PSEQC008</t>
  </si>
  <si>
    <t>Partida</t>
  </si>
  <si>
    <t>ud</t>
  </si>
  <si>
    <t>EQ. CÁM..FRIGORÍF.Vol. Máx:55 m3.Temp.12-14ºC</t>
  </si>
  <si>
    <t>Suministro e instalación de equipo refrigerador semi-compacto/split de alto rendimiento ASH-DG-3 034. o similar en calidad y características técnicas, equipo carenado de alta resistencia adecuado a intemperie, regulación con mando de control digital para temperatura, desescarches, paro y marcha. refrigerante ECO, sistema silencioso, evaporador especial de flujo constante caudal 1800m3/h, elementos de Control y Regulación, pilotos de indicación de funcionamiento,  Interruptor general, incluido en la medición el circuito frigorífico compuesto por tubería de cobre acabado interior espejo, (Max. 10 mts.) , aislamiento anticondensación de tubería, codos, tuercas y racores y la linea electrica de interconexión unidad condensadora-evaporador y controles de 1KV libre de halógenos, bajo tubo/bandeja/canaleta. Las condiciones de funcionamiento serán:  Temperatura ambiente del recinto: 12-14ºC / Temperatura de Evaporación: -5º C. / Temperatura de Condensación: +43º C / Potencia compresor: 1 1/2 HP AC 230V/1/50 / P.Absorbida nominal 2,26 KW 16,5(A) Nivel  Presión Sonora dB(A) SPL dB(A) 38/ Conexión Frigorifica (Liq/Asp): 3/8"-5/8" / Capacidad Frigorífica a T.amb 12ºC: 4 692 W/h. / Carga de refrigerante &lt; 4,0 kg / .Medida la unidad totalmente instalada y conexionada, lista para funcionar, según planos de proyecto y normativa aplicable.</t>
  </si>
  <si>
    <t>Uds.</t>
  </si>
  <si>
    <t>Largo</t>
  </si>
  <si>
    <t>Ancho</t>
  </si>
  <si>
    <t>Alto</t>
  </si>
  <si>
    <t>Parcial</t>
  </si>
  <si>
    <t>Subtotal</t>
  </si>
  <si>
    <t>Cuarto frío. Cocina</t>
  </si>
  <si>
    <t>PSEQC009</t>
  </si>
  <si>
    <t>Partida</t>
  </si>
  <si>
    <t>ud</t>
  </si>
  <si>
    <t>ELEMENTOS DE SEGURIDAD EN C. FRÍO</t>
  </si>
  <si>
    <t>Suministro e instalación de elementos de seguridad para obradores, salas de preparación y cuartos fríos en cumplimiento de la normativa RSIF RD552/2019.,compuesto por 1 detector cada 50m2). Kit Alarma + Detector de Gas AKOGAS HFC's---AKO-55624U ¶ CO2---AKO-55624D NH3---AKO-55624C ¶ A2L---AKO-55624L.Medida la unidad totalmente instalada y conexionada, lista para funcionar, según planos de proyecto y normativa aplicable.</t>
  </si>
  <si>
    <t>Uds.</t>
  </si>
  <si>
    <t>Largo</t>
  </si>
  <si>
    <t>Ancho</t>
  </si>
  <si>
    <t>Alto</t>
  </si>
  <si>
    <t>Parcial</t>
  </si>
  <si>
    <t>Subtotal</t>
  </si>
  <si>
    <t>C. Frío</t>
  </si>
  <si>
    <t>PSEQC010</t>
  </si>
  <si>
    <t>Partida</t>
  </si>
  <si>
    <t>m</t>
  </si>
  <si>
    <t>ENCIMERA DE TRABAJO ESPECIAL 2mm</t>
  </si>
  <si>
    <t>Suministro e instalación de encimera de trabajo especial, de dimensiones (LxAxH) Lmm X 700mm X 50mm, construida en acero inox  AISI-304 Cr.Ni.18/10 acabado Scoth Brite,  de 2 mm de espesor  con perfiles de refuerzo y radio en el frente, con alzatina posterior integral formando un radio con el plano de trabajo en todas aquellas zonas de contacto con la pared, de 100 x 20 mm. Estructura inferior reforzada, con extremos regulables para su nivelación. Cartabones de fijación a pared en el mismo material y espesor. tornillos de fijación inox. Formación continua en angulo en caso necesario con ajuste a paredes. Medida la unidad totalmente instalada y conexionada, lista para funcionar, según planos de proyecto y normativa aplicable.</t>
  </si>
  <si>
    <t>Uds.</t>
  </si>
  <si>
    <t>Largo</t>
  </si>
  <si>
    <t>Ancho</t>
  </si>
  <si>
    <t>Alto</t>
  </si>
  <si>
    <t>Parcial</t>
  </si>
  <si>
    <t>Subtotal</t>
  </si>
  <si>
    <t>Sala frío</t>
  </si>
  <si>
    <t>PSEQC011</t>
  </si>
  <si>
    <t>Partida</t>
  </si>
  <si>
    <t>ud</t>
  </si>
  <si>
    <t>SENO FREG. PARA ENCIM. C/GRIFO, TOLVA Y LAVAM</t>
  </si>
  <si>
    <t>Suministro e instalación de seno fregadero para encimera con grifo, tolva y lavamanos, de 500x500x250 con  válvula de desagüe y  rebosadero, construido en acero inox AISI-304 18/10 con cantos redondeados, prevista para ser debidamente soldada en todo su perímetro al sobre de trabajo. Incluido en la medición grifo de palanca para fregadero construido en latón cromado con mando para agua fría y caliente, grifo lavamanos caño cromado giratorio de 300 mm de longitud y 18 mm de diámetro. Acoplamiento a mueble de 3/4", con una distancia entre ejes de 160 mm. Tolva de desbarasado. Medida la unidad totalmente instalada y conexionada, lista para funcionar, según planos de proyecto y normativa aplicable.</t>
  </si>
  <si>
    <t>Uds.</t>
  </si>
  <si>
    <t>Largo</t>
  </si>
  <si>
    <t>Ancho</t>
  </si>
  <si>
    <t>Alto</t>
  </si>
  <si>
    <t>Parcial</t>
  </si>
  <si>
    <t>Subtotal</t>
  </si>
  <si>
    <t>Cuarto frío</t>
  </si>
  <si>
    <t>PSEQC012</t>
  </si>
  <si>
    <t>Partida</t>
  </si>
  <si>
    <t>ud</t>
  </si>
  <si>
    <t>MESA FRIGORIFICA GASTRO-NORM CON 4-CAJONES</t>
  </si>
  <si>
    <t>Suministro e instalación de mesa frigorífica gastro-norm. con 4 cajones 1/2x205 mm, de dimensiones (LxWxH):1500mm X 700mm X 850mm, exterior en acero inox AISI 304, interior en acero inox AISI 304, aislamiento de poliuretano inyectado a alta presión libre de CFC's con densidad 40 Kg/m 3, desagüe en el interior de la cámara, estructura compacta totalmente inyectada, control de temperatura final de desescarche, interior  con  uniones  de  amplio  radio  para  facilitar  la limpieza, con bandeja evaporativa en acero inoxidable, encimera  con  peto  sanitario  de  100  mm  y  50  mm  de espesor, contrapuerta  embutida  con  burlete  de  triple  cámara fácilmente sustituible, con posibilidad  de  cambiar  el  sentido  de  apertura  de  las puertas, con sistema de condensación ventilada INFRICOOL®, guías y parrillas fácilmente desmontables para limpieza, parrillas interiores de 325x530, claro de puerta de 375x526, unidad  condensadora  con  guías  correderas  para  su extracción a 3/4, cajones con guías telescópicas con salida mayorada para salvar el plano frontal de la encimera. / Medidas interiores cajón 1/3 (302x518x105).  -Medidas interiores cajón 1/2 (302x518x205).  -Medidas interiores cajón 2/3 (302x518x307).  -Cerradura para puertas y cajones.  - Patas regulables hasta 200 mm, permitiéndole altura total al mueble de 900 mm. Sistema de cajones con autocierre.  -Puertas  con  tirador  integrado  y  bisagra  pivotante  con bloqueo de apertura. Evaporadores  tratados  con  Epoxi  de  poliéster anticorrosión. Regimen de temp. -2º/+8ºC. Capacidad: 295 L. Nº de cajones: 4  Capacidad GN 1/2. Profundidad 200 mm. Dim.: 580x375x200 mm.  . Consumo: 550 W 230V/1/50. Compresor: 1/4 HP. Refrigerante: R-134 a. Consumo 24h: 2,52KW. Medida la unidad totalmente instalada y conexionada, lista para funcionar, según planos de proyecto y normativa aplicable.</t>
  </si>
  <si>
    <t>Uds.</t>
  </si>
  <si>
    <t>Largo</t>
  </si>
  <si>
    <t>Ancho</t>
  </si>
  <si>
    <t>Alto</t>
  </si>
  <si>
    <t>Parcial</t>
  </si>
  <si>
    <t>Subtotal</t>
  </si>
  <si>
    <t>Cuarto frío</t>
  </si>
  <si>
    <t>PSEQC013</t>
  </si>
  <si>
    <t>Partida</t>
  </si>
  <si>
    <t>ud</t>
  </si>
  <si>
    <t>CORTADORA DE FIAMBRE AUTOMÁTICA</t>
  </si>
  <si>
    <t>Suministro e instalación de cortadora de fiambre profesional automática con contador de lonchas mod. GAE-300  o similar en calidad y características técnicas, con transmisión por engranaje, fabricada en aleación especial de aluminio anodizado, higiénico y anticorrosivo, con anillo, bloqueo de carro y extractor de cuchilla, motor ventilado de gran potencia, dos motores independientes para cuchilla y carro, regulación de amplitud de movimiento del carro, para cortes de diferente tamaño, contador de lonchas, regulación decimal del espesor de corte, plato montado sobre casquillos y rodamientos autolubricantes, afilador no extraible, fácil limpieza. Especificaciones técnicas: Diámetro De Cuchilla:. 300 mm. Capacidad Corte: Corte Cuadrado: 190 mm x 190 mm, Corte Redondo: 215 mm, Corte Rectangulo: 250 mm x 190 mm, Espesor Corte: 0 mm - 14 mm, Recorrido Del Carro: 310 mm, Potencia Total: 400 W AC 230/I/50, Grado De Protección Ip: 43 Dim: Ancho: 690 mm, Fondo: 540 mm, Alto: 600 mm. Medida la unidad totalmente instalada y conexionada, lista para funcionar, según planos de proyecto y normativa aplicable.</t>
  </si>
  <si>
    <t>Uds.</t>
  </si>
  <si>
    <t>Largo</t>
  </si>
  <si>
    <t>Ancho</t>
  </si>
  <si>
    <t>Alto</t>
  </si>
  <si>
    <t>Parcial</t>
  </si>
  <si>
    <t>Subtotal</t>
  </si>
  <si>
    <t>Cuarto de frío</t>
  </si>
  <si>
    <t>PSEQC014</t>
  </si>
  <si>
    <t>Partida</t>
  </si>
  <si>
    <t>ud</t>
  </si>
  <si>
    <t>VITRINA INGREDIENTES</t>
  </si>
  <si>
    <t>Suministro e instalación de vitrina de ingredientes mod. 1490 B 1/3 INOX o cristal glass o similar en calidad y características técnicas, de dimensiones (LxWxH): 1493mm X 413mm X 450/260mm. EXTERIOR - Acero Inox AISI 304 18/10 - Protección de cristal curvo - Tapa de acero inox AISI 304 18/10.  INTERIOR - Acero Inox AISI 304 18/10 - Fondo con uniones de amplio radio. AISLAMIENTO- - Poliuretano inyectado alta presión libre de CFC´s densidad 40 kg/m 3 , bajo GWP y cero efecto ODP - Estructura compacta totalmente inyectada. REFRIGERACIÓN - Placa fría en bandeja. - Grupo frigorífico incorporado. COMBINACIÓN DE BANDEJAS  (501X13)-(501X11). VIP 1490 B 1/3 (501X13) = 1 (501X11) = 4. Potencia: 150W. Capacidad (L): 44 Compresor 1/6 (HP) Consumo (kWh/24h) 2,2. Rango de Temperaturas: +4 o C/+8ºC.  Medida la unidad totalmente instalada y conexionada, lista para funcionar, según planos de proyecto y normativa aplicable.</t>
  </si>
  <si>
    <t>Uds.</t>
  </si>
  <si>
    <t>Largo</t>
  </si>
  <si>
    <t>Ancho</t>
  </si>
  <si>
    <t>Alto</t>
  </si>
  <si>
    <t>Parcial</t>
  </si>
  <si>
    <t>Subtotal</t>
  </si>
  <si>
    <t>Cuarto de frío</t>
  </si>
  <si>
    <t>PSEQC015</t>
  </si>
  <si>
    <t>Partida</t>
  </si>
  <si>
    <t>ud</t>
  </si>
  <si>
    <t>CAJONERA PARA ACOPLAR A MESA/ENCIMERA TJO</t>
  </si>
  <si>
    <t>Suministro e instalación de kit de 4 unidades de calón para acoplamiento a mesa o encimera de trabajo. Construido en acero inox. Guías correderas telescópicas. Capacidad GN 2/1. Profundidad 100 mm. Dim: 600x600mm. Medida la unidad totalmente instalada, lista para funcionar, según planos de proyecto y normativa aplicable.</t>
  </si>
  <si>
    <t>Uds.</t>
  </si>
  <si>
    <t>Largo</t>
  </si>
  <si>
    <t>Ancho</t>
  </si>
  <si>
    <t>Alto</t>
  </si>
  <si>
    <t>Parcial</t>
  </si>
  <si>
    <t>Subtotal</t>
  </si>
  <si>
    <t>Cuarto frío</t>
  </si>
  <si>
    <t>PSEQC016</t>
  </si>
  <si>
    <t>Partida</t>
  </si>
  <si>
    <t>ud</t>
  </si>
  <si>
    <t>MUEBLE PASE ESPECIAL C/SENO LAVAM. ENC.2mm</t>
  </si>
  <si>
    <t>Suministro e instalación de mueble de pase especial c/seno lavamanos de dimensiones (LxAxH) 1900mm X 1000mm X 850mm, construido en acero inox  AISI-304 Cr.Ni.18/10 acabado Scoth Brite, encimera de 2 mm de espesor  con perfiles de refuerzo y radio en el frente, bastidor en tubo de acero inox AISI-304  de 40x40, pies reguladores en altura, doble entrepaño regulables en altura construido en acero inoxidable AISI-304,  con refuerzos en su parte central inferior, mediante perfiles omega en toda su longitud. En su parte frontal y trasero inferior irá reforzado con angulo de acero. Incluido en la medición seno de 450x350x150mm con  válvula de desagüe y  rebosadero, grifo de palanca para fregadero construido en latón cromado con mando para agua fría y caliente y grifo lavamanos caño cromado giratorio de 300 mm de longitud y 18 mm de diámetro. Acoplamiento a mueble de 3/4", con una distancia entre ejes de 160 mm. Mueble pasante. Incluye también encimera de pase ventana en una pieza totalmente construida en acero inox.18/10. de 20/15 mm. de espesor y reforzado por medio de omegas. Frontales en radio. Fijación a mesa de pase mediante anclajes en el mismo material. Le encimera tiene forma especial s/plano proyecto. Medida la unidad totalmente instalada y conexionada, lista para funcionar, según planos de proyecto y normativa aplicable.</t>
  </si>
  <si>
    <t>Uds.</t>
  </si>
  <si>
    <t>Largo</t>
  </si>
  <si>
    <t>Ancho</t>
  </si>
  <si>
    <t>Alto</t>
  </si>
  <si>
    <t>Parcial</t>
  </si>
  <si>
    <t>Subtotal</t>
  </si>
  <si>
    <t>Cuarto de frío</t>
  </si>
  <si>
    <t>PSEQC017</t>
  </si>
  <si>
    <t>Partida</t>
  </si>
  <si>
    <t>ud</t>
  </si>
  <si>
    <t>ARMARIO EXPOSITOR DE POSTRES</t>
  </si>
  <si>
    <t>Suministro e instalación de armario expositor de postres mod. EV 530 PS o similar en calidad y características técnicas, con interior y exterior en chapa de acero negro plastificada y fondo con aristas curvas, aislamiento de poliuretano inyectado de alta presión densidad de 40 kg. sin CFC's, con bandeja evaporativa, puertas de plástico con tirador integrado, cerradura integrada en puertas, puertas con doble acristalamiento (6-10-4) de cierre automático con guarnición magnética y tirador ergonómico no saliente, termómetro/termostato digital, sistema de condensación ventilada, luz interior. Nº de puertas: 1 Ud. Dotación: 5 parrillas.. Capacidad: 280 litros. Potencia: 1/4HP, 380 W. 240 V. -1N - 50/60 Hz. Potencia frigorifica.: 298W a to-10ºC. Consumo 24h: 6,4KW. Dimensiones: 600 x 510 x 1820 mm. Medida la unidad totalmente instalada y conexionada, lista para funcionar, según planos de proyecto y normativa aplicable.</t>
  </si>
  <si>
    <t>Uds.</t>
  </si>
  <si>
    <t>Largo</t>
  </si>
  <si>
    <t>Ancho</t>
  </si>
  <si>
    <t>Alto</t>
  </si>
  <si>
    <t>Parcial</t>
  </si>
  <si>
    <t>Subtotal</t>
  </si>
  <si>
    <t>Cuarto de frío</t>
  </si>
  <si>
    <t>PSEQC018</t>
  </si>
  <si>
    <t>Partida</t>
  </si>
  <si>
    <t>ud</t>
  </si>
  <si>
    <t>SUMIDERO SIFÓN. C/REJ.DESC.RÁP Y FILTRO 60x30</t>
  </si>
  <si>
    <t>Suministro e instalación de sumidero sifónico con rejilla de descarga rápida y filtro, de dimensiones (LxWxH):600mm X 300mm X 160mm, canal con marco especial preparado para pinzar pavimento vinílico o ajuste de pavimento continuo tipo "Ucrete" o similar con pendiente incorporada hacia el punto de desagüe donde habrá salida sifónica vertical de ø110 mm y que incorpora cesta de recogida de sólidos. El sifón es extraible, con una retención sifónica de 52 mm en altura de agua en cumplimiento de normativa europea y con un caudal aprox. de 3 lts/seg. Profundidad de la canal variable, mínimo 60 mm. y máximo de 150 mm. Reja, Ref.030, tipo tramex, de malla 25 x 25 mm. Y pletinas portantes y montantes de 25 x 3 y 10 x 3 cms., apta para trafico medio. Acabado electropulido.Medida la unidad totalmente instalada y conexionada, lista para funcionar, según planos de proyecto y normativa aplicable.</t>
  </si>
  <si>
    <t>Uds.</t>
  </si>
  <si>
    <t>Largo</t>
  </si>
  <si>
    <t>Ancho</t>
  </si>
  <si>
    <t>Alto</t>
  </si>
  <si>
    <t>Parcial</t>
  </si>
  <si>
    <t>Subtotal</t>
  </si>
  <si>
    <t>Cuarto de frío</t>
  </si>
  <si>
    <t>PSEQC019</t>
  </si>
  <si>
    <t>Partida</t>
  </si>
  <si>
    <t>ud</t>
  </si>
  <si>
    <t>PUERTA DE PASO HPDE 1,00x2,10m</t>
  </si>
  <si>
    <t>Suministro e instalación de puerta de paso a cuarto frío, de dimensiones(LxWxH):1000mm X 80mm X 2100mm, con bisagras bidireccionales semi-aislante, destinada a la separación de áreas de trabajo con mucho tránsito de personas y/o carretillas, semi-aislante, espesor hoja 15 mm., hoja de polietileno a densidad elevada o HDPE (High Density PolyEthylene), con espesor de 15 mm, con soporte para las bisagras, espesor 40 mm, mirilla de cristal (espesor 6 mm), tamaño 350x650mm, con ángulos redondeados, fijada a la hoja con burlete adecuado. Marco ajustable para el montaje en tres gruesos de panel (60,80y100mm) con muelle en el marco, con seguro a 90° y contramarco en aluminio anodizado..Medida la unidad totalmente instalada y conexionada, lista para funcionar, según planos de proyecto y normativa aplicable.</t>
  </si>
  <si>
    <t>Uds.</t>
  </si>
  <si>
    <t>Largo</t>
  </si>
  <si>
    <t>Ancho</t>
  </si>
  <si>
    <t>Alto</t>
  </si>
  <si>
    <t>Parcial</t>
  </si>
  <si>
    <t>Subtotal</t>
  </si>
  <si>
    <t>Cuarto de frío</t>
  </si>
  <si>
    <t>PSECOF</t>
  </si>
  <si>
    <t>PSECOCO</t>
  </si>
  <si>
    <t>Capítulo</t>
  </si>
  <si>
    <t>ENTREGAS CALIENTES-COCCIÓN</t>
  </si>
  <si>
    <t>PSEQC020</t>
  </si>
  <si>
    <t>Partida</t>
  </si>
  <si>
    <t>ud</t>
  </si>
  <si>
    <t>ENCIMERA DE TRABAJO Y PASE</t>
  </si>
  <si>
    <t>Suministro e instalación de encimera de trabajo y pase de dimensiones (LxAxH) 4000mm X 1000mm X 50mm, construido en acero inox  AISI-304 Cr.Ni.18/10 acabado Scoth Brite, encimera de 2 mm de espesor  con perfiles de refuerzo y radio en el frente, bastidor soporte en tubo de acero inox AISI-304  de 40x40, construido en acero inoxidable AISI-304,  con refuerzos en su parte inferior, mediante perfiles omega en toda su longitud. En su parte frontal y trasero inferior irá reforzado con angulo de acero. Frontales en radio. Le encimera tiene forma especial s/plano proyecto.Medida la unidad totalmente instalada, lista para funcionar, según planos de proyecto y normativa aplicable.</t>
  </si>
  <si>
    <t>Uds.</t>
  </si>
  <si>
    <t>Largo</t>
  </si>
  <si>
    <t>Ancho</t>
  </si>
  <si>
    <t>Alto</t>
  </si>
  <si>
    <t>Parcial</t>
  </si>
  <si>
    <t>Subtotal</t>
  </si>
  <si>
    <t>Z. Cocción</t>
  </si>
  <si>
    <t>PSEQC021</t>
  </si>
  <si>
    <t>Partida</t>
  </si>
  <si>
    <t>ud</t>
  </si>
  <si>
    <t>SENO FREG. PARA ENCIM. C/GRIFO Y LAVAMANOS</t>
  </si>
  <si>
    <t>Suministro e instalación de seno fregadero para encimera con grifo y lavamanos, de 500x500x250 con  válvula de desagüe y  rebosadero, construido en acero inox AISI-304 18/10 con cantos redondeados, prevista para ser debidamente soldada en todo su perímetro al sobre de trabajo. Incluido en la medición grifo de palanca para fregadero construido en latón cromado con mando para agua fría y caliente, grifo lavamanos caño cromado giratorio de 300 mm de longitud funcionamiento por celula fotoelectrica de proximidad. Dispensador de jabón.  Medida la unidad totalmente instalada y conexionada, lista para funcionar, según planos de proyecto y normativa aplicable.</t>
  </si>
  <si>
    <t>Uds.</t>
  </si>
  <si>
    <t>Largo</t>
  </si>
  <si>
    <t>Ancho</t>
  </si>
  <si>
    <t>Alto</t>
  </si>
  <si>
    <t>Parcial</t>
  </si>
  <si>
    <t>Subtotal</t>
  </si>
  <si>
    <t>Z. Cocción</t>
  </si>
  <si>
    <t>PSEQC022</t>
  </si>
  <si>
    <t>Partida</t>
  </si>
  <si>
    <t>ud</t>
  </si>
  <si>
    <t>MESA FRIGORIFICA GASTRO-NORM CON 3 PUERTAS</t>
  </si>
  <si>
    <t>Suministro e instalación de mesa frigorífica gastro.norm. con 3 puertas modelo BMGN 1960 II o similar en calidad y características técnicas, de dimensiones (LxWxH): 1960mm X 700mm X 850mm, exterior en acero inox AISI 304, interior en acero inox AISI 304, aislamiento de poliuretano inyectado a alta presión libre de  CFC's con densidad 40 Kg/m3, 70mm espesor, desagüe en el interior de la cámara, estructura compacta totalmente inyectada, control de temperatura final de desescarche, interior  con  uniones  de  amplio  radio  para  facilitar  la limpieza, con bandeja evaporativa sin resistencias electricas, encimera  con  peto  sanitario  de  100  mm  y  50  mm  de espesor, contrapuerta  embutida  con  burlete  de  triple  cámara fácilmente sustituible, posibilidad  de  cambiar  el  sentido  de  apertura  de  las puertas,sistema de condensación ventilada -Guías y parrillas fácilmente desmontables para limpieza, parrillas interiores de 325x530, claro de puerta de 375x526, unidad  condensadora  con  guías  correderas  para  su extracción a 3/4, cerradura  para puertas y cajones, patas regulables hasta 200 mm, permitiéndole altura total al mueble de 900 mm, puertas  con  tirador  integrado  y  bisagra  pivotante  con bloqueo de apertura, evaporadores  tratados  con  Epoxi  de  poliéster anticorrosión. Refrigerante: R-290 Normativa Europea F-Gas. Control Digital IP65 Régimen de temp.: -2º/+8º C. Capacidad: 465 litros. Potencia: 372W AC 230V/1/50. Consumo 24h; 1,95KW. C. Clina 5/40º . Capacidad Frigoficia: 690W a te -10ºC. Clase energetica: A. Medida la unidad totalmente instalada y conexionada, lista para funcionar, según planos de proyecto y normativa aplicable.</t>
  </si>
  <si>
    <t>Uds.</t>
  </si>
  <si>
    <t>Largo</t>
  </si>
  <si>
    <t>Ancho</t>
  </si>
  <si>
    <t>Alto</t>
  </si>
  <si>
    <t>Parcial</t>
  </si>
  <si>
    <t>Subtotal</t>
  </si>
  <si>
    <t>Z. Cocción</t>
  </si>
  <si>
    <t>PSEQC023</t>
  </si>
  <si>
    <t>Partida</t>
  </si>
  <si>
    <t>ud</t>
  </si>
  <si>
    <t>MESA CALIENTE ELÉCTRICA CENTRAL</t>
  </si>
  <si>
    <t>Suministro e instalación de mesa caliente eléctrica central de fabricación especial, de dimensiones (LxWxH):1600mm X 1000mm X 850mm, construida en acero inox  AISI-304 acabado Scoth Brite, de 15/10 con perfiles de refuerzo y con cantos redondeados en el baquetón frontal, estructura inferior, con estante  reforzado en su parte inferior central mediante omega de acero inox en toda su longitud, con pies regulables para su nivelación, acoplada bajo  encimera de entregas, puertas correderas mediante rodamientos a bolas en ambas caras, grupo de calentamiento por tiro forzado, convector con resistencias blindadas en acero de 2,5 KW. 230V71/50. Temperatura regulada mediante termostato de +30ºC/+90ºC. Interruptor general y piloto aviso de funcionamiento. Medida la unidad totalmente instalada y conexionada, lista para funcionar, según planos de proyecto y normativa aplicable.</t>
  </si>
  <si>
    <t>Uds.</t>
  </si>
  <si>
    <t>Largo</t>
  </si>
  <si>
    <t>Ancho</t>
  </si>
  <si>
    <t>Alto</t>
  </si>
  <si>
    <t>Parcial</t>
  </si>
  <si>
    <t>Subtotal</t>
  </si>
  <si>
    <t>Z. Cocción</t>
  </si>
  <si>
    <t>PSEQC015</t>
  </si>
  <si>
    <t>Partida</t>
  </si>
  <si>
    <t>ud</t>
  </si>
  <si>
    <t>CAJONERA PARA ACOPLAR A MESA/ENCIMERA TJO</t>
  </si>
  <si>
    <t>Suministro e instalación de kit de 4 unidades de calón para acoplamiento a mesa o encimera de trabajo. Construido en acero inox. Guías correderas telescópicas. Capacidad GN 2/1. Profundidad 100 mm. Dim: 600x600mm. Medida la unidad totalmente instalada, lista para funcionar, según planos de proyecto y normativa aplicable.</t>
  </si>
  <si>
    <t>Uds.</t>
  </si>
  <si>
    <t>Largo</t>
  </si>
  <si>
    <t>Ancho</t>
  </si>
  <si>
    <t>Alto</t>
  </si>
  <si>
    <t>Parcial</t>
  </si>
  <si>
    <t>Subtotal</t>
  </si>
  <si>
    <t>Z. Cocción</t>
  </si>
  <si>
    <t>PSEQC024</t>
  </si>
  <si>
    <t>Partida</t>
  </si>
  <si>
    <t>ud</t>
  </si>
  <si>
    <t>MUEBLE APOYO CAMAREROS</t>
  </si>
  <si>
    <t>Suministro e instalación de mueble de apoyo camareros, de dimensiones (LxAxH) 2000mm X 300mm X 850mm, construida en acero inox  AISI-304 Cr.Ni.18/10 acabado Scoth Brite, bastidor en tubo de acero inox AISI-304  de 40x40, pies reguladores en altura, doble entrepaño regulables en altura, construido en acero inoxidable AISI-304,  con refuerzos en su parte central inferior, mediante perfiles omega en toda su longitud. En su parte frontal y trasero inferior irá reforzado con angulo de acero. Laterales y trasera cerrados. Medida la unidad totalmente instalada, lista para funcionar, según planos de proyecto y normativa aplicable.</t>
  </si>
  <si>
    <t>Uds.</t>
  </si>
  <si>
    <t>Largo</t>
  </si>
  <si>
    <t>Ancho</t>
  </si>
  <si>
    <t>Alto</t>
  </si>
  <si>
    <t>Parcial</t>
  </si>
  <si>
    <t>Subtotal</t>
  </si>
  <si>
    <t>Z. Cocción</t>
  </si>
  <si>
    <t>PSEQC025</t>
  </si>
  <si>
    <t>Partida</t>
  </si>
  <si>
    <t>ud</t>
  </si>
  <si>
    <t>SIST. CALENTAMIENTO EN TULIPA PARA ENCIMERA</t>
  </si>
  <si>
    <t>.Suministro e instalación de sistema de calentamiento en tulipa para encimera de pase compuesta por una lámpara cónica de calentamiento infrarrojos cable extensible lijado, con lámpara de calentamiento  infrarrojos, forma cónica, acabado cromado. Potencia de calentamiento: 275 W - 230V/1/50. Cable extensible: 300-1100 mm. Bombilla incluida. Se aconseja mantener la lámpara a 50 ó 60 cm de distancia de los platos.Medida la unidad totalmente instalada y conexionada, lista para funcionar, según planos de proyecto y normativa aplicable</t>
  </si>
  <si>
    <t>Uds.</t>
  </si>
  <si>
    <t>Largo</t>
  </si>
  <si>
    <t>Ancho</t>
  </si>
  <si>
    <t>Alto</t>
  </si>
  <si>
    <t>Parcial</t>
  </si>
  <si>
    <t>Subtotal</t>
  </si>
  <si>
    <t>Z. Cocción- entrega calientes</t>
  </si>
  <si>
    <t>PSEQC018</t>
  </si>
  <si>
    <t>Partida</t>
  </si>
  <si>
    <t>ud</t>
  </si>
  <si>
    <t>SUMIDERO SIFÓN. C/REJ.DESC.RÁP Y FILTRO 60x30</t>
  </si>
  <si>
    <t>Suministro e instalación de sumidero sifónico con rejilla de descarga rápida y filtro, de dimensiones (LxWxH):600mm X 300mm X 160mm, canal con marco especial preparado para pinzar pavimento vinílico o ajuste de pavimento continuo tipo "Ucrete" o similar con pendiente incorporada hacia el punto de desagüe donde habrá salida sifónica vertical de ø110 mm y que incorpora cesta de recogida de sólidos. El sifón es extraible, con una retención sifónica de 52 mm en altura de agua en cumplimiento de normativa europea y con un caudal aprox. de 3 lts/seg. Profundidad de la canal variable, mínimo 60 mm. y máximo de 150 mm. Reja, Ref.030, tipo tramex, de malla 25 x 25 mm. Y pletinas portantes y montantes de 25 x 3 y 10 x 3 cms., apta para trafico medio. Acabado electropulido.Medida la unidad totalmente instalada y conexionada, lista para funcionar, según planos de proyecto y normativa aplicable.</t>
  </si>
  <si>
    <t>Uds.</t>
  </si>
  <si>
    <t>Largo</t>
  </si>
  <si>
    <t>Ancho</t>
  </si>
  <si>
    <t>Alto</t>
  </si>
  <si>
    <t>Parcial</t>
  </si>
  <si>
    <t>Subtotal</t>
  </si>
  <si>
    <t>Z. Cocción</t>
  </si>
  <si>
    <t>PSEQC026</t>
  </si>
  <si>
    <t>Partida</t>
  </si>
  <si>
    <t>ud</t>
  </si>
  <si>
    <t>PLAFÓN PARA PROTECCIÓN DE PARED</t>
  </si>
  <si>
    <t>Suministro e instalación de plafón para protección de pared de dimensiones (LxWxH):6300mm X 20mm X 1200mm, construido en acero inox. AISI 304 18/10 de 15/10 mm de espesor acabado Scoth Brite, con bastidor de tubo de acero inox. Medida la unidad totalmente instalada y conexionada, lista para funcionar, según planos de proyecto y normativa aplicable.</t>
  </si>
  <si>
    <t>Uds.</t>
  </si>
  <si>
    <t>Largo</t>
  </si>
  <si>
    <t>Ancho</t>
  </si>
  <si>
    <t>Alto</t>
  </si>
  <si>
    <t>Parcial</t>
  </si>
  <si>
    <t>Subtotal</t>
  </si>
  <si>
    <t>Z. Cocción</t>
  </si>
  <si>
    <t>PSEQC027</t>
  </si>
  <si>
    <t>Partida</t>
  </si>
  <si>
    <t>m</t>
  </si>
  <si>
    <t>ESTANTE SOPORTE CON REPISA A/INOX.</t>
  </si>
  <si>
    <t>Suministro e instalación de estante soporte con repisa de dimensiones (LxWxH): Lmm X 500mm X 50mm, totalmente construido en acero inoxidable (parrilla de emplatar) totalmente construido en acero inox. AISI 304 de tubo 30 Ø mm, emparrillado longitudinal a lo largo de los aparatos de cocción. Fijación a campana mediante tubo redondo en el mismo material. Medida la unidad totalmente instalada, lista para funcionar, según planos de proyecto y normativa aplicable.</t>
  </si>
  <si>
    <t>Uds.</t>
  </si>
  <si>
    <t>Largo</t>
  </si>
  <si>
    <t>Ancho</t>
  </si>
  <si>
    <t>Alto</t>
  </si>
  <si>
    <t>Parcial</t>
  </si>
  <si>
    <t>Subtotal</t>
  </si>
  <si>
    <t>Z. Cocción</t>
  </si>
  <si>
    <t>PSEQC028</t>
  </si>
  <si>
    <t>Partida</t>
  </si>
  <si>
    <t>ud</t>
  </si>
  <si>
    <t>CAMPANA MURAL C/EXT. E IMP. COMPENS.12000m³/h</t>
  </si>
  <si>
    <t>Suministro e instalación de campana mural con extracción e impulsión compensada, de dimensiones (LxAxH) 6300mm X 1600mm X 800mm, cuerpo y envolvente construido en acero inoxidable, AISI 304 CrNi 18.10 acabado Scoth Brite, reborde perimetral recogegrasas, colector de humos de fácil limpieza con filtros cortallamas retenedores de grasas construidos en acero inox AISI-304 tipo lamas estándar estructura en laberinto, bandeja con tapones de drenaje, bastidor soporte para campanas de extracción de humos, iluminación interior realizado bajo canaleta oculta por plafón en acero inox AISI 304 y dotada de lámparas tipo leds  estancas tipo  IP-65 resistentes a la humedad de tensión 230V 1N, plenum de extracción/Tolva de salida preparada para conexión a la red de extracción/chimenea, filtraje de salida mediante filtro carbón activo y lámpara UV., filtraje de entrada con filtro antiparticulas, adecuados a la Normativa ISO 16890 y EN 1822. Condiciones teoricas: sección minima de conducto extracción: Ø 600 mm,  velocidad de arrastre del aire por conducto principal: 12 m/s. Capacidad de extracción/aportación máxima: ext. 12.000 m3/h  apor.9.000m3/h..Medida la unidad totalmente instalada y conexionada, lista para funcionar, según planos de proyecto y normativa aplicable.</t>
  </si>
  <si>
    <t>Uds.</t>
  </si>
  <si>
    <t>Largo</t>
  </si>
  <si>
    <t>Ancho</t>
  </si>
  <si>
    <t>Alto</t>
  </si>
  <si>
    <t>Parcial</t>
  </si>
  <si>
    <t>Subtotal</t>
  </si>
  <si>
    <t>Z. Cocción</t>
  </si>
  <si>
    <t>PSEQC029</t>
  </si>
  <si>
    <t>Partida</t>
  </si>
  <si>
    <t>ud</t>
  </si>
  <si>
    <t>SISTEMA DE EXTRACCIÓN/ IMPULSIÓN</t>
  </si>
  <si>
    <t>Suministro e instalación de sistema de extracción/ impulsión compuesto por una unidad de extracción, una unidad de impulsión y la red de conductos. La unidad de extracción con homologación y certificación 400ºC/2h , a transmisión con ventilador de simple/doble aspiración según necesidades con motor y transmisión en el interior de la caja. para trabajar en el exterior de la zona de riesgo de incendios. El ventilador de extracción con las siguientes características: - Estructura en chapa de acero galvanizado.- Turbina con álabes hacia delante. en chapa de acero galvanizado. - Homologación según norma EN 12101-3. con certificación Nº: 0370-CPR-0468.- Dirección aire sentido lineal. Motor:- Motores clase F. con rodamientos a bolas. protección IP55. de 1 ó 2 velocidades según modelo.- Acabado:- Anticorrosivo en chapa de acero galvanizado. Variador de frecuencia para controlar la velocidad de la turbina. Acoplamientos de salida y entrada de conductos.  La unidad de ventilación- impulsión con turbina de álabes hacia atrás, aisladas acústicamente, equipadas con ventiladores sobre amortiguadores de goma. El ventilador de impulsión con las siguientes características: - Envolvente en chapa de acero galvanizado - Turbina con álabes hacia atrás. en chapa de acero galvanizado - Estructura en chapa de acero galvanizado. con aislamiento térmico y acústico - Prensaestopas para entrada de cable. Temperatura máxima del aire a transportar: -20ºC +60ºC Acabado: - Anticorrosivo en chapa de acero galvanizado.    Se incluye en la medición el conducto de extracción: Ø 600-550 mm,  velocidad de arrastre del aire por conducto principal: 12 m/s. Capacidad de extracción máxima: 12.000 m3/h. Aportación aire: 9.000 m3/h.Medida la unidad totalmente instalada y conexionada, lista para funcionar, según planos de proyecto y normativa aplicable.</t>
  </si>
  <si>
    <t>Uds.</t>
  </si>
  <si>
    <t>Largo</t>
  </si>
  <si>
    <t>Ancho</t>
  </si>
  <si>
    <t>Alto</t>
  </si>
  <si>
    <t>Parcial</t>
  </si>
  <si>
    <t>Subtotal</t>
  </si>
  <si>
    <t>Z. Cocción</t>
  </si>
  <si>
    <t>PSEQC030</t>
  </si>
  <si>
    <t>Partida</t>
  </si>
  <si>
    <t>ud</t>
  </si>
  <si>
    <t>CUADRO MANIOBRA CON VARIADOR DE FRECUENCIA</t>
  </si>
  <si>
    <t>Suministro e instalación de cuadro de maniobra con variador de frecuencia para extractor de campana de máx. 7,5 HP,  compuesto por armario PVC - ABS con puerta doble cierre hasta 22Kw. Seccionador de corte general.  Protección del circuito de maniobra. Protección magnética y térmica. Maniobra de potencia por Variador de frecuencia VFD-EL/E. Entrada para traductor analógico 4-20mA. Selector de control externo. Pantalla digital de visualización y teclado. Señalización de marcha por indicador Led. Señalización de fallo por indicador Led. Ventilación con rejillas perforadas y ventilador (según referencia). Sinóptico frontal. Para los modelos con variador VFD-EL (3.7kW) la puerta contará con una ventanilla transparente que se podrá abrir para ver y modificar parámetros del panel del variador sin  tener que abrir la puerta del armario. Medida la unidad totalmente instalada y conexionada, lista para funcionar, según planos de proyecto y normativa aplicable.</t>
  </si>
  <si>
    <t>Uds.</t>
  </si>
  <si>
    <t>Largo</t>
  </si>
  <si>
    <t>Ancho</t>
  </si>
  <si>
    <t>Alto</t>
  </si>
  <si>
    <t>Parcial</t>
  </si>
  <si>
    <t>Subtotal</t>
  </si>
  <si>
    <t>Z. Cocción</t>
  </si>
  <si>
    <t>PSEQC031</t>
  </si>
  <si>
    <t>Partida</t>
  </si>
  <si>
    <t>m</t>
  </si>
  <si>
    <t>CONDUCTO/CHIMENEA HOM. EI 30 D=600mm</t>
  </si>
  <si>
    <t>Suministro y montaje de chimenea modular Ø600 mm  EI30 fabricada en acero inoxidable interior y exterior, con aislamiento rígido de lana de roca de 120kg/m3. Con soldadura TIG y ausencia total de puente térmico entre pared interior y exterior al no necesitar elementos mecánicos (metálicos) de centrado del tubo interior. Módulos de inspección testados según UNE-EN 1366-1. Clasificaciones EI30 (vertical y horizontal, interior y exterior) según UNE-EN 13501-3. Con posibilidad de corte a medida en obra.  Incluye embocaduras, derivaciones, registros, accesorios de montaje, elementos de fijación y piezas especiales. Totalmente montada, conexionada y probada.</t>
  </si>
  <si>
    <t>Uds.</t>
  </si>
  <si>
    <t>Largo</t>
  </si>
  <si>
    <t>Ancho</t>
  </si>
  <si>
    <t>Alto</t>
  </si>
  <si>
    <t>Parcial</t>
  </si>
  <si>
    <t>Subtotal</t>
  </si>
  <si>
    <t>Z. Cocción</t>
  </si>
  <si>
    <t>PSEQC032</t>
  </si>
  <si>
    <t>Partida</t>
  </si>
  <si>
    <t>m</t>
  </si>
  <si>
    <t>CONDUCTO DE CHAPA GALVANIZADA. CLAS.E600/120</t>
  </si>
  <si>
    <t>Suministro e instalación de red de conductos de distribución de aire para climatización, constituida por conductos de chapa galvanizada de 0,8 mm de espesor de 600mm X 500mm o o diámetro equivalente de Ø500mm, con clasificación de resistencia al fuego E600/120 y juntas transversales con brida tipo Metu y sellada con masilla resistente a altas temperaturas. Incluso embocaduras, derivaciones, registros, accesorios de montaje, elementos de fijación y piezas especiales. Totalmente montada, conexionada y probada.</t>
  </si>
  <si>
    <t>Uds.</t>
  </si>
  <si>
    <t>Largo</t>
  </si>
  <si>
    <t>Ancho</t>
  </si>
  <si>
    <t>Alto</t>
  </si>
  <si>
    <t>Parcial</t>
  </si>
  <si>
    <t>Subtotal</t>
  </si>
  <si>
    <t>Z. Cocción</t>
  </si>
  <si>
    <t>PSEQC033</t>
  </si>
  <si>
    <t>Partida</t>
  </si>
  <si>
    <t>ud</t>
  </si>
  <si>
    <t>INSTALACIÓN DE GAS PARA BLOQUE DE COCCIÓN</t>
  </si>
  <si>
    <t>Suministro e instalación interior de instalación de gas en local, con dotación para 4 aparatos, realizada con tubería de cobre, con vaina plástica, que conecta la llave de local genral de corte a colector con llave/monometro con cada uno de los aparatos a gas, compuesta de 4 tramos: tramo común de 22 mm de diámetro y 10 m de longitud y 4 ramificaciones a cada consumo 18/22MM  de 2 a 4 m de longitud. Incluso llaves macho-macho de conexión de aparato para el corte de suministro de gas, con pata y conexiones por junta plana, pasta de relleno y elementos de sujeción, colocados mediante soldadura por capilaridad. Incluso armario de protección llaves/manometros. No se incluye en la medición la llave de corte general y la electrovalvula de seguridad.Totalmente montada, conexionada y probada.</t>
  </si>
  <si>
    <t>Uds.</t>
  </si>
  <si>
    <t>Largo</t>
  </si>
  <si>
    <t>Ancho</t>
  </si>
  <si>
    <t>Alto</t>
  </si>
  <si>
    <t>Parcial</t>
  </si>
  <si>
    <t>Subtotal</t>
  </si>
  <si>
    <t>Z. Cocción</t>
  </si>
  <si>
    <t>PSEQC034</t>
  </si>
  <si>
    <t>Partida</t>
  </si>
  <si>
    <t>ud</t>
  </si>
  <si>
    <t>INSTALACIÓN DETECCIÓN FUGAS GAS</t>
  </si>
  <si>
    <t>Suministro e instalación de instalación de detección de fugas de gas compuesta por centralita modular marca Normagas o similar con 3 sensores modulares, 3  procesadores remotos y un sistema de corte de suministro de gas tipo accionamiento servo-block eléctrico o en su defecto electroválvula de corte de gas con rearme automático, normalmente cerrada sin tensión. Conectada en serie con extractor de campana de humos.Totalmente montada, conexionada y probada.</t>
  </si>
  <si>
    <t>Uds.</t>
  </si>
  <si>
    <t>Largo</t>
  </si>
  <si>
    <t>Ancho</t>
  </si>
  <si>
    <t>Alto</t>
  </si>
  <si>
    <t>Parcial</t>
  </si>
  <si>
    <t>Subtotal</t>
  </si>
  <si>
    <t>Z. Cocción</t>
  </si>
  <si>
    <t>PSEQC035</t>
  </si>
  <si>
    <t>Partida</t>
  </si>
  <si>
    <t>ud</t>
  </si>
  <si>
    <t>PLANO NEUTRO C/CAJÓN-400mm</t>
  </si>
  <si>
    <t>Suministro e instalación de plano neutro con cajón de dimensiones(LxWxH): 400mm X 900mm X 290mm, modelo LXN9-4 o similar en calidad y características técnicas, con superficie de trabajo de acero inoxidable AISI 304 Cr.Ni.18.10 grosor 20/10, paneles frontales y laterales de acero inoxidable AISI 304, con acabado Scotch Brite. Cajón extraíble de acero con manilla y tabla. Medida la unidad totalmente instalada, lista para funcionar, según planos de proyecto y normativa aplicable.</t>
  </si>
  <si>
    <t>Uds.</t>
  </si>
  <si>
    <t>Largo</t>
  </si>
  <si>
    <t>Ancho</t>
  </si>
  <si>
    <t>Alto</t>
  </si>
  <si>
    <t>Parcial</t>
  </si>
  <si>
    <t>Subtotal</t>
  </si>
  <si>
    <t>Z. Cocción</t>
  </si>
  <si>
    <t>PSEQC036</t>
  </si>
  <si>
    <t>Partida</t>
  </si>
  <si>
    <t>ud</t>
  </si>
  <si>
    <t>GRIFO PARA ENCIMERA</t>
  </si>
  <si>
    <t>Suministro e instalación de grifo para encimera de cocción línea top formado por una columna de agua en acero inoxidable para conducción de agua de red con llave de paso, grifo basculante de gran recorrido para facilitar el llenado de recipientes sobre la misma encimera de cocina. Valvulas de cierre anti-retorno. Conexión con latiguillos acero flexibles.Totalmente montado, conexionado y probado, listo para funcionar, según planos de proyecto y normativa aplicable.</t>
  </si>
  <si>
    <t>Uds.</t>
  </si>
  <si>
    <t>Largo</t>
  </si>
  <si>
    <t>Ancho</t>
  </si>
  <si>
    <t>Alto</t>
  </si>
  <si>
    <t>Parcial</t>
  </si>
  <si>
    <t>Subtotal</t>
  </si>
  <si>
    <t>Encimera de cocción</t>
  </si>
  <si>
    <t>PSEQC037</t>
  </si>
  <si>
    <t>Partida</t>
  </si>
  <si>
    <t>ud</t>
  </si>
  <si>
    <t>COCINA 2 FUEGOS</t>
  </si>
  <si>
    <t>Suministro e instalación de cocina de 2 fuegos modelo LXG9F2PS o similar en calidad y características técnicas, de dimensiones (LxWxH):400mm X 900mm X 290mm., con el plano de trabajo de acero inoxidable AISI 304 con espesor 20/10, paneles frontales y laterales de acero inoxidable AISI 304, acabado Scotch Brite, quemadores de hierro fundido y distribuidores de llama de latón estancos a los líquidos fijados en la superficie de acero AISI 304 de embutición profunda, dotados de termopar de seguridad y llama piloto protegida por cubierta de acero para una fácil limpieza y mantenimiento con cuerpo íntegramente de latón.Los quemadores son de triple perforado compactos de alta efi ciencia térmica de 10 kW con 120 mm de diámetro.La válvula de seguridad con termopar y llama piloto protegida, cubetas moldeadas de acero inoxidable AISI 304. Nº Quemadores: 2 uds. / Potencia. Ø mm 90 (1 X 6,0KW) kcal/h 5.160  / Potencia. Ø mm 120  (1 X 10KW kcal/h 8.600 / Potencia total instalada: kW 16 kcal/h 13.757 / Consumos gas: G30/G31 Kg/h 1,26 - G20 m3/h 1,69 - G25 m3/h 1,97 /  Peso Kg: 50.Medida la unidad totalmente instalada y conexionada, lista para funcionar, según planos de proyecto y normativa aplicable.</t>
  </si>
  <si>
    <t>Uds.</t>
  </si>
  <si>
    <t>Largo</t>
  </si>
  <si>
    <t>Ancho</t>
  </si>
  <si>
    <t>Alto</t>
  </si>
  <si>
    <t>Parcial</t>
  </si>
  <si>
    <t>Subtotal</t>
  </si>
  <si>
    <t>Z. Cocción</t>
  </si>
  <si>
    <t>PSEQC038</t>
  </si>
  <si>
    <t>Partida</t>
  </si>
  <si>
    <t>ud</t>
  </si>
  <si>
    <t>FRY TOP A GAS RANURADA</t>
  </si>
  <si>
    <t>Suministro e instalación de fry-top a gas ranurada (compound) modelo LXG9FR8-2/CPD o similar en calidad y características técnicas, de gran grosor a todo lo largo de la plancha con protección antisalpicaduras en el borde. Dos zonas con mandos separados para una regulación independiente y perfecta de la temperatura. Plancha de cocción bicomponente que combina una placa de acero, para optimizar la uniformidad, con un revestimiento superior de acero inoxidable AISI 316 con acabado brillante, para una limpieza perfecta y un nivel bajo de radiación, con la consiguiente mayor comodidad para el operador. Superficie de cocción ligeramente inclinada con orificio de desagüe de gran tamaño y transportador a un recipiente estanco específico, de dimensiones (LxWxH):800mm X 900mm X 290mm, con superficie de trabajo de acero inoxidable AISI 304 grosor 20/10, paneles frontales y laterales de acero inoxidable AISI 304, con acabado Scotch Brite, quemadores tubulares de llama autoestabilizada de gran tamaño para una mayor uniformidad de distribución del calor, regulación de la potencia suministrada mediante llave de funcionamiento continuo, llama piloto y válvula de seguridad con termopar, encendido piezoeléctrico con protección de goma, temperatura máxima superior a 300°C. Superficie de cocción: cm2 5.300 (mm 796 x 667) / Potencia: kW 20 kcal/h 17.197 Btu/h 68.243 / Consumo Gas: G30/G31 Kg/h 1,58 - G20 m3/h 2,12 - G25 m3/h 2,46. Medida la unidad totalmente instalada y conexionada, lista para funcionar, según planos de proyecto y normativa aplicable.</t>
  </si>
  <si>
    <t>Uds.</t>
  </si>
  <si>
    <t>Largo</t>
  </si>
  <si>
    <t>Ancho</t>
  </si>
  <si>
    <t>Alto</t>
  </si>
  <si>
    <t>Parcial</t>
  </si>
  <si>
    <t>Subtotal</t>
  </si>
  <si>
    <t>Z. Cocción</t>
  </si>
  <si>
    <t>PSEQC039</t>
  </si>
  <si>
    <t>Partida</t>
  </si>
  <si>
    <t>ud</t>
  </si>
  <si>
    <t>MESA FRIGORÍFICA SOPORTE ELEM. COCCIÓN</t>
  </si>
  <si>
    <t>Suministro e instalación de mesa frigorífica soporte de elementos de cocción modelo MSG1400 o similar en calidad y características técnicas, de dimensiones (LxWxH)  1400mm x 650mm x 640mm, mesa baja refrigeración GN1/1 Serie Snack, construida en acero inoxidable AISI 304 18/10 interior/exterior, desagüe interior, fondo embutido con amplios radios, poliuretano inyectado alta presión libre de CFC´s densidad 40 kg/m 3 , bajo GWP y cero efecto ODP, estructura compacta totalmente inyectada, contrapuerta embutida, burlete de triple cámara fácilmente sustituible, bisagra pivotante con bloqueo de apertura (puerta) , 4 Cajones (305x508x105 mm) con guías telescópicas con salida mayorada, sístema autocierre, patas en acero inoxidable regulables en altura hasta 200 mm, sistema de condensación ventilada INFRICOOL®, evaporadores tratados anticorrosión 100% Poliéster, bandeja evaporativa en acero inoxidable, control temperatura final del desescarche, unidad condensadora extraíble a 3/4 partes. Control digital. Táctil por membrana a 30 amp.  Régimen de temp.: -2º/+8º C. Capacidad: 170 litros. Potencia: 420W AC 230V/1/50. Compresor: 1/5 HP. Consumo 24h; 1,61KW. Medida la unidad totalmente instalada y conexionada, lista para funcionar, según planos de proyecto y normativa aplicable.</t>
  </si>
  <si>
    <t>Uds.</t>
  </si>
  <si>
    <t>Largo</t>
  </si>
  <si>
    <t>Ancho</t>
  </si>
  <si>
    <t>Alto</t>
  </si>
  <si>
    <t>Parcial</t>
  </si>
  <si>
    <t>Subtotal</t>
  </si>
  <si>
    <t>Z. Cocción</t>
  </si>
  <si>
    <t>PSEQC040</t>
  </si>
  <si>
    <t>Partida</t>
  </si>
  <si>
    <t>ud</t>
  </si>
  <si>
    <t>FRY TOP A GAS LISA</t>
  </si>
  <si>
    <t>Suministro e instalación de fry top a gas lisa (Compound) modelo LXG9FL8-2/CPD o similar en calidad y características técnicas de gran grosor a todo lo largo de la plancha con protección antisalpicaduras en el borde. Dos zonas con mandos separados para una regulación independiente y perfecta de la temperatura. Plancha de cocción bicomponente que combina una placa de acero, para optimizar la uniformidad, con un revestimiento superior de acero inoxidable AISI 316 con acabado brillante, para una limpieza perfecta y un nivel bajo de radiación, con la consiguiente mayor comodidad para el operador. Superficie de cocción ligeramente inclinada con orificio de desagüe de gran tamaño y transportador a un recipiente estanco específico, de dimensiones (LxWxH):800mm X 900mm X 290mm. Superficie de trabajo de acero inoxidable AISI 304 grosor 20/10, paneles frontales y laterales de acero inoxidable AISI 304, con acabado Scotch Brite. Quemadores tubulares de llama autoestabilizada de gran tamaño para una mayor uniformidad de distribución del calor. Regulación de la potencia suministrada mediante llave de funcionamiento continuo. Llama piloto y válvula de seguridad con termopar. Encendido piezoeléctrico con protección de goma. Temperatura máxima superior a 300°C.  Superficie de cocción: cm2 5.300 (mm 796 x 667) / Potencia: kW 20 kcal/h 17.197 Btu/h 68.243 / Consumo Gas: G30/G31 Kg/h 1,58 - G20 m3/h 2,12 - G25 m3/h 2,46. Medida la unidad totalmente instalada y conexionada, lista para funcionar, según planos de proyecto y normativa aplicable.</t>
  </si>
  <si>
    <t>Uds.</t>
  </si>
  <si>
    <t>Largo</t>
  </si>
  <si>
    <t>Ancho</t>
  </si>
  <si>
    <t>Alto</t>
  </si>
  <si>
    <t>Parcial</t>
  </si>
  <si>
    <t>Subtotal</t>
  </si>
  <si>
    <t>Z. Cocción</t>
  </si>
  <si>
    <t>PSEQC041</t>
  </si>
  <si>
    <t>Partida</t>
  </si>
  <si>
    <t>ud</t>
  </si>
  <si>
    <t>FREIDORA ELÉCTRICA 18 lt</t>
  </si>
  <si>
    <t>Suministro e instalación de freidora eléctrica de 18 litros modelo Mod. SE9F18-4M  2 CESTAS o similar en calidad y características técnicas, de dimensiones (LxWxH):400mm X 900mm X 900mm, superficie de trabajo de acero inoxidable AISI 304 grosor 20/10, paneles frontales y laterales de acero inoxidable AISI 304, con acabado Scotch Brite, resistencias de acero inoxidable Incolo y situadas directamente dentro de la cuba, basculantes en posición vertical para facilitar las operaciones de limpieza, dispositivo de seguridad para desconectar la alimentación eléctrica con resistencias en posición vertical, control de la temperatura mediante centralita electrónica con las siguientes funciones: control de la temperatura de 0°C a 190°C, visualización de la temperatura ajustada y de la de funcionamiento, programa de "melting" y de mantenimiento a 100°C para usar grasas sólidas de fritura, autodiagnóstico para posibles anomalías. Cuba de acero inoxidable AISI 304 con amplios bordes redondeados y amplia zona fría, debajo de las resistencias, para la decantación de los residuos. La superficie, con bordes redondeados, incluye una superficie para apoyar las cestas ligeramente inclinada que facilita la recogida del aceite. Llave de desagüe esférica situada dentro de la cámara controlada por manilla con agarre atérmico, con cubeta de recogida de acero. Capacidad: Lt 18 mm 306 x 460 x 340 h / mm 135 x 420 x 150 h (x2). Potencia electrica: 380-415 V3N¶  kW 18.Medida la unidad totalmente instalada y conexionada, lista para funcionar, según planos de proyecto y normativa aplicable.</t>
  </si>
  <si>
    <t>Uds.</t>
  </si>
  <si>
    <t>Largo</t>
  </si>
  <si>
    <t>Ancho</t>
  </si>
  <si>
    <t>Alto</t>
  </si>
  <si>
    <t>Parcial</t>
  </si>
  <si>
    <t>Subtotal</t>
  </si>
  <si>
    <t>Z. Cocción</t>
  </si>
  <si>
    <t>PSEQC042</t>
  </si>
  <si>
    <t>Partida</t>
  </si>
  <si>
    <t>ud</t>
  </si>
  <si>
    <t>SARTÉN BASCULANTE A GAS 80 L VUELCO MOTORIZ.</t>
  </si>
  <si>
    <t>Suministro e instalación de sartén basculante a gas de 80 litros con vuelco motorizado modelo SG9BR8/I+RM+CDP o similar en calidad y características técnicas, de dimensiones (LxWxH): 800mm X 900mm X 900mm, fabricación interna y externa totalmente de acero inoxidable, piezas externas con acabado Scotch Brite, tapa de doble pared fijada en bisagra auto-equilibrada de acero inoxidable AISI 304, con manilla de gran grosor de acero inoxidable AISI 304, cuba de cocción con superficie y paredes de acero inoxidable AISI 304 grosor 20/10, con acabado antiadherente de microesferas de cerámica y ángulos totalmente redondeados, fondo de la cuba radiante de acero inoxidable de 10 mm de grosor soldado por fuera, llave de suministro con cuello de gran caudal situada en la superficie, interruptor para elevar la cuba, calentamiento uniforme del fondo con quemadores de acero inoxidable de varias etapas de llama, con válvula de seguridad con termopar y llama piloto protegida. Encendido eléctrico. Mando con válvula termostática de gran precisión con regulación de la temperatura de 100°C a 300°C. Elevación automatica mediante motor electricco con tornillo sin fin. Capacidad cuba: Lt 80 mm 760 x 590 x 225 h cm2 4.500 W/cm2 4,5 -Potencia total kW 20 kcal/h 17.200 Btu/h 68.240 - Consumos: G30/G31 kg/h 1,71 - G20 m3/h 2,33 - G25 m3/h 2,71. Medida la unidad totalmente instalada y conexionada, lista para funcionar, según planos de proyecto y normativa aplicable.</t>
  </si>
  <si>
    <t>Uds.</t>
  </si>
  <si>
    <t>Largo</t>
  </si>
  <si>
    <t>Ancho</t>
  </si>
  <si>
    <t>Alto</t>
  </si>
  <si>
    <t>Parcial</t>
  </si>
  <si>
    <t>Subtotal</t>
  </si>
  <si>
    <t>Z. Cocción</t>
  </si>
  <si>
    <t>PSEQC043</t>
  </si>
  <si>
    <t>Partida</t>
  </si>
  <si>
    <t>ud</t>
  </si>
  <si>
    <t>SUMIDERO SIFÓN. C/REJ.DESC.RÁP Y FILTRO 30x30</t>
  </si>
  <si>
    <t>Suministro e instalación de sumidero sifónico con rejilla de descarga rápida y filtro, de dimensiones (LxWxH):300mm X 300mm X 160mm, canal con marco especial preparado para pinzar pavimento vinílico o ajuste de pavimento continuo tipo "Ucrete" o similar con pendiente incorporada hacia el punto de desagüe donde habrá salida sifónica vertical de ø110 mm y que incorpora cesta de recogida de sólidos. El sifón es extraible, con una retención sifónica de 52 mm en altura de agua en cumplimiento de normativa europea y con un caudal aprox. de 3 lts/seg. Profundidad de la canal variable, mínimo 60 mm. y máximo de 150 mm. Reja, Ref.030, tipo tramex, de malla 25 x 25 mm. Y pletinas portantes y montantes de 25 x 3 y 10 x 3 cms., apta para trafico medio. Acabado electropulido.Medida la unidad totalmente instalada y conexionada, lista para funcionar, según planos de proyecto y normativa aplicable.</t>
  </si>
  <si>
    <t>Uds.</t>
  </si>
  <si>
    <t>Largo</t>
  </si>
  <si>
    <t>Ancho</t>
  </si>
  <si>
    <t>Alto</t>
  </si>
  <si>
    <t>Parcial</t>
  </si>
  <si>
    <t>Subtotal</t>
  </si>
  <si>
    <t>Desagüe horno convencción</t>
  </si>
  <si>
    <t>PSECOCO</t>
  </si>
  <si>
    <t>PSECOP</t>
  </si>
  <si>
    <t>Capítulo</t>
  </si>
  <si>
    <t>PLONGE</t>
  </si>
  <si>
    <t>PSEQC044</t>
  </si>
  <si>
    <t>Partida</t>
  </si>
  <si>
    <t>m</t>
  </si>
  <si>
    <t>ESTANTE MURAL PARA UTENSILIOS COCINA C/ BARRA</t>
  </si>
  <si>
    <t>Suministro e instalación de estante mural para utensilios de cocina con barra de enseres, de dimensiones (LxWxH):Lmm X 500mm X 250mm, construido en acero inoxidable 18/10 AISI 304, con canal recoge líquidos y soportado por cartabones de acero inoxidable anclados a la pared mediante fijaciones atornilladas. Barra para colgar enseres, de pletina de acero inoxidable, con ganchos también de acero inoxidable tipo "J". Medida la unidad totalmente instalada, lista para funcionar, según planos de proyecto y normativa aplicable.</t>
  </si>
  <si>
    <t>Uds.</t>
  </si>
  <si>
    <t>Largo</t>
  </si>
  <si>
    <t>Ancho</t>
  </si>
  <si>
    <t>Alto</t>
  </si>
  <si>
    <t>Parcial</t>
  </si>
  <si>
    <t>Subtotal</t>
  </si>
  <si>
    <t>Plonge</t>
  </si>
  <si>
    <t>PSEQC045</t>
  </si>
  <si>
    <t>Partida</t>
  </si>
  <si>
    <t>ud</t>
  </si>
  <si>
    <t>FREGADERO GRAN CAP.C/GRIFO DCH. Y ALM. CESTAS</t>
  </si>
  <si>
    <t>Suministro e instalación de fregadero de gran capacidad con grifo ducha y almacenamiento de cestas lavado, de dimensiones (LxWxH):1600mm X 800mm X 850mm, construcción en acero inoxidable  AISI-304, plano superior con alzatina de 100 mm y baquetón perimetral salva-aguas, cierre frontal y lateral. Seno de 700 x 500 x 350mm estampado en una sola pieza, insonorizado mediante paneles fonoabsorbentes en el fondo del seno, con rebosadero y válvula de desagüe, zona escuridor para apoyo de cestas de lavado Lavautensilios. Bastidor construido en acero inoxidable AISI-304, con faldones cubresenos perimetrales, patas arriostradas entre si con tubo 40x40 mm. 3-Pares de guias para almacenamiento de cestas de Lavautensilios. Pies regulables de poliestireno antichoque de color negro. Grifo ducha de palanca para fregadero. Construido en latón cromado con dos mandos para agua fría y caliente. Caño cromado giratorio de 300 mm de longitud y 18 mm de diámetro. Acoplamiento a mueble de 3/4", con una distancia entre ejes de 160 mm. Parte superior flexible. Entrepaño en zona fregadero construido en acero inoxidable AISI-304,  con refuerzos en su parte inferior, en su parte frontal y trasero inferior irá reforzado con angulo de acero. Medida la unidad totalmente instalada y conexionada, lista para funcionar, según planos de proyecto y normativa aplicable.</t>
  </si>
  <si>
    <t>Uds.</t>
  </si>
  <si>
    <t>Largo</t>
  </si>
  <si>
    <t>Ancho</t>
  </si>
  <si>
    <t>Alto</t>
  </si>
  <si>
    <t>Parcial</t>
  </si>
  <si>
    <t>Subtotal</t>
  </si>
  <si>
    <t>Plonge</t>
  </si>
  <si>
    <t>PSEQC046</t>
  </si>
  <si>
    <t>Partida</t>
  </si>
  <si>
    <t>ud</t>
  </si>
  <si>
    <t>CAMPANA EXTR. CONDENSADOS 1400x1400x500mm</t>
  </si>
  <si>
    <t>Suministro e instalación de campana de extracción de condensados, de dimensiones (LxWxH):1400mm X 1400mm X 500mm, construida en acero inox AISI-304 de 10/10 mm de espesor, reborde perimetral recogevahos, colector de vahos de fácil limpieza con deflector en acero inox AISI-304, sistema de drenaje mediante colector y canalización del agua condensada a la red  de desagüe. EXTRACCIÓN: Extractor alojado en caja galvanizada e insonorizada y dotada de amortiguadores antivibratorios, TI 9/9 1/2CV 0,35KW AC 230V/1/50 Rpm. 830 Q max. 3.700m3/h.Medida la unidad totalmente instalada y conexionada, lista para funcionar, según planos de proyecto y normativa aplicable.</t>
  </si>
  <si>
    <t>Uds.</t>
  </si>
  <si>
    <t>Largo</t>
  </si>
  <si>
    <t>Ancho</t>
  </si>
  <si>
    <t>Alto</t>
  </si>
  <si>
    <t>Parcial</t>
  </si>
  <si>
    <t>Subtotal</t>
  </si>
  <si>
    <t>Plonge</t>
  </si>
  <si>
    <t>E3AVE003</t>
  </si>
  <si>
    <t>Partida</t>
  </si>
  <si>
    <t>m²</t>
  </si>
  <si>
    <t>CONDUCTO CHAPA GALVANIZ. E=1mm</t>
  </si>
  <si>
    <t>Suministro e instalación de conducto de sección rectangular para vehicular aire y humos (hasta 400ºC durante 2 horas), conformado por chapa galvanizada de 1 mm. de espesor conformada mediante el sistema Metu y construido según las normas aplicables. Incluso parte proporcional de elementos de fijación, ejecución de pliegues, codos, ángulos, encuentros pasamuros y elementos para cambio de secciones. Totalmente instalado, según planos de proyecto y normativa aplicable.</t>
  </si>
  <si>
    <t>Uds.</t>
  </si>
  <si>
    <t>Largo</t>
  </si>
  <si>
    <t>Ancho</t>
  </si>
  <si>
    <t>Alto</t>
  </si>
  <si>
    <t>Parcial</t>
  </si>
  <si>
    <t>Subtotal</t>
  </si>
  <si>
    <t>Campana extracción de condensados</t>
  </si>
  <si>
    <t>PSEQC018</t>
  </si>
  <si>
    <t>Partida</t>
  </si>
  <si>
    <t>ud</t>
  </si>
  <si>
    <t>SUMIDERO SIFÓN. C/REJ.DESC.RÁP Y FILTRO 60x30</t>
  </si>
  <si>
    <t>Suministro e instalación de sumidero sifónico con rejilla de descarga rápida y filtro, de dimensiones (LxWxH):600mm X 300mm X 160mm, canal con marco especial preparado para pinzar pavimento vinílico o ajuste de pavimento continuo tipo "Ucrete" o similar con pendiente incorporada hacia el punto de desagüe donde habrá salida sifónica vertical de ø110 mm y que incorpora cesta de recogida de sólidos. El sifón es extraible, con una retención sifónica de 52 mm en altura de agua en cumplimiento de normativa europea y con un caudal aprox. de 3 lts/seg. Profundidad de la canal variable, mínimo 60 mm. y máximo de 150 mm. Reja, Ref.030, tipo tramex, de malla 25 x 25 mm. Y pletinas portantes y montantes de 25 x 3 y 10 x 3 cms., apta para trafico medio. Acabado electropulido.Medida la unidad totalmente instalada y conexionada, lista para funcionar, según planos de proyecto y normativa aplicable.</t>
  </si>
  <si>
    <t>Uds.</t>
  </si>
  <si>
    <t>Largo</t>
  </si>
  <si>
    <t>Ancho</t>
  </si>
  <si>
    <t>Alto</t>
  </si>
  <si>
    <t>Parcial</t>
  </si>
  <si>
    <t>Subtotal</t>
  </si>
  <si>
    <t>Plonge</t>
  </si>
  <si>
    <t>PSECOP</t>
  </si>
  <si>
    <t>PSECOL</t>
  </si>
  <si>
    <t>Capítulo</t>
  </si>
  <si>
    <t>LAVADO DE VAJILLA</t>
  </si>
  <si>
    <t>PSEQC047</t>
  </si>
  <si>
    <t>Partida</t>
  </si>
  <si>
    <t>ud</t>
  </si>
  <si>
    <t>MESA ENTREGA DE VAJILLA SUCIA C/ESTANTE</t>
  </si>
  <si>
    <t>Suministro e instalación de mesa de entrega de vajilla sucia c/ estante para clasificación, de dimensiones (LxWxH): 3800mm X 750-800mm X 875/1350mm, construida en acero inox AISI-304 Cr.Ni.18.10, encimera de 1,5mm de espesor, peto sanitario conformado en la misma encimera en aquellas zonas en contacto con la pared, baquetón perimetral, huecos para cubos de desperdicios/carros de servicio. Bastidor y patas en tubo de acero inox de 40x40 mm regulables en altura. Tolva de desbarasado. Rebaje en baquetón para acoplar a mesa de entrada al lavavajillas. Estante de clasificación de cestas. Construido en acero inox AISI-304 Cr.Ni. 18/10. Reborde perimetral recogeaguas y barra tubular longitudinal para apoyo de las cestas de lavado y poderlas bascular en ambos sentidos. Medida la unidad totalmente instalada, lista para funcionar, según planos de proyecto y normativa aplicable.</t>
  </si>
  <si>
    <t>Uds.</t>
  </si>
  <si>
    <t>Largo</t>
  </si>
  <si>
    <t>Ancho</t>
  </si>
  <si>
    <t>Alto</t>
  </si>
  <si>
    <t>Parcial</t>
  </si>
  <si>
    <t>Subtotal</t>
  </si>
  <si>
    <t>Z. Lavado</t>
  </si>
  <si>
    <t>PSEQC048</t>
  </si>
  <si>
    <t>Partida</t>
  </si>
  <si>
    <t>ud</t>
  </si>
  <si>
    <t>MESA ENTRADA AL LAVAVAJILLAS C/ GRIFO DUCHA</t>
  </si>
  <si>
    <t>Suministro e instalación de mesa de entrada al lavavajillas con grifo de ducha, de dimensiones (LxWxH): 1000mm X 750mm X 875mm, encimera de 15-12/10 mm. de espesor en AISI 304, Cr.Ni. 18/10. con peto posterior de 100 mm. y radio sanitario. Frente de 50 mm.  Omegas de refuerzo inferior. Estante inferior en acero inoxidable AISI  304 con  omega  de  refuerzo. Patas en tubo cuadrado de 40 mm. de acero inoxidable AISI 304 con  pié  regulable  en  altura  y  ro astidor inferior en a/inox soldado a patas. Carril para cestas. Cubeta  soldada  de  500x400x300mm. Sistema  de  enganche  compatible con todas las marcas de lavavajillas. Grifo ducha monomando 2 aguas (fría/caliente) provisto de muelle en acero inoxidable y equipado con flexible en acero, incorpora dispositivo de regulación del caudal, sistema de salida continua del agua y válvula de retención.Medida la unidad totalmente instalada y conexionada, lista para funcionar, según planos de proyecto y normativa aplicable.</t>
  </si>
  <si>
    <t>Uds.</t>
  </si>
  <si>
    <t>Largo</t>
  </si>
  <si>
    <t>Ancho</t>
  </si>
  <si>
    <t>Alto</t>
  </si>
  <si>
    <t>Parcial</t>
  </si>
  <si>
    <t>Subtotal</t>
  </si>
  <si>
    <t>Z. Lavado</t>
  </si>
  <si>
    <t>PSEQC049</t>
  </si>
  <si>
    <t>Partida</t>
  </si>
  <si>
    <t>ud</t>
  </si>
  <si>
    <t>CAMPANA EXTR. CONDENSADOS 1800x1400x500mm</t>
  </si>
  <si>
    <t>Suministro e instalación de campana de extracción de condensados, de dimensiones (LxWxH):1800mm X 1400mm X 500mm, construida en acero inox AISI-304 de 10/10 mm de espesor. Reborde perimetral recogevahos. Colector de vahos de fácil limpieza con deflector en acero inox AISI-304. Sistema de drenaje mediante colector y canalización del agua condensada a la red  de desagüe. EXTRACCIÓN: Extractor alojado en caja galvanizada e insonorizada y dotada de amortiguadores antivibratorios, TI 9/9 1/2CV 0,35KW AC 230V/1/50 Rpm. 830 Q max. 3.700m3/h. Medida la unidad totalmente instalada y conexionada, lista para funcionar, según planos de proyecto y normativa aplicable.</t>
  </si>
  <si>
    <t>Uds.</t>
  </si>
  <si>
    <t>Largo</t>
  </si>
  <si>
    <t>Ancho</t>
  </si>
  <si>
    <t>Alto</t>
  </si>
  <si>
    <t>Parcial</t>
  </si>
  <si>
    <t>Subtotal</t>
  </si>
  <si>
    <t>Z. Lavado</t>
  </si>
  <si>
    <t>E3AVE003</t>
  </si>
  <si>
    <t>Partida</t>
  </si>
  <si>
    <t>m²</t>
  </si>
  <si>
    <t>CONDUCTO CHAPA GALVANIZ. E=1mm</t>
  </si>
  <si>
    <t>Suministro e instalación de conducto de sección rectangular para vehicular aire y humos (hasta 400ºC durante 2 horas), conformado por chapa galvanizada de 1 mm. de espesor conformada mediante el sistema Metu y construido según las normas aplicables. Incluso parte proporcional de elementos de fijación, ejecución de pliegues, codos, ángulos, encuentros pasamuros y elementos para cambio de secciones. Totalmente instalado, según planos de proyecto y normativa aplicable.</t>
  </si>
  <si>
    <t>Uds.</t>
  </si>
  <si>
    <t>Largo</t>
  </si>
  <si>
    <t>Ancho</t>
  </si>
  <si>
    <t>Alto</t>
  </si>
  <si>
    <t>Parcial</t>
  </si>
  <si>
    <t>Subtotal</t>
  </si>
  <si>
    <t>Z. Lavado</t>
  </si>
  <si>
    <t>PSEQC050</t>
  </si>
  <si>
    <t>Partida</t>
  </si>
  <si>
    <t>ud</t>
  </si>
  <si>
    <t>CURVA MECANIZADA A 90º</t>
  </si>
  <si>
    <t>Suministro e instalación de curva mecanizada a 90º, de dimensiones (LxWxH):1100mm X 1100mm X 900mm, construida íntegramente en acero inox AISI-304, fondo inclinado para facilitar la descarga y la limpieza, patas en tubo cuadrado de 40x40 mm con regulación el altura, transporte  para deslizamiento de cestos de 500x500 mm mediante cadena de plástico de alta resistencia. Movimiento de forma silenciosa mediante motorreductor. Avance antihorario. Caja de mandos autónoma incorporada. Medida la unidad totalmente instalada y conexionada, lista para funcionar, según planos de proyecto y normativa aplicable.</t>
  </si>
  <si>
    <t>Uds.</t>
  </si>
  <si>
    <t>Largo</t>
  </si>
  <si>
    <t>Ancho</t>
  </si>
  <si>
    <t>Alto</t>
  </si>
  <si>
    <t>Parcial</t>
  </si>
  <si>
    <t>Subtotal</t>
  </si>
  <si>
    <t>Z. Lavado</t>
  </si>
  <si>
    <t>PSEQC051</t>
  </si>
  <si>
    <t>Partida</t>
  </si>
  <si>
    <t>ud</t>
  </si>
  <si>
    <t>MESA DE RODILLOS</t>
  </si>
  <si>
    <t>Suministro e instalación de mesa de rodillos en la zona salida de limpio, de fabricación especial de dimensiones (LxWxH):2100mm X 700-750mm X 875mm, construida en acero inox  AISI-304 18/10 acabado Scoth Brite, encimera de 1,5 mm de espesor  con perfiles de refuerzo y radio en el frente, con alzatina posterior integral formando un radio con el plano de trabajo en todas aquellas zonas de contacto con la pared, de 100 x 20 mm, fondo inclinado para facilitar la descarga y la limpieza, patas en tubo cuadrado de 40x40 mm con regulación el altura, transporte  para deslizamiento de cestos de 500x500 mm mediante rodillos de PVC de 40 mm. de diámetro en toda su longitud. Pestaña de introducción a la cuba del lavavajillas y baquetón perimetral.  Elemento de cierre y micro fin de carrera. Medida la unidad totalmente instalada y conexionada, lista para funcionar, según planos de proyecto y normativa aplicable.</t>
  </si>
  <si>
    <t>Uds.</t>
  </si>
  <si>
    <t>Largo</t>
  </si>
  <si>
    <t>Ancho</t>
  </si>
  <si>
    <t>Alto</t>
  </si>
  <si>
    <t>Parcial</t>
  </si>
  <si>
    <t>Subtotal</t>
  </si>
  <si>
    <t>Z. Lavado</t>
  </si>
  <si>
    <t>PSEQC052</t>
  </si>
  <si>
    <t>Partida</t>
  </si>
  <si>
    <t>ud</t>
  </si>
  <si>
    <t>CARRO TRANSPORTE CESTO VAJILLA</t>
  </si>
  <si>
    <t>Suministro de carro de transporte de cestos vajilla, de dimensiones (LxWxH):550mm X 550mm X 900mm, carros bajos para cestas con asa y sin asa, carros con plano y asa en acero inoxidable AISI304. Ruedas de Ø125mm, dos de ellas con freno. Modelo con asa. Medida la unidad totalmente instalada y montada, lista para funcionar.</t>
  </si>
  <si>
    <t>Uds.</t>
  </si>
  <si>
    <t>Largo</t>
  </si>
  <si>
    <t>Ancho</t>
  </si>
  <si>
    <t>Alto</t>
  </si>
  <si>
    <t>Parcial</t>
  </si>
  <si>
    <t>Subtotal</t>
  </si>
  <si>
    <t>Z. Lavado</t>
  </si>
  <si>
    <t>PSEQC018</t>
  </si>
  <si>
    <t>Partida</t>
  </si>
  <si>
    <t>ud</t>
  </si>
  <si>
    <t>SUMIDERO SIFÓN. C/REJ.DESC.RÁP Y FILTRO 60x30</t>
  </si>
  <si>
    <t>Suministro e instalación de sumidero sifónico con rejilla de descarga rápida y filtro, de dimensiones (LxWxH):600mm X 300mm X 160mm, canal con marco especial preparado para pinzar pavimento vinílico o ajuste de pavimento continuo tipo "Ucrete" o similar con pendiente incorporada hacia el punto de desagüe donde habrá salida sifónica vertical de ø110 mm y que incorpora cesta de recogida de sólidos. El sifón es extraible, con una retención sifónica de 52 mm en altura de agua en cumplimiento de normativa europea y con un caudal aprox. de 3 lts/seg. Profundidad de la canal variable, mínimo 60 mm. y máximo de 150 mm. Reja, Ref.030, tipo tramex, de malla 25 x 25 mm. Y pletinas portantes y montantes de 25 x 3 y 10 x 3 cms., apta para trafico medio. Acabado electropulido.Medida la unidad totalmente instalada y conexionada, lista para funcionar, según planos de proyecto y normativa aplicable.</t>
  </si>
  <si>
    <t>Uds.</t>
  </si>
  <si>
    <t>Largo</t>
  </si>
  <si>
    <t>Ancho</t>
  </si>
  <si>
    <t>Alto</t>
  </si>
  <si>
    <t>Parcial</t>
  </si>
  <si>
    <t>Subtotal</t>
  </si>
  <si>
    <t>Z. Lavado</t>
  </si>
  <si>
    <t>PSEQC053</t>
  </si>
  <si>
    <t>Partida</t>
  </si>
  <si>
    <t>ud</t>
  </si>
  <si>
    <t>VERTEDERO INOX. C/GRIFO PARED</t>
  </si>
  <si>
    <t>Suministro e instalación de vertedero con grifo en pared, de dimensiones (LxWxH):700mm X 600mm X 500mm, construido íntegramente en acero inox AISI-304 18/10, con una cuba de 500x400x250mm, rejilla pivotante para apoyos de recipientes y válvula de desagüe. Diseñado para el vaciado y llenado de recipientes voluminosos. Faldones cubre-senos perimetral. Sifón especial en acero inox. / Grifo para vertedero. Construido en latón cromado con dos mandos para agua fría y caliente. Caño cromado giratorio de 300 mm de longitud y 18 mm de diámetro. Acoplamiento a pared. Medida la unidad totalmente instalada y conexionada, lista para funcionar, según planos de proyecto y normativa aplicable.</t>
  </si>
  <si>
    <t>Uds.</t>
  </si>
  <si>
    <t>Largo</t>
  </si>
  <si>
    <t>Ancho</t>
  </si>
  <si>
    <t>Alto</t>
  </si>
  <si>
    <t>Parcial</t>
  </si>
  <si>
    <t>Subtotal</t>
  </si>
  <si>
    <t>Z. Lavado</t>
  </si>
  <si>
    <t>PSECOL</t>
  </si>
  <si>
    <t>PSECOCA</t>
  </si>
  <si>
    <t>Capítulo</t>
  </si>
  <si>
    <t>CAFETÍN, BEBIDAS CALIENTES Y FRÍAS</t>
  </si>
  <si>
    <t>PSEQC054</t>
  </si>
  <si>
    <t>Partida</t>
  </si>
  <si>
    <t>ud</t>
  </si>
  <si>
    <t>MUEBLE SOTABANCO DE SERVICIOS</t>
  </si>
  <si>
    <t>Suministro e instalación de mueble sotabanco de servicios de fabricación especial, de dimensiones (LxWxH):2200mm+1700mm X 700mm X 900mm, construido en acero inox  AISI-304 CrNi 18.10 acabado Scoth Brite dotada de peto posterior en todas aquellas zonas de contacto con la pared, de 100 mm., que forma parte de la misma doblado en radio para su fácil limpieza. Frontal en radio, seno de 450x450x250mm con grifo mezclador monomando y válvula de desagüe, grifo lavamanos accionamiento no manual, dotado de dos estantes reforzados en acero inox, conjunto de cajones para acoplar a modulo de servicios, construidos en acero inox AISI-304. 1-Cajón/Tolva basculante recogeposos en acero inox, 3-cajones con deslizamiento por cojinetes. Trasera y laterales cerrados en inox. Mueble especial en forma de "L". Medida la unidad totalmente instalada y conexionada, lista para funcionar, según planos de proyecto y normativa aplicable.</t>
  </si>
  <si>
    <t>Uds.</t>
  </si>
  <si>
    <t>Largo</t>
  </si>
  <si>
    <t>Ancho</t>
  </si>
  <si>
    <t>Alto</t>
  </si>
  <si>
    <t>Parcial</t>
  </si>
  <si>
    <t>Subtotal</t>
  </si>
  <si>
    <t>Cafetín</t>
  </si>
  <si>
    <t>PSEQC055</t>
  </si>
  <si>
    <t>Partida</t>
  </si>
  <si>
    <t>ud</t>
  </si>
  <si>
    <t>DISPENSADOR AGUA CALIENTE 10/20LT INFUSIONES</t>
  </si>
  <si>
    <t>Suministro e instalación de termo calentador al baño-maría, de temperatura uniforme y controlada mediante termostato, de dimensiones (LxWxH):300mm X 300mm X 550mm, construido en acero inox AISI-304. Desmontable para su limpieza. Grifo de salida de doble posición. Provisto con retorno automático y válvula con cierre antigoteo. Calentamiento mediante resistencias blindadas. Capacidad: 10/20 litros. Potencia: 2200-3000 W. AC 230V/1/50. Medida la unidad totalmente instalada y conexionada, lista para funcionar, según planos de proyecto y normativa aplicable.</t>
  </si>
  <si>
    <t>Uds.</t>
  </si>
  <si>
    <t>Largo</t>
  </si>
  <si>
    <t>Ancho</t>
  </si>
  <si>
    <t>Alto</t>
  </si>
  <si>
    <t>Parcial</t>
  </si>
  <si>
    <t>Subtotal</t>
  </si>
  <si>
    <t>Cafetín</t>
  </si>
  <si>
    <t>PSEQC056</t>
  </si>
  <si>
    <t>Partida</t>
  </si>
  <si>
    <t>ud</t>
  </si>
  <si>
    <t>CAFETERA DE FILTRO 20 LT</t>
  </si>
  <si>
    <t>Suministro e instalación de cafetera de filtro, de dimensiones (LxWxH) 860mm X 455mm X  820mm, construcción en acero inox. AISI 304. Control termostático de la temperatura. Grifo anti goteo. Interruptor de puesta en marcha. Dosificación regulable con exactitud mediante dispositivo situado en la parte posterior. Dos recipientes isotérmicos móviles para filtrado de café. Potencia Eléctrica: 6.560W. Tensión: 380/3N/50 HZ. Producción: 60 litros/hora Capacidad: 10+10 litros. Medida la unidad totalmente instalada y conexionada, lista para funcionar, según planos de proyecto y normativa aplicable.</t>
  </si>
  <si>
    <t>Uds.</t>
  </si>
  <si>
    <t>Largo</t>
  </si>
  <si>
    <t>Ancho</t>
  </si>
  <si>
    <t>Alto</t>
  </si>
  <si>
    <t>Parcial</t>
  </si>
  <si>
    <t>Subtotal</t>
  </si>
  <si>
    <t>Cafetín</t>
  </si>
  <si>
    <t>PSEQC057</t>
  </si>
  <si>
    <t>Partida</t>
  </si>
  <si>
    <t>ud</t>
  </si>
  <si>
    <t>ARMARIO FRIGORIFICO</t>
  </si>
  <si>
    <t>Suministro e instalación de armario frigorífico clase slim modelo AGN300CR o similar en calidad y características técnicas, de dimensiones(LxWxH): 482mm X 695mm X 2100mm. EXTERIOR - Acero Inox AISI 304 18/10 - Respaldo en chapa galvanizada. INTERIOR - Acero Inox AISI 304 18/10 - Desagüe interior - Fondo embutido con amplios radios - Iluminación LED.  AISLAMIENTO- Poliuretano inyectado alta presión libre de CFC´s densidad 40 kg/m 3 , bajo GWP y cero efecto ODP. PUERTAS - Contrapuerta embutida - Burlete de triple cámara fácilmente sustituible - Puertas con tirador integrado - Bisagra pivotante con bloqueo de apertura.  PATAS  Patas en acero inox regulables en altura hasta 200 mm.  REFRIGERACIÓN. - Sistema de condensación ventilada. Evaporadores tratados anticorrosión 100% Poliéster. - Bandeja evaporativa en acero inoxidable - Control temperatura final del desescarche.  CONTROL DIGITAL.- Táctil por membrana a 30 amp. Nº de Puertas: 1. Doble acristalamiento templado, bajo emisivo con carga de Argón (4-27-4). Dotación: Guías inox. 4/4 (325x530)mm. Capacidad: 325 Lts. Temperatura de trabajo: +2ºC/+6ºC. P. Frig. 370W, Condensación ventilada, Evaporación Forzada. Desescarche automático. Control digital. Potencia Total: 252 W AC 230V/1/50. Consumo (24h): 1,40 KW. Refrigerante: ECO. Clase Climática; 4 / 38ºC. Medida la unidad totalmente instalada y conexionada, lista para funcionar, según planos de proyecto y normativa aplicable.</t>
  </si>
  <si>
    <t>Uds.</t>
  </si>
  <si>
    <t>Largo</t>
  </si>
  <si>
    <t>Ancho</t>
  </si>
  <si>
    <t>Alto</t>
  </si>
  <si>
    <t>Parcial</t>
  </si>
  <si>
    <t>Subtotal</t>
  </si>
  <si>
    <t>Cafetín</t>
  </si>
  <si>
    <t>PSEQC018</t>
  </si>
  <si>
    <t>Partida</t>
  </si>
  <si>
    <t>ud</t>
  </si>
  <si>
    <t>SUMIDERO SIFÓN. C/REJ.DESC.RÁP Y FILTRO 60x30</t>
  </si>
  <si>
    <t>Suministro e instalación de sumidero sifónico con rejilla de descarga rápida y filtro, de dimensiones (LxWxH):600mm X 300mm X 160mm, canal con marco especial preparado para pinzar pavimento vinílico o ajuste de pavimento continuo tipo "Ucrete" o similar con pendiente incorporada hacia el punto de desagüe donde habrá salida sifónica vertical de ø110 mm y que incorpora cesta de recogida de sólidos. El sifón es extraible, con una retención sifónica de 52 mm en altura de agua en cumplimiento de normativa europea y con un caudal aprox. de 3 lts/seg. Profundidad de la canal variable, mínimo 60 mm. y máximo de 150 mm. Reja, Ref.030, tipo tramex, de malla 25 x 25 mm. Y pletinas portantes y montantes de 25 x 3 y 10 x 3 cms., apta para trafico medio. Acabado electropulido.Medida la unidad totalmente instalada y conexionada, lista para funcionar, según planos de proyecto y normativa aplicable.</t>
  </si>
  <si>
    <t>Uds.</t>
  </si>
  <si>
    <t>Largo</t>
  </si>
  <si>
    <t>Ancho</t>
  </si>
  <si>
    <t>Alto</t>
  </si>
  <si>
    <t>Parcial</t>
  </si>
  <si>
    <t>Subtotal</t>
  </si>
  <si>
    <t>Cafetín</t>
  </si>
  <si>
    <t>PSECOCA</t>
  </si>
  <si>
    <t>PSECOM</t>
  </si>
  <si>
    <t>Capítulo</t>
  </si>
  <si>
    <t>MONTAJE E INSTALACIONES</t>
  </si>
  <si>
    <t>PSEQC058</t>
  </si>
  <si>
    <t>Partida</t>
  </si>
  <si>
    <t>ud</t>
  </si>
  <si>
    <t>INGEN., MONTAJE, P.MARCHA Y LEGAL. INST. FRIG</t>
  </si>
  <si>
    <t>Trabajos de montaje en obra de los equipos, incluyendo el traslado y descarga del material en el lugar de recepción definido por el cliente, conexionado de los equipos en su ubicación definitiva.  Este material se llevará a cabo por personal designado por la Empresa Instaladora. Replanteo de servicios en obra. Seguimiento y coordinación de obra. Puesta en marcha de la maquinaría instalada, comprobación del funcionamiento, cursos de formación y documentación técnica necesaria para la instalación. Legalización de la instalación con la correspondiente alta en la Consejería de Industria correspondiente, incluyendo en la medición la documentación necesaria para la misma. Libro verde de la Instalación, manual de uso y mantenimiento.</t>
  </si>
  <si>
    <t>Uds.</t>
  </si>
  <si>
    <t>Largo</t>
  </si>
  <si>
    <t>Ancho</t>
  </si>
  <si>
    <t>Alto</t>
  </si>
  <si>
    <t>Parcial</t>
  </si>
  <si>
    <t>Subtotal</t>
  </si>
  <si>
    <t>Cocina</t>
  </si>
  <si>
    <t>PSECOM</t>
  </si>
  <si>
    <t>PSEQCO</t>
  </si>
  <si>
    <t>PSEQOF</t>
  </si>
  <si>
    <t>Capítulo</t>
  </si>
  <si>
    <t>EQUIPAMIENTO OFICIO SALÓN DESAYUNOS</t>
  </si>
  <si>
    <t>PSEOM</t>
  </si>
  <si>
    <t>Capítulo</t>
  </si>
  <si>
    <t>COCCIÓN- PLATOS CALIENTES</t>
  </si>
  <si>
    <t>PSEQO001</t>
  </si>
  <si>
    <t>Partida</t>
  </si>
  <si>
    <t>ud</t>
  </si>
  <si>
    <t>CAMPANA MURAL EXT. HUMOS Q=4000 m³/h</t>
  </si>
  <si>
    <t>Suministro e instalación de campana mural de extracción de humos modelo CE PV 200 F1/F1T o semejante en calidad y características técnicas, equipo de extracción centrifugo en caja insonorizada y compuesto de motor y ventilador adecuado a normativa 400º C/2H. (F400 120). VENT 10/10 -1/3CV Monof/Trif con una capacidad de 4.000 m³/h, dimensiones. (LxWxH): 2000mm x 800mm x 650mm, construida en acero inoxidable, AISI 304 CrNi 18.10, acabado Scoth Brite, reborde perimetral recogegrasas, bandeja con tapones de drenaje bastidor soporte para campanas de extracción de humos, iluminación interior dotada de lámparas tipo leds, plenum de extracción/Tolva de salida preparada para conexión a la red de extracción/chimenea. Medida la unidad totalmente instalada y conexionada, lista para funcionar.</t>
  </si>
  <si>
    <t>Uds.</t>
  </si>
  <si>
    <t>Largo</t>
  </si>
  <si>
    <t>Ancho</t>
  </si>
  <si>
    <t>Alto</t>
  </si>
  <si>
    <t>Parcial</t>
  </si>
  <si>
    <t>Subtotal</t>
  </si>
  <si>
    <t>Oficio S, Desayunos</t>
  </si>
  <si>
    <t>PSEQO002</t>
  </si>
  <si>
    <t>Partida</t>
  </si>
  <si>
    <t>ud</t>
  </si>
  <si>
    <t>PLAFÓN PROTECCIÓN DE PARED</t>
  </si>
  <si>
    <t>Suministro e instalación de plafón de protección de pared, de dimensiones (LxWxH): 2000+1000mm X 20mm X 1200mm, construido en acero inox. AISI 304 18/10 de 15/10 mm de espesor acabado Scoth Brite, con bastidor de tubo de acero inox. Medida la unidad totalmente instalada.</t>
  </si>
  <si>
    <t>Uds.</t>
  </si>
  <si>
    <t>Largo</t>
  </si>
  <si>
    <t>Ancho</t>
  </si>
  <si>
    <t>Alto</t>
  </si>
  <si>
    <t>Parcial</t>
  </si>
  <si>
    <t>Subtotal</t>
  </si>
  <si>
    <t>Oficio S. Desayunos</t>
  </si>
  <si>
    <t>PSEQO003</t>
  </si>
  <si>
    <t>Partida</t>
  </si>
  <si>
    <t>ud</t>
  </si>
  <si>
    <t>SIST. EXTINCIÓN INCENDIOS CAMPANA</t>
  </si>
  <si>
    <t>Suministro e instalación de sistema de extinción de incendios para la campana tipo Protech-K con 3 splinkers o semejante en calidad y características técnicas, sistema de detección y extinción activa 24h, sin necesidad de electricidad, ya que todos los elementos que componen el sistema no necesitan de alimentación eléctrica ni baterías. Accionamiento manual que permite activar el sistema al primer signo de incendio actuando antes incluso que la detección automática. Protege tanto los elementos de cocción como la campana, el plénum y los conductos de aspiración.Tamaño reducido, acabados en acero inoxidable.Todos los elementos que componen el sistema cumplen con las normativas europeas lo cual le otorga el marcado CE, y han sido ensayados siguiendo las normas de pruebas UL300 de Underwriters Laboratories Inc. Difusores: Diseñados para descargar el agente de manera adecuada según el elemento a proteger cubriendo cada zona de riesgo. Armario y envase: Protech-K está diseñado para adaptarse a los diferentes tamaños y disposiciones de los equipos a proteger y distintos acabados para armonizar con su entorno. Agente Protech-Ex Low PH: Agente extintor con una base de carbonato potásico y sales minerales con un pH cercano al neutro resultando más seguro para sus usuarios y elementos a proteger.Medida la unidad totalmente instalada y conexionada, lista para funcionar.</t>
  </si>
  <si>
    <t>Uds.</t>
  </si>
  <si>
    <t>Largo</t>
  </si>
  <si>
    <t>Ancho</t>
  </si>
  <si>
    <t>Alto</t>
  </si>
  <si>
    <t>Parcial</t>
  </si>
  <si>
    <t>Subtotal</t>
  </si>
  <si>
    <t>Oficio S. Desayunos</t>
  </si>
  <si>
    <t>PSEQO004</t>
  </si>
  <si>
    <t>Partida</t>
  </si>
  <si>
    <t>m</t>
  </si>
  <si>
    <t>COND. EI30 Ø350 mm PARA CAMPANA DE COCINA</t>
  </si>
  <si>
    <t>Suministro e instalación de conducto para evacuación de los productos de la combustión de la campana extractora industrial de cocina, formado por tubo de doble pared con aislamiento y junta de estanqueidad, de 350 mm de diámetro interior, compuesto por pared interior de acero inoxidable AISI 304 y pared exterior de acero galvanizado, con aislamiento de lana de roca entre paredes, de 30 mm de espesor y 100 kg/m³ de densidad, con junta de estanqueidad de silicona, resistencia al fuego EI 30 (ho/ve i&lt;=&gt;o) según UNE-EN 13501-3, temperatura máxima de 200°C, presión de trabajo de hasta 500 Pa, instalado en el interior. Incluso accesorios, piezas especiales, módulos finales y material auxiliar para montaje y sujeción a la obra. Medida la unidad totalmente instalada y lista para funcionar según planos de proyecto y normativa aplicable.</t>
  </si>
  <si>
    <t>Uds.</t>
  </si>
  <si>
    <t>Largo</t>
  </si>
  <si>
    <t>Ancho</t>
  </si>
  <si>
    <t>Alto</t>
  </si>
  <si>
    <t>Parcial</t>
  </si>
  <si>
    <t>Subtotal</t>
  </si>
  <si>
    <t>Chimenea campana</t>
  </si>
  <si>
    <t>PSEQO005</t>
  </si>
  <si>
    <t>Partida</t>
  </si>
  <si>
    <t>ud</t>
  </si>
  <si>
    <t>BAÑO MARÍA ELÉCTRICO CON MUEBLE</t>
  </si>
  <si>
    <t>Suministro e instalación de baño maría eléctrico con mueble 1x 1/1 GN Mod. E7BM4M o semejante en calidad y características técnicas, dim: (LxWxH): 400mm X 700mm X 900mm. Plano de trabajo y paneles frontales de acero inoxidable AISI 304. Resistencias de acero inoxidable incoloy colocadas dentro del tanque. Ajuste electrónico de la potencia. Tanque de acero inoxidable AISI 304, realizado por un único molde, con amplio rayado para favorecer la limpieza. Grifo de descarga frontal con sistema de seguridad contra posibles aperturas accidentales. Indicadores luminosos de tensión. Pies regulables. GN 1 x 1/1. mm 305 x 510 x 175 h - Potencia  kW 1,2 220 - 240 V .Medida la unidad totalmente instalada y conexionada, lista para funcionar según planos de proyecto y normativa aplicable.</t>
  </si>
  <si>
    <t>Uds.</t>
  </si>
  <si>
    <t>Largo</t>
  </si>
  <si>
    <t>Ancho</t>
  </si>
  <si>
    <t>Alto</t>
  </si>
  <si>
    <t>Parcial</t>
  </si>
  <si>
    <t>Subtotal</t>
  </si>
  <si>
    <t>Oficio S. Desayunos</t>
  </si>
  <si>
    <t>PSEQO006</t>
  </si>
  <si>
    <t>Partida</t>
  </si>
  <si>
    <t>ud</t>
  </si>
  <si>
    <t>FRY-TOP ELÉCTRICO</t>
  </si>
  <si>
    <t>Suministro e instalación de Fry-top eléctrico Compound Mod.  E7FL8MP-2/CPD o semejante en calidad y características técnicas, dim. (LxWxH): 800mm x 700mm x 900mm. Plano de trabajo y paneles frontales de acero inoxidable AISI 304. Resistencias de acero incoloy colocadas debajo de la placa de cocción. Control termostático y termostato de seguridad de rearme manual. Regulación de la temperatura de 50 a 270 °C. Indicador luminoso de línea e indicador luminoso de alcance de temperatura. Placa lisa de acero satinado con protección de salpicaduras a nivel del borde. Dos zonas con mandos separados para una regulación independiente y óptima de la temperatura. Superficie de cocción ligeramente inclinada con orificio de descarga de grandes dimensiones y transportador en contenedor especial con cierre hermético de líquidos.. Superficie de cocción: cm2 3.975 (mm 795x500) Potencia electrica: 380 - 415 V3N¶ kW 9,6. Medida la unidad totalmente instalada y conexionada, lista para funcionar según planos de proyecto y normativa aplicable.</t>
  </si>
  <si>
    <t>Uds.</t>
  </si>
  <si>
    <t>Largo</t>
  </si>
  <si>
    <t>Ancho</t>
  </si>
  <si>
    <t>Alto</t>
  </si>
  <si>
    <t>Parcial</t>
  </si>
  <si>
    <t>Subtotal</t>
  </si>
  <si>
    <t>Oficio S. Desayunos</t>
  </si>
  <si>
    <t>PSEQO007</t>
  </si>
  <si>
    <t>Partida</t>
  </si>
  <si>
    <t>ud</t>
  </si>
  <si>
    <t>COCINA ELÉCT. VITRO-INDUC. 2 SECTORES</t>
  </si>
  <si>
    <t>Suministro e instalación de cocina eléctrica vitrocerámica inducción 2 sectores modelo E7PM2/IND o semejante en calidad y características técnicas, dim. (LxWxH): 400mm x 700mm x 900mm. Plano de trabajo y paneles frontales de acero inoxidable AISI 304. Plano de vitrocerámica con espesor 6 mm. Máximo ahorro energético pues el calentamiento de la zona de cocción se activa solo cuando la olla se encuentra en contacto directo con la superficie. La zona de calentamiento se autorregula según el diámetro de la olla. Interrupción automática inmediata en el momento en el que la olla se retira del plano. Regulación de la temperatura por medio de potenciómetro. Indicador digital que señala en el plano, de modo inmediato, el nivel de potencia programado, de 1 a 9. Manija de alta resistencia de acero AISI 304 de espesor 20/10.  n.  2 mm 230 x 230 / kW 3,5 X 2 380 - 415 V3N¶ kW 7. Medida la unidad totalmente instalada y conexionada, lista para funcionar según planos de proyecto y normativa aplicable.</t>
  </si>
  <si>
    <t>Uds.</t>
  </si>
  <si>
    <t>Largo</t>
  </si>
  <si>
    <t>Ancho</t>
  </si>
  <si>
    <t>Alto</t>
  </si>
  <si>
    <t>Parcial</t>
  </si>
  <si>
    <t>Subtotal</t>
  </si>
  <si>
    <t>Oficio S. Desayunos</t>
  </si>
  <si>
    <t>PSEQO008</t>
  </si>
  <si>
    <t>Partida</t>
  </si>
  <si>
    <t>ud</t>
  </si>
  <si>
    <t>MESA REFRIGERADA 2 PUERTAS</t>
  </si>
  <si>
    <t>Suministro e instalación de mesa refrigerada de 2 puertas GN 1/1  BMGN 1470 II o semejante en calidad y características técnicas, dim. (LxWxH):1468mm X 700mm X 850mm. Exterior en acero inox AISI 304. Interior en acero inox AISI 304. Aislamiento de poliuretano inyectado a alta presión libre de  CFC's con densidad 40 Kg/m 3. Desagüe en el interior de la cámara. Estructura compacta totalmente inyectada. Control de temperatura final de desescarche. Interior  con  uniones  de  amplio  radio  para  facilitar  la limpieza. Bandeja evaporativa en acero inoxidable. Encimera  con  peto sanitario de 100  mm  y  50  mm  de espesor. Contrapuerta  embutida  con  burlete de triple  cámara fácilmente sustituible. Posibilidad de cambiar el sentido de apertura de las puertas. Sistema de condensación ventilada. Guías y parrillas fácilmente desmontables para limpieza. arrillas interiores de 325x530. Claro de puerta de 375x526. Unidad  condensadora  con  guías  correderas  para  su extracción a 3/4. Cerradura para puertas y cajones. Patas regulables hasta 200 mm, permitiéndole altura total al mueble de 900 mm. Sistema de cajones con autocierre. Puertas  con  tirador  integrado y bisagra  pivotante con bloqueo de apertura. Evaporadores  tratados con Epoxi de poliéster anticorrosión.  Régimen de temp.: -2º/+8º C. Capacidad: 295 litros. Potencia: 550W AC 230V/1/50. Compresor: 1/4 HP. Consumo 24h; 2,51KW. Medida la unidad totalmente instalada y conexionada, lista para funcionar según planos de proyecto y normativa aplicable.</t>
  </si>
  <si>
    <t>Uds.</t>
  </si>
  <si>
    <t>Largo</t>
  </si>
  <si>
    <t>Ancho</t>
  </si>
  <si>
    <t>Alto</t>
  </si>
  <si>
    <t>Parcial</t>
  </si>
  <si>
    <t>Subtotal</t>
  </si>
  <si>
    <t>Oficio S. Desayunos</t>
  </si>
  <si>
    <t>PSEQO009</t>
  </si>
  <si>
    <t>Partida</t>
  </si>
  <si>
    <t>ud</t>
  </si>
  <si>
    <t>MESA PREPARACIÓN C/SENO, GRIFO Y TOLVA</t>
  </si>
  <si>
    <t>Suministro e instalación de mesa de preparación con seno, grifo lavamanos y tolva de desbarase de dim. (LxWxH): 2800mm x 700mm x 900mm. Construido en acero inoxidable, AISI 304 CrNi 18.10 acabado Scoth Brite. Armadura soporte de perfiles y tubo cuadrado de 40 x 40 mm. con regulación de altura. (1) Seno de 500 x 500 x h250mm de profundidad. colocación a izq/dcha. Encimera con perfiles de refuerzo, radio de 15 mm. en el frente y reborde achaflanado en todo su perímetro. Peto trasero de 100 x 20 mm., con radio de unión a encimera. Entrepaño liso con omega longitudinal de refuerzo. Faldón cubriendo frente y laterales de seno. Pintura antisonora en cara oculta de seno. Grifo mezclador gerontológico. Válvula de desagüe y tubo rebosadero desmontable, en acero inox. Grifo lavamanos electronico mediante celula fotoelecgtrica, mezclador fria/caliente. y tolva de desbasaraso con hueco inferior para alojamiento de cubo de basura.Medida la unidad totalmente instalada y conexionada, lista para funcionar según planos de proyecto y normativa aplicable.</t>
  </si>
  <si>
    <t>Uds.</t>
  </si>
  <si>
    <t>Largo</t>
  </si>
  <si>
    <t>Ancho</t>
  </si>
  <si>
    <t>Alto</t>
  </si>
  <si>
    <t>Parcial</t>
  </si>
  <si>
    <t>Subtotal</t>
  </si>
  <si>
    <t>Oficio S. Desayunos</t>
  </si>
  <si>
    <t>PSEQO010</t>
  </si>
  <si>
    <t>Partida</t>
  </si>
  <si>
    <t>ud</t>
  </si>
  <si>
    <t>SUMIDERO SIFÓNICO C/REJILLA DESC. RÁP. Y FILT</t>
  </si>
  <si>
    <t>Suministro e instalación de sumidero sifónico con rejilla, descarga rápida y filtro, dim. (LxWxH):300mm X 300mm X 160mm.Canal con marco especial preparado para pinzar pavimento vinílico o pavimento continuo tipo "Sistema Ucrete" con pendiente incorporada hacia el punto de desagüe donde habrá salida sifónica vertical de ø110 mm y que incorpora cesta de recogida de sólidos. El sifón es extraible, con una retención sifónica de 52 mm en altura de agua en cumplimiento de normativa europea y con un caudal aprox. de 3 lts/seg. Profundidad de la canal variable, mínimo 60 mm. y máximo de 150 mm. Reja, Ref.030, tipo tramex, de malla 25 x 25 mm. Y pletinas portantes y montantes de 25 x 3 y 10 x 3 cms., apta para trafico medio. Acabado electropulido.Medida la unidad totalmente instalada y conexionada, lista para funcionar según planos de proyecto y normativa aplicable.</t>
  </si>
  <si>
    <t>Uds.</t>
  </si>
  <si>
    <t>Largo</t>
  </si>
  <si>
    <t>Ancho</t>
  </si>
  <si>
    <t>Alto</t>
  </si>
  <si>
    <t>Parcial</t>
  </si>
  <si>
    <t>Subtotal</t>
  </si>
  <si>
    <t>Zona cocción</t>
  </si>
  <si>
    <t>PSEOM</t>
  </si>
  <si>
    <t>PSEOCA</t>
  </si>
  <si>
    <t>Capítulo</t>
  </si>
  <si>
    <t>CAFETÍN-ZUMOS Y BEBIDAS CALIENTES</t>
  </si>
  <si>
    <t>PSEQO011</t>
  </si>
  <si>
    <t>Partida</t>
  </si>
  <si>
    <t>ud</t>
  </si>
  <si>
    <t>ARMARIO FRIGORÍFICO CON PUERTA DE CRISTAL</t>
  </si>
  <si>
    <t>Suministro e instalación de armario frigorífico con puerta de cristal GN AREXG-700 1P o semejante en calidad y características técnicas, dim. (LxWxH) 687mm X 794mm X  2100mm. Construido totalmente en acero inox AISI-304, fondos embutidos, ángulos interiores de amplio radio para facilitar la limpieza, aislamiento de poliuretano expandido de alta densidad (40 Kgs/m3) libre de CFC's. Altura patas regulable en altura. Desagüe en el interior de  las cámaras. Guías y parrillas fácilmente desmontables. Cierre automático de las puertas en aperturas inferiores a 95°. Contrapuerta embutida para aumentar el espesor del aislante. Burlete tripe cámara de aislamiento de fácil montaje y sustitución. Desescarche automático. Control de temperatura termostato digital. Nº de Puertas: 1 Doble acristalamiento (6-15-5) Dotación: Guías inox. 3 Parrillas GN 2/1. Capacidad: 590 Lts. Gastronorm. Temperatura de trabajo: -2°/+8°C. Compresor (HP): 1/3, Condensación ventilada, Evaporación Forzada. Desescarche automático. Control digital. Potencia Total: 900 W Tensión: II-220V.Medida la unidad totalmente instalada y conexionada, lista para funcionar según planos de proyecto y normativa aplicable.</t>
  </si>
  <si>
    <t>Uds.</t>
  </si>
  <si>
    <t>Largo</t>
  </si>
  <si>
    <t>Ancho</t>
  </si>
  <si>
    <t>Alto</t>
  </si>
  <si>
    <t>Parcial</t>
  </si>
  <si>
    <t>Subtotal</t>
  </si>
  <si>
    <t>Oficio S. Desayunos</t>
  </si>
  <si>
    <t>PSEQO012</t>
  </si>
  <si>
    <t>Partida</t>
  </si>
  <si>
    <t>ud</t>
  </si>
  <si>
    <t>MUEBLE SOTABANCO DE SERVICIOS. FAB. ESPECIAL.</t>
  </si>
  <si>
    <t>Suministro e instalación de mueble sotabanco de servicios, fabricación especial de sim. (LxWxH):3450mm X 600mm X 900mm Mueble especial a medica con ajuste, construido en acero inox  AISI-304 CrNi 18.10 acabado Scoth Brite dotada de peto posterior en todas aquellas zonas de contacto con la pared, de 100 mm., que forma parte de la misma doblado en radio para su fácil limpieza. Frontal en radio. Conjunto de cajones para acoplar a modulo de servicios, construidos en acero inox AISI-304. 1-Cajón/Tolva basculante recogeposos en acero inox, 2-cajones con deslizamiento por cojinetes. 1-Seno de 450x400x250 con  válvula de desagüe y  rebosadero. Grifo de palanca para fregadero. monomando para agua fría y caliente. Grifo lavamanos caño cromado giratorio de 300 mm de longitud y 18 mm de diámetro. Acoplamiento a mueble de 3/4". Trasera y laterales cerrados en inox.  Hueco para fabricador de hielo. Medida la unidad totalmente instalada y conexionada, lista para funcionar según planos de proyecto y normativa aplicable.</t>
  </si>
  <si>
    <t>Uds.</t>
  </si>
  <si>
    <t>Largo</t>
  </si>
  <si>
    <t>Ancho</t>
  </si>
  <si>
    <t>Alto</t>
  </si>
  <si>
    <t>Parcial</t>
  </si>
  <si>
    <t>Subtotal</t>
  </si>
  <si>
    <t>Oficio S. Desayunos</t>
  </si>
  <si>
    <t>PSEQO013</t>
  </si>
  <si>
    <t>Partida</t>
  </si>
  <si>
    <t>ud</t>
  </si>
  <si>
    <t>BOTELLERO EXPOSITOR REFRIG.VERT, BAJOMOST.</t>
  </si>
  <si>
    <t>Suministro e instalación de botellero expositor refrigerado vertical bajomostrador modelo ERV 25II o semejante en calidad y características técnicas, dim. (LxWxH):900mm X 510mm X 900mm EXTERIOR.  Acero Inox AISI 430, INTERIOR. Acero plastificado gris. Iluminación interior.  Iluminación LED. Parrillas de alambre de acero plastificado, regulables en altura y fácilmente desmontables. AISLAMIENTO. Poliuretano inyectado alta presión libre de CFC´s densidad 40 kg/m 3 , bajo GWP y cero efecto ODP. PUERTAS. Puertas con doble acristalamiento (6-10-4) Cerradura incorporada Burlete fácilmente sustituible Puertas con tirador integrado. REFRIGERACIÓN. Sistema de condensación ventilada INFRICOOL. Evaporadores tratados anticorrosión 100% Poliéster. - Bandeja evaporativa. Dotado de 2 puertas y 4 parrillas. Unidad de condensación hermética ventilada. / Temperatura de trabajo. +4°/+12°C. / Temperatura ambiente: +35°C / Compresor: 1/5 HP. / Potencia electrica: 350W 230V/1/50 / Capacidad: 220 lts. / Cunsumo 24h: 5,90KW. Medida la unidad totalmente instalada y conexionada, lista para funcionar según planos de proyecto y normativa aplicable.</t>
  </si>
  <si>
    <t>Uds.</t>
  </si>
  <si>
    <t>Largo</t>
  </si>
  <si>
    <t>Ancho</t>
  </si>
  <si>
    <t>Alto</t>
  </si>
  <si>
    <t>Parcial</t>
  </si>
  <si>
    <t>Subtotal</t>
  </si>
  <si>
    <t>Oficio S. Desayunos</t>
  </si>
  <si>
    <t>PSEQO014</t>
  </si>
  <si>
    <t>Partida</t>
  </si>
  <si>
    <t>ud</t>
  </si>
  <si>
    <t>MUEBLE CAFETERO AUXILAR FAB. ESPECIAL</t>
  </si>
  <si>
    <t>Suministro e instalación de mueble cafetero auxiliar de fabricación especial de dim. (LxWxH): 2250mm x 650/700mm x 900mm. Mueble construido en acero inox  AISI-304 CrNi 18.10 acabado Scoth Brite dotada de peto posterior en todas aquellas zonas de contacto con la pared, de 100 mm., que forma parte de la misma doblado en radio para su fácil limpieza. Frontal en radio. 1-Cajón/Tolva basculante recogeposos en acero inox, 2-cajones con deslizamiento por cojinetes 2- estantes reforzados en acero inox, Trasera y laterales cerrados en inox.Medida la unidad totalmente instalada y conexionada, lista para funcionar según planos de proyecto y normativa aplicable.</t>
  </si>
  <si>
    <t>Uds.</t>
  </si>
  <si>
    <t>Largo</t>
  </si>
  <si>
    <t>Ancho</t>
  </si>
  <si>
    <t>Alto</t>
  </si>
  <si>
    <t>Parcial</t>
  </si>
  <si>
    <t>Subtotal</t>
  </si>
  <si>
    <t>Oficio S. Desayunos</t>
  </si>
  <si>
    <t>PSEOCA</t>
  </si>
  <si>
    <t>PSEOLV</t>
  </si>
  <si>
    <t>Capítulo</t>
  </si>
  <si>
    <t>LAVADO VAJILLA</t>
  </si>
  <si>
    <t>PSEQO015</t>
  </si>
  <si>
    <t>Partida</t>
  </si>
  <si>
    <t>ud</t>
  </si>
  <si>
    <t>ESTANTE SUPERIOR DE PARED</t>
  </si>
  <si>
    <t>Suministro e instalación de estante superior de pared, de dim. (LxWxH):2900mm X 400mm X 50mm. Construido en acero inox. AISI 304 18/10. Frontal en radio. Cartabones de fijación a pared en el mismo material y espesor. tornillos de fijación inox.Medida la unidad totalmente instalada lista para funcionar según planos de proyecto y normativa aplicable.</t>
  </si>
  <si>
    <t>Uds.</t>
  </si>
  <si>
    <t>Largo</t>
  </si>
  <si>
    <t>Ancho</t>
  </si>
  <si>
    <t>Alto</t>
  </si>
  <si>
    <t>Parcial</t>
  </si>
  <si>
    <t>Subtotal</t>
  </si>
  <si>
    <t>Oficio S. Desayunos</t>
  </si>
  <si>
    <t>PSEQO016</t>
  </si>
  <si>
    <t>Partida</t>
  </si>
  <si>
    <t>ud</t>
  </si>
  <si>
    <t>MESA ENTREGA SUCIO Y PRELAVADO FAB. ESP.</t>
  </si>
  <si>
    <t>Suministro e instalación de mesa de entrega de sucio y prelavado de fabricación especial, dim. (LxWxH):2900mm X 700mm X 900mm Construida en acero inox AISI-304, encimera de 1,5mm de espesor, peto sanitario conformado en la misma encimera en aquellas zonas en contacto con la pared, baquetón perimetral, hueco para cubos de desperdicios/carros de servicio. Bastidor y patas en tubo de acero inox de 40x40 mm regulables en altura. Con seno de prelavado con cesta filtro de 450x450x250 mm.  Grifo ducha monomando 2 aguas (fría/caliente) provisto de muelle en acero inoxidable y equipado con flexible en acero, incorpora dispositivo de regulación del caudal, sistema de salida continua del agua y válvula de retención. Tolva de desbarasado. Reborde perimetral recogeaguas. Hueco para alojamiento del lavavajillas.Medida la unidad totalmente instalada y conexionada, lista para funcionar según planos de proyecto y normativa aplicable.</t>
  </si>
  <si>
    <t>Uds.</t>
  </si>
  <si>
    <t>Largo</t>
  </si>
  <si>
    <t>Ancho</t>
  </si>
  <si>
    <t>Alto</t>
  </si>
  <si>
    <t>Parcial</t>
  </si>
  <si>
    <t>Subtotal</t>
  </si>
  <si>
    <t>Oficio S. Desayunos</t>
  </si>
  <si>
    <t>PSEQO010</t>
  </si>
  <si>
    <t>Partida</t>
  </si>
  <si>
    <t>ud</t>
  </si>
  <si>
    <t>SUMIDERO SIFÓNICO C/REJILLA DESC. RÁP. Y FILT</t>
  </si>
  <si>
    <t>Suministro e instalación de sumidero sifónico con rejilla, descarga rápida y filtro, dim. (LxWxH):300mm X 300mm X 160mm.Canal con marco especial preparado para pinzar pavimento vinílico o pavimento continuo tipo "Sistema Ucrete" con pendiente incorporada hacia el punto de desagüe donde habrá salida sifónica vertical de ø110 mm y que incorpora cesta de recogida de sólidos. El sifón es extraible, con una retención sifónica de 52 mm en altura de agua en cumplimiento de normativa europea y con un caudal aprox. de 3 lts/seg. Profundidad de la canal variable, mínimo 60 mm. y máximo de 150 mm. Reja, Ref.030, tipo tramex, de malla 25 x 25 mm. Y pletinas portantes y montantes de 25 x 3 y 10 x 3 cms., apta para trafico medio. Acabado electropulido.Medida la unidad totalmente instalada y conexionada, lista para funcionar según planos de proyecto y normativa aplicable.</t>
  </si>
  <si>
    <t>Uds.</t>
  </si>
  <si>
    <t>Largo</t>
  </si>
  <si>
    <t>Ancho</t>
  </si>
  <si>
    <t>Alto</t>
  </si>
  <si>
    <t>Parcial</t>
  </si>
  <si>
    <t>Subtotal</t>
  </si>
  <si>
    <t>Zona Lavado</t>
  </si>
  <si>
    <t>PSEQO017</t>
  </si>
  <si>
    <t>Partida</t>
  </si>
  <si>
    <t>ud</t>
  </si>
  <si>
    <t>INGENIERIA, MONTAJE Y PUESTA EN MARCHA</t>
  </si>
  <si>
    <t>Seguimiento y coordinación de obra. Montaje en obra de los equipos, incluyendo el traslado y descarga del material en el lugar de recepción definido por el cliente. Conexionado de los equipos en su ubicación definitiva.  Este material se llevará a cabo por personal designado por la Empresa Instaladora.  Puesta en marcha de la maquinaría instalada, comprobación del funcionamiento, cursos de formación y documentación técnica necesaria para la instalación.</t>
  </si>
  <si>
    <t>Uds.</t>
  </si>
  <si>
    <t>Largo</t>
  </si>
  <si>
    <t>Ancho</t>
  </si>
  <si>
    <t>Alto</t>
  </si>
  <si>
    <t>Parcial</t>
  </si>
  <si>
    <t>Subtotal</t>
  </si>
  <si>
    <t>PSEOLV</t>
  </si>
  <si>
    <t>PSEQOF</t>
  </si>
  <si>
    <t>SC</t>
  </si>
  <si>
    <t>SN</t>
  </si>
  <si>
    <t>Capítulo</t>
  </si>
  <si>
    <t>Encimeras</t>
  </si>
  <si>
    <t>SPA110b</t>
  </si>
  <si>
    <t>Partida</t>
  </si>
  <si>
    <t>Ud</t>
  </si>
  <si>
    <t>Bastidor empotrado para barra de sujeción para encimera escuadra oculta.</t>
  </si>
  <si>
    <t>Bastidor tubular premontado con escuadra de sujección, acabado con imprimación antioxidante, para encimera con escuadra oculta, con fijaciones y panel de madera reforzada, para empotrar  en tabique de placas de yeso.  Incluye: Replanteo y trazado en el paramento soporte de la situación del bastidor. Nivelación, aplomado y colocación del bastidor.  Criterio de medición de proyecto: Número de unidades previstas, según documentación gráfica de Proyecto.  Criterio de medición de obra: Se medirá el número de unidades realmente colocadas según especificaciones de Proyecto.</t>
  </si>
  <si>
    <t>Uds.</t>
  </si>
  <si>
    <t>Largo</t>
  </si>
  <si>
    <t>Ancho</t>
  </si>
  <si>
    <t>Alto</t>
  </si>
  <si>
    <t>Parcial</t>
  </si>
  <si>
    <t>Subtotal</t>
  </si>
  <si>
    <t>SNG010</t>
  </si>
  <si>
    <t>Partida</t>
  </si>
  <si>
    <t>m</t>
  </si>
  <si>
    <t>Encimera de piedra sinterizada. 60 cm.</t>
  </si>
  <si>
    <t>Encimera de piedra sinterizada cortadas según despieces de memoria grafica, serie Clas-Stone, de Neolith modelo Calatorao, o similar de 12 mm de espesor , capacidad de absorción de agua E&lt;0,5%, grupo BIa, según UNE-EN 14411.a, canto con faldón frontal a inglete de 3 cm de ancho.  Incluye: Replanteo y trazado de la encimera. Colocación y fijación de los soportes y anclajes. Colocación, ajuste y fijación de las piezas que componen la encimera. Fijación del faldón a la encimera.  Criterio de medición de proyecto: Número de unidades previstas, según documentación gráfica de Proyecto. No se han duplicado esquinas en la medición de la longitud de la encimera.  Criterio de medición de obra: Se medirá el número de unidades realmente ejecutadas según especificaciones de Proyecto.</t>
  </si>
  <si>
    <t>Uds.</t>
  </si>
  <si>
    <t>Largo</t>
  </si>
  <si>
    <t>Ancho</t>
  </si>
  <si>
    <t>Alto</t>
  </si>
  <si>
    <t>Parcial</t>
  </si>
  <si>
    <t>Subtotal</t>
  </si>
  <si>
    <t>Aseos Publico</t>
  </si>
  <si>
    <t>0</t>
  </si>
  <si>
    <t>Habitaciones</t>
  </si>
  <si>
    <t>0</t>
  </si>
  <si>
    <t>002, 003, 004,005, 00A</t>
  </si>
  <si>
    <t>00B</t>
  </si>
  <si>
    <t>101 y 102</t>
  </si>
  <si>
    <t>103, 104, 105, 106 y 107</t>
  </si>
  <si>
    <t>113, 114 y 115</t>
  </si>
  <si>
    <t>201, 202, 203, 204, 205, 206 y 207</t>
  </si>
  <si>
    <t>SNG010b</t>
  </si>
  <si>
    <t>Partida</t>
  </si>
  <si>
    <t>m</t>
  </si>
  <si>
    <t>Encimera de piedra sinterizada. 40 cm.</t>
  </si>
  <si>
    <t>Encimera de piedra sinterizada cortadas según despieces de memoria grafica, serie Clas-Stone, de Neolith modelo Calatorao, o similar de 12 mm de espesor , capacidad de absorción de agua E&lt;0,5%, grupo BIa, según UNE-EN 14411.a, canto con faldón frontal a inglete de 3 cm de ancho.  Incluye: Replanteo y trazado de la encimera. Colocación y fijación de los soportes y anclajes. Colocación, ajuste y fijación de las piezas que componen la encimera. Fijación del faldón a la encimera.  Criterio de medición de proyecto: Número de unidades previstas, según documentación gráfica de Proyecto. No se han duplicado esquinas en la medición de la longitud de la encimera.  Criterio de medición de obra: Se medirá el número de unidades realmente ejecutadas según especificaciones de Proyecto.</t>
  </si>
  <si>
    <t>Uds.</t>
  </si>
  <si>
    <t>Largo</t>
  </si>
  <si>
    <t>Ancho</t>
  </si>
  <si>
    <t>Alto</t>
  </si>
  <si>
    <t>Parcial</t>
  </si>
  <si>
    <t>Subtotal</t>
  </si>
  <si>
    <t>Toallas</t>
  </si>
  <si>
    <t>0</t>
  </si>
  <si>
    <t>Habitaciones</t>
  </si>
  <si>
    <t>0</t>
  </si>
  <si>
    <t>002, 003, 004,005, 00A</t>
  </si>
  <si>
    <t>00B</t>
  </si>
  <si>
    <t>101 y 102</t>
  </si>
  <si>
    <t>103, 104, 105, 106 y 107</t>
  </si>
  <si>
    <t>113, 114 y 115</t>
  </si>
  <si>
    <t>201, 202, 203, 204, 205, 206 y 207</t>
  </si>
  <si>
    <t>SNP010</t>
  </si>
  <si>
    <t>Partida</t>
  </si>
  <si>
    <t>Ud</t>
  </si>
  <si>
    <t>Encimera de piedra natural.</t>
  </si>
  <si>
    <t>Encimera de piedra natural a elegir, de 190 cm de longitud, 60 cm de anchura y 3 cm de espesor, canto con faldón frontal liso de 7 cm de ancho, formación de 2 huecos con sus cantos pulidos, y copete perimetral de 5 cm de altura y 3 cm de espesor, con el borde recto.  Incluye: Replanteo y trazado de la encimera. Colocación y fijación de los soportes y anclajes. Colocación, ajuste y fijación de las piezas que componen la encimera. Fijación del faldón a la encimera. Colocación de copete perimetral.  Criterio de medición de proyecto: Número de unidades previstas, según documentación gráfica de Proyecto. No se han duplicado esquinas en la medición de la longitud de la encimera.  Criterio de medición de obra: Se medirá el número de unidades realmente ejecutadas según especificaciones de Proyecto.</t>
  </si>
  <si>
    <t>Uds.</t>
  </si>
  <si>
    <t>Largo</t>
  </si>
  <si>
    <t>Ancho</t>
  </si>
  <si>
    <t>Alto</t>
  </si>
  <si>
    <t>Parcial</t>
  </si>
  <si>
    <t>Subtotal</t>
  </si>
  <si>
    <t>Vestuarios</t>
  </si>
  <si>
    <t>SN</t>
  </si>
  <si>
    <t>SI</t>
  </si>
  <si>
    <t>Capítulo</t>
  </si>
  <si>
    <t>Indicadores, marcados, rotulaciones, ...</t>
  </si>
  <si>
    <t>SIR010</t>
  </si>
  <si>
    <t>Partida</t>
  </si>
  <si>
    <t>Ud</t>
  </si>
  <si>
    <t>Elemento de señalización. Rotulos.</t>
  </si>
  <si>
    <t>Rótulo con soporte de aluminio lacado para señalización de local, con las letras o números adheridos al soporte.  Incluye: Replanteo. Fijación en paramento mediante elementos de anclaje.  Criterio de medición de proyecto: Número de unidades previstas, según documentación gráfica de Proyecto.  Criterio de medición de obra: Se medirá el número de unidades realmente colocadas según especificaciones de Proyecto.</t>
  </si>
  <si>
    <t>Uds.</t>
  </si>
  <si>
    <t>Largo</t>
  </si>
  <si>
    <t>Ancho</t>
  </si>
  <si>
    <t>Alto</t>
  </si>
  <si>
    <t>Parcial</t>
  </si>
  <si>
    <t>Subtotal</t>
  </si>
  <si>
    <t>Rotulos</t>
  </si>
  <si>
    <t>SIR010b</t>
  </si>
  <si>
    <t>Partida</t>
  </si>
  <si>
    <t>Ud</t>
  </si>
  <si>
    <t>Elemento de señalización. Plantas.</t>
  </si>
  <si>
    <t>Rótulo con soporte de aluminio lacado para señalización de planta, con las letras o números adheridos al soporte.  Incluye: Replanteo. Fijación en paramento mediante elementos de anclaje.  Criterio de medición de proyecto: Número de unidades previstas, según documentación gráfica de Proyecto.  Criterio de medición de obra: Se medirá el número de unidades realmente colocadas según especificaciones de Proyecto.</t>
  </si>
  <si>
    <t>Uds.</t>
  </si>
  <si>
    <t>Largo</t>
  </si>
  <si>
    <t>Ancho</t>
  </si>
  <si>
    <t>Alto</t>
  </si>
  <si>
    <t>Parcial</t>
  </si>
  <si>
    <t>Subtotal</t>
  </si>
  <si>
    <t>Escaleras</t>
  </si>
  <si>
    <t>Ascensores</t>
  </si>
  <si>
    <t>SIR010c</t>
  </si>
  <si>
    <t>Partida</t>
  </si>
  <si>
    <t>Ud</t>
  </si>
  <si>
    <t>Elemento de señalización. Habitación</t>
  </si>
  <si>
    <t>Letra o número suelto para señalización de habitación, de aluminio de 200 mm de altura, con las letras o números adheridos al soporte.  Incluye: Replanteo. Fijación en paramento mediante elementos de anclaje.  Criterio de medición de proyecto: Número de unidades previstas, según documentación gráfica de Proyecto.  Criterio de medición de obra: Se medirá el número de unidades realmente colocadas según especificaciones de Proyecto.</t>
  </si>
  <si>
    <t>Uds.</t>
  </si>
  <si>
    <t>Largo</t>
  </si>
  <si>
    <t>Ancho</t>
  </si>
  <si>
    <t>Alto</t>
  </si>
  <si>
    <t>Parcial</t>
  </si>
  <si>
    <t>Subtotal</t>
  </si>
  <si>
    <t>RSF020</t>
  </si>
  <si>
    <t>Partida</t>
  </si>
  <si>
    <t>m</t>
  </si>
  <si>
    <t>Marco perimetral para alfombra de entrada al edificio.</t>
  </si>
  <si>
    <t>Marco perimetral para alfombra de entrada al edificio, formado por perfiles angulares de acero inoxidable AISI 304, con alas de 20x25x3 mm de longitud y 3 mm de espesor. COLOCACIÓN: en cajeado de pavimento.  Criterio de valoración económica: El precio no incluye la formación del cajeado.  Incluye: Preparación de la superficie soporte. Colocación y fijación mecánica del perfil. Sellado de las juntas.  Criterio de medición de proyecto: Longitud medida según documentación gráfica de Proyecto.  Criterio de medición de obra: Se medirá la longitud realmente ejecutada según especificaciones de Proyecto.</t>
  </si>
  <si>
    <t>Uds.</t>
  </si>
  <si>
    <t>Largo</t>
  </si>
  <si>
    <t>Ancho</t>
  </si>
  <si>
    <t>Alto</t>
  </si>
  <si>
    <t>Parcial</t>
  </si>
  <si>
    <t>Subtotal</t>
  </si>
  <si>
    <t>RSF005</t>
  </si>
  <si>
    <t>Partida</t>
  </si>
  <si>
    <t>m²</t>
  </si>
  <si>
    <t>Alfombra de entrada al edificio, con perfiles de aluminio.</t>
  </si>
  <si>
    <t>Alfombra de entrada al edificio con nivel de tránsito elevado, con capacidad de retención de partículas finas de suciedad y absorción de la humedad existente en el calzado, formada por perfiles de aluminio anodizado, color negro, de 17 mm de altura, 28 mm de anchura y 5 mm de distancia entre perfiles, con inserciones de fibras textiles combinadas con tiras raspadoras. COLOCACIÓN: sobre cajeado en pavimento.  Incluye: Limpieza de la superficie soporte. Replanteo. Colocación.  Criterio de medición de proyecto: Superficie medida según documentación gráfica de Proyecto.  Criterio de medición de obra: Se medirá la superficie realmente ejecutada según especificaciones de Proyecto.</t>
  </si>
  <si>
    <t>Uds.</t>
  </si>
  <si>
    <t>Largo</t>
  </si>
  <si>
    <t>Ancho</t>
  </si>
  <si>
    <t>Alto</t>
  </si>
  <si>
    <t>Parcial</t>
  </si>
  <si>
    <t>Subtotal</t>
  </si>
  <si>
    <t>SI</t>
  </si>
  <si>
    <t>S</t>
  </si>
  <si>
    <t>U</t>
  </si>
  <si>
    <t>Capítulo</t>
  </si>
  <si>
    <t>Urbanización interior de la parcela</t>
  </si>
  <si>
    <t>UJ</t>
  </si>
  <si>
    <t>Capítulo</t>
  </si>
  <si>
    <t>Jardinería</t>
  </si>
  <si>
    <t>JSP020</t>
  </si>
  <si>
    <t>Partida</t>
  </si>
  <si>
    <t>Ud</t>
  </si>
  <si>
    <t>Trasplante de árbol.</t>
  </si>
  <si>
    <t>Trasplante de árbol de 200 cm de diámetro, con trasplantadora.  Incluye: Poda de raíces. Poda de ramas. Transporte al lugar de destino. Plantación. Recorte de raíces.  Criterio de medición de proyecto: Número de unidades previstas, según documentación gráfica de Proyecto.  Criterio de medición de obra: Se medirá el número de unidades realmente trasplantadas según especificaciones de Proyecto.</t>
  </si>
  <si>
    <t>Uds.</t>
  </si>
  <si>
    <t>Largo</t>
  </si>
  <si>
    <t>Ancho</t>
  </si>
  <si>
    <t>Alto</t>
  </si>
  <si>
    <t>Parcial</t>
  </si>
  <si>
    <t>Subtotal</t>
  </si>
  <si>
    <t>UJC010</t>
  </si>
  <si>
    <t>Partida</t>
  </si>
  <si>
    <t>m²</t>
  </si>
  <si>
    <t>Tepe.</t>
  </si>
  <si>
    <t>Tepe de césped.  Incluye: Preparación del terreno con tractor y abonado de fondo. Colocación de tepes. Primer riego.  Criterio de medición de proyecto: Superficie medida en proyección horizontal, según documentación gráfica de Proyecto.  Criterio de medición de obra: Se medirá, en proyección horizontal, la superficie realmente ejecutada según especificaciones de Proyecto.</t>
  </si>
  <si>
    <t>Uds.</t>
  </si>
  <si>
    <t>Largo</t>
  </si>
  <si>
    <t>Ancho</t>
  </si>
  <si>
    <t>Alto</t>
  </si>
  <si>
    <t>Parcial</t>
  </si>
  <si>
    <t>Subtotal</t>
  </si>
  <si>
    <t>UJP010</t>
  </si>
  <si>
    <t>Partida</t>
  </si>
  <si>
    <t>Ud</t>
  </si>
  <si>
    <t>Plantación de árbol.</t>
  </si>
  <si>
    <t>Plantación de Arbol a elegir de 14 a 16 cm de perímetro de tronco a 1 m del suelo, en hoyo de 60x60x60 cm realizado con medios mecánicos; suministro en contenedor. Incluso tierra vegetal cribada y substratos vegetales fertilizados.  Incluye: Laboreo y preparación del terreno con medios mecánicos. Abonado del terreno. Plantación. Colocación de tutor. Primer riego.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</si>
  <si>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</si>
  <si>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</si>
  <si>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</si>
  <si>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</si>
  <si>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</si>
  <si>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</si>
  <si>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UJM010</t>
  </si>
  <si>
    <t>Partida</t>
  </si>
  <si>
    <t>m²</t>
  </si>
  <si>
    <t>Macizo.</t>
  </si>
  <si>
    <t>Macizo de planta a elegir de 0,30-0,40 m de altura (6 ud/m²).  Incluye: Laboreo y preparación del terreno con motocultor. Abonado del terreno. Plantación. Recebo de mantillo. Primer riego.  Criterio de medición de proyecto: Superficie medida en proyección horizontal, según documentación gráfica de Proyecto.  Criterio de medición de obra: Se medirá, en proyección horizontal, la superficie realmente ejecutada según especificaciones de Proyecto.</t>
  </si>
  <si>
    <t>Uds.</t>
  </si>
  <si>
    <t>Largo</t>
  </si>
  <si>
    <t>Ancho</t>
  </si>
  <si>
    <t>Alto</t>
  </si>
  <si>
    <t>Parcial</t>
  </si>
  <si>
    <t>Subtotal</t>
  </si>
  <si>
    <t>UJM020</t>
  </si>
  <si>
    <t>Partida</t>
  </si>
  <si>
    <t>m²</t>
  </si>
  <si>
    <t>Rocalla.</t>
  </si>
  <si>
    <t>Rocalla mixta de piedras graníticas con musgo (50 kg/m²), con arbustos a elegir de 1,0-1,25 m de altura (1 ud/m²), conífera enana de 0,3-0,4 m de altura (0,5 ud/m²) y arbusto cubresuelos de 0,2-0,4 m de altura (1 ud/m²).  Incluye: Limpieza y preparación del terreno. Remodelado, cava y abonado del terreno. Colocación de piedras. Distribución y plantación de los arbustos. Cubrición con mantillo. Primer riego.  Criterio de medición de proyecto: Superficie medida en proyección horizontal, según documentación gráfica de Proyecto.  Criterio de medición de obra: Se medirá, en proyección horizontal, la superficie realmente ejecutada según especificaciones de Proyecto.</t>
  </si>
  <si>
    <t>Uds.</t>
  </si>
  <si>
    <t>Largo</t>
  </si>
  <si>
    <t>Ancho</t>
  </si>
  <si>
    <t>Alto</t>
  </si>
  <si>
    <t>Parcial</t>
  </si>
  <si>
    <t>Subtotal</t>
  </si>
  <si>
    <t>UJA050</t>
  </si>
  <si>
    <t>Partida</t>
  </si>
  <si>
    <t>m³</t>
  </si>
  <si>
    <t>Aporte de tierra vegetal.</t>
  </si>
  <si>
    <t>Aporte de tierra vegetal cribada y fertilizada, suministrada a granel y extendida con medios mecánicos, mediante miniretroexcavadora, en capas de espesor uniforme y sin producir daños a las plantas existentes.  Incluye: Acopio de la tierra vegetal. Extendido y perfilado de la tierra vegetal. Señalización y protección del terreno.  Criterio de medición de proyecto: Volumen medido según documentación gráfica de Proyecto.  Criterio de medición de obra: Se medirá el volumen realmente ejecutado según especificaciones de Proyecto.</t>
  </si>
  <si>
    <t>Uds.</t>
  </si>
  <si>
    <t>Largo</t>
  </si>
  <si>
    <t>Ancho</t>
  </si>
  <si>
    <t>Alto</t>
  </si>
  <si>
    <t>Parcial</t>
  </si>
  <si>
    <t>Subtotal</t>
  </si>
  <si>
    <t>UJV010</t>
  </si>
  <si>
    <t>Partida</t>
  </si>
  <si>
    <t>m</t>
  </si>
  <si>
    <t>Seto.</t>
  </si>
  <si>
    <t>Seto de Aligustre (Ligustrum japonicum) de 0,8-1,0 m de altura (4 ud/m).  Incluye: Apertura de zanja con los medios indicados. Abonado del terreno. Plantación. Primer riego.  Criterio de medición de proyecto: Longitud medida según documentación gráfica de Proyecto.  Criterio de medición de obra: Se medirá la longitud realmente ejecutada según especificaciones de Proyecto.</t>
  </si>
  <si>
    <t>Uds.</t>
  </si>
  <si>
    <t>Largo</t>
  </si>
  <si>
    <t>Ancho</t>
  </si>
  <si>
    <t>Alto</t>
  </si>
  <si>
    <t>Parcial</t>
  </si>
  <si>
    <t>Subtotal</t>
  </si>
  <si>
    <t>UJ</t>
  </si>
  <si>
    <t>UR</t>
  </si>
  <si>
    <t>Capítulo</t>
  </si>
  <si>
    <t>Riego</t>
  </si>
  <si>
    <t>PPVLRI009</t>
  </si>
  <si>
    <t>Partida</t>
  </si>
  <si>
    <t>ud</t>
  </si>
  <si>
    <t>INSTALACIÓN ELÉCTRICA INST. RIEGO</t>
  </si>
  <si>
    <t>Suministro e instalación de instalación eléctrica del sistema de riego  de la parcela. Se incluye en la medición el cableado de conexión desde el cuadro eléctrico hasta cada elemento de la instalación realizado mediante manguera compuesta de tres conductores (fase/neutro/tierra) de 3x2,5 mm² de tensión asignada 0,6/1 kV, de cobre clase 5, con aislamiento libre de halógenos, con baja emisión de humos y gases corrosivos con la denominación genérica RZ1-K, que cumplen el reglamento CPR, para instalación enterrada bajo tubo de polietileno de doble pared D=63 mm, con resistencia a la compresión mayor que 250 N. Se incluye en la medición el cuadro eléctrico de mando y protección con tres salidas a circuitos y una a sistema general. Medida la unidad totalmente instalada y conexionada, incluyendo materiales y mano de obra según planos de proyecto y normativa aplicable.</t>
  </si>
  <si>
    <t>Uds.</t>
  </si>
  <si>
    <t>Largo</t>
  </si>
  <si>
    <t>Ancho</t>
  </si>
  <si>
    <t>Alto</t>
  </si>
  <si>
    <t>Parcial</t>
  </si>
  <si>
    <t>Subtotal</t>
  </si>
  <si>
    <t>Electricidad sistema riego</t>
  </si>
  <si>
    <t>PPVLRI001</t>
  </si>
  <si>
    <t>Partida</t>
  </si>
  <si>
    <t>ud</t>
  </si>
  <si>
    <t>PROGRAMADOR RIEGO</t>
  </si>
  <si>
    <t>Suministro e instalación de programador Hunter Pro C con sensor Solar Sync o semejante en calidad y características técnicas, de 12 estaciones, 3 programas independientes, 4 horas de inicio compatible con sofware Hydrawise (o compatible). Medida la unidad totalmente instalada, conexionada, programada y lista para funcionar según memoria descriptiva, planos de proyecto, normativa aplicable e instrucciones del fabricante por personal especializado.</t>
  </si>
  <si>
    <t>Uds.</t>
  </si>
  <si>
    <t>Largo</t>
  </si>
  <si>
    <t>Ancho</t>
  </si>
  <si>
    <t>Alto</t>
  </si>
  <si>
    <t>Parcial</t>
  </si>
  <si>
    <t>Subtotal</t>
  </si>
  <si>
    <t>Riego exterior</t>
  </si>
  <si>
    <t>PPVLRI002</t>
  </si>
  <si>
    <t>Partida</t>
  </si>
  <si>
    <t>ud</t>
  </si>
  <si>
    <t>ELECTROVÁLVULA CONTROL RIEGO</t>
  </si>
  <si>
    <t>Suministro e instalación de electroválvula de control de apertura y cierre de sectores de riego sobre tubería de distribución de agua de 3/4". Las uniones y piezas especiales irán unidas según normativa. Incluso cable de alimentación eléctrica y parte proporcional de piezas especiales para instalación y conexión y pruebas de estanqueidad. Medida la unidad totalmente instalada, conexionada, programada y lista para funcionar según memoria descriptiva, planos de proyecto, normativa aplicable e instrucciones del fabricante por personal especializado.</t>
  </si>
  <si>
    <t>Uds.</t>
  </si>
  <si>
    <t>Largo</t>
  </si>
  <si>
    <t>Ancho</t>
  </si>
  <si>
    <t>Alto</t>
  </si>
  <si>
    <t>Parcial</t>
  </si>
  <si>
    <t>Subtotal</t>
  </si>
  <si>
    <t>Riego exterior</t>
  </si>
  <si>
    <t>PPVLRI006</t>
  </si>
  <si>
    <t>Partida</t>
  </si>
  <si>
    <t>m</t>
  </si>
  <si>
    <t>TUBERÍA RIEGO 1"</t>
  </si>
  <si>
    <t>Suministro e instalación de tubería de abastecimiento y distribución de agua de riego formada por tubo de polietileno PE 40 de color negro con bandas de color azul, de 25 mm de diámetro exterior y 3,5 mm de espesor, PN-10 atm. enterrada. Medida la unidad totalmente instalada y conexionada, incluyendo materiales y mano de obra según planos de proyecto y normativa aplicable.</t>
  </si>
  <si>
    <t>Uds.</t>
  </si>
  <si>
    <t>Largo</t>
  </si>
  <si>
    <t>Ancho</t>
  </si>
  <si>
    <t>Alto</t>
  </si>
  <si>
    <t>Parcial</t>
  </si>
  <si>
    <t>Subtotal</t>
  </si>
  <si>
    <t>Distribución de agua para riego rociadores</t>
  </si>
  <si>
    <t>PPVLRI007</t>
  </si>
  <si>
    <t>Partida</t>
  </si>
  <si>
    <t>m</t>
  </si>
  <si>
    <t>TUBERÍA RIEGO 3/4"</t>
  </si>
  <si>
    <t>Suministro e instalación de tubería de abastecimiento y distribución de agua de riego formada por tubo de polietileno PE 40 de color negro con bandas de color azul, de 20 mm de diámetro exterior y 2,8 mm de espesor, PN-10 atm. enterrada. Medida la unidad totalmente instalada y conexionada, incluyendo materiales y mano de obra según planos de proyecto y normativa aplicable.</t>
  </si>
  <si>
    <t>Uds.</t>
  </si>
  <si>
    <t>Largo</t>
  </si>
  <si>
    <t>Ancho</t>
  </si>
  <si>
    <t>Alto</t>
  </si>
  <si>
    <t>Parcial</t>
  </si>
  <si>
    <t>Subtotal</t>
  </si>
  <si>
    <t>Distribución de agua para riego</t>
  </si>
  <si>
    <t>PPVLRI003</t>
  </si>
  <si>
    <t>Partida</t>
  </si>
  <si>
    <t>ud</t>
  </si>
  <si>
    <t>ASPERSOR REGULABLE</t>
  </si>
  <si>
    <t>Suministro e instalación de aspersor emergente Hunter o semejante en calidad y características técnicas, regulable en ángulo y arco, incluido en la medición collarín y codo articulado para conexión a la tubería. Medida la unidad totalmente instalada, conexionada, programada y lista para funcionar según memoria descriptiva, planos de proyecto, normativa aplicable e instrucciones del fabricante por personal especializado.</t>
  </si>
  <si>
    <t>Uds.</t>
  </si>
  <si>
    <t>Largo</t>
  </si>
  <si>
    <t>Ancho</t>
  </si>
  <si>
    <t>Alto</t>
  </si>
  <si>
    <t>Parcial</t>
  </si>
  <si>
    <t>Subtotal</t>
  </si>
  <si>
    <t>PPVLRI005</t>
  </si>
  <si>
    <t>Partida</t>
  </si>
  <si>
    <t>m</t>
  </si>
  <si>
    <t>TUBERÍA RIEGO POR GOTEO</t>
  </si>
  <si>
    <t>Suministro e instalación de tubería de riego por goteo formada por tubo de polietileno de color negro de 25 mm de diámetro exterior con goteos integrados suministrada en rollos, incluido en la medición accesorios y piezas especiales. Medida la unidad totalmente instalada y conexionada, incluyendo materiales y mano de obra según planos de proyecto y normativa aplicable.</t>
  </si>
  <si>
    <t>Uds.</t>
  </si>
  <si>
    <t>Largo</t>
  </si>
  <si>
    <t>Ancho</t>
  </si>
  <si>
    <t>Alto</t>
  </si>
  <si>
    <t>Parcial</t>
  </si>
  <si>
    <t>Subtotal</t>
  </si>
  <si>
    <t>Tubería de riego por goteo</t>
  </si>
  <si>
    <t>PPVLRI008</t>
  </si>
  <si>
    <t>Partida</t>
  </si>
  <si>
    <t>ud</t>
  </si>
  <si>
    <t>ACCESORIOS INST. RIEGO</t>
  </si>
  <si>
    <t>Suministro e instalación de codos, tes, empalmes, valvulería para interconexión de equipos, tuberías y resto de elementos de la instalación.</t>
  </si>
  <si>
    <t>Uds.</t>
  </si>
  <si>
    <t>Largo</t>
  </si>
  <si>
    <t>Ancho</t>
  </si>
  <si>
    <t>Alto</t>
  </si>
  <si>
    <t>Parcial</t>
  </si>
  <si>
    <t>Subtotal</t>
  </si>
  <si>
    <t>Instalación de riego</t>
  </si>
  <si>
    <t>PPVLRI010</t>
  </si>
  <si>
    <t>Partida</t>
  </si>
  <si>
    <t>ud</t>
  </si>
  <si>
    <t>ARQUETA ELECTROVÁLVULAS</t>
  </si>
  <si>
    <t>Suministro e instalación de arqueta para colocación de electroválvulas de sistema de riego automático, de 40x40x60 cm., construida con paredes de ladrillo macizo a media asta, sobre fondo de grava gruesa de 10 cm de espesor, enlucida en su interior con mortero de cemento, con marco y tapa de hierro fundido B-250 de resistencia al peso. Incluido en la medición el sellado de tubos. Medida la unidad totalmente ejecutada según memoria descriptiva, planos de proyecto y normativa aplicable.</t>
  </si>
  <si>
    <t>Uds.</t>
  </si>
  <si>
    <t>Largo</t>
  </si>
  <si>
    <t>Ancho</t>
  </si>
  <si>
    <t>Alto</t>
  </si>
  <si>
    <t>Parcial</t>
  </si>
  <si>
    <t>Subtotal</t>
  </si>
  <si>
    <t>Arquetas p/electroválvulas riego</t>
  </si>
  <si>
    <t>UR</t>
  </si>
  <si>
    <t>UV</t>
  </si>
  <si>
    <t>Capítulo</t>
  </si>
  <si>
    <t>Cerramientos exteriores</t>
  </si>
  <si>
    <t>UVM020</t>
  </si>
  <si>
    <t>Partida</t>
  </si>
  <si>
    <t>m</t>
  </si>
  <si>
    <t>Muro de hormigón para vallado de parcela.</t>
  </si>
  <si>
    <t>Vallado de parcela formado por muro continuo de hormigón armado, de 1 m de altura y 15 cm de espesor, realizado con hormigón HA-25/F/20/XC2 fabricado en central, y malla electrosoldada ME 15x15 Ø 8-8 B 500 T 6x2,20 UNE-EN 10080; montaje y desmontaje del sistema de encofrado recuperable metálico para acabado visto. Incluso berenjenos para biselado de cantos y separadores.  Incluye: Limpieza y preparación de la superficie de apoyo. Replanteo. Colocación y aplomado de la malla electrosoldada con separadores homologados. Colocación de berenjenos en el encofrado. Montaje del sistema de encofrado del murete. Formación de juntas. Vertido y compactación del hormigón. Desmontaje del sistema de encofrado. Curado del hormigón.  Criterio de medición de proyecto: Longitud medida según documentación gráfica de Proyecto, deduciendo la longitud de los huecos de puertas y cancelas.  Criterio de medición de obra: Se medirá la longitud realmente ejecutada según especificaciones de Proyecto, deduciendo la longitud de los huecos de puertas y cancelas.</t>
  </si>
  <si>
    <t>Uds.</t>
  </si>
  <si>
    <t>Largo</t>
  </si>
  <si>
    <t>Ancho</t>
  </si>
  <si>
    <t>Alto</t>
  </si>
  <si>
    <t>Parcial</t>
  </si>
  <si>
    <t>Subtotal</t>
  </si>
  <si>
    <t>entrada peatonal</t>
  </si>
  <si>
    <t>CSV010</t>
  </si>
  <si>
    <t>Partida</t>
  </si>
  <si>
    <t>m³</t>
  </si>
  <si>
    <t>Zapata corrida de cimentación de hormigón armado.</t>
  </si>
  <si>
    <t>Zapata corrida de cimentación, de hormigón armado, realizada en excavación previa, con hormigón HA-25/F/20/XC2 fabricado en central, y vertido desde camión, y acero UNE-EN 10080 B 500 S, con una cuantía aproximada de 100 kg/m³. Incluso armaduras de espera de los pilares u otros elementos, alambre de atar, y separadores.  Criterio de valoración económica: El precio incluye la elaboración de la ferralla (corte, doblado y conformado de elementos) en taller industrial y el montaje en el lugar definitivo de su colocación en obra, pero no incluye el encofrado.  Incluye: Replanteo y trazado de las vigas y de los pilares u otros elementos estructurales que apoyen en las mismas. Colocación de separadores y fijación de las armaduras. Vertido y compactación del hormigón. Coronación y enrase de cimientos. Curado del hormigón.  Criterio de medición de proyecto: Volumen medido sobre las secciones teóricas de la excavación, según documentación gráfica de Proyecto.  Criterio de medición de obra: Se medirá el volumen teórico ejecutado según especificaciones de Proyecto, sin incluir los incrementos por excesos de excavación no autorizados.</t>
  </si>
  <si>
    <t>Uds.</t>
  </si>
  <si>
    <t>Largo</t>
  </si>
  <si>
    <t>Ancho</t>
  </si>
  <si>
    <t>Alto</t>
  </si>
  <si>
    <t>Parcial</t>
  </si>
  <si>
    <t>Subtotal</t>
  </si>
  <si>
    <t>entrada peatonal</t>
  </si>
  <si>
    <t>UVP010</t>
  </si>
  <si>
    <t>Partida</t>
  </si>
  <si>
    <t>Ud</t>
  </si>
  <si>
    <t>Puerta cancela en vallado de parcela.</t>
  </si>
  <si>
    <t>Puerta cancela con carpintería artística de acero, de una hoja abatible, dimensiones 150x200 cm, perfiles rectangulares en cerco y barrotes de redondo macizo liso de 16 mm con macollas de hierro fundido, zócalo inferior realizado con chapa grecada de 1,2 mm de espesor a dos caras, para acceso peatonal. Apertura manual. Incluso bisagras o anclajes metálicos laterales de los bastidores sentados con hormigón HM-25/B/20/X0, armadura portante de la cancela y recibidos a obra, elementos de anclaje, herrajes de seguridad y cierre, acabado con imprimación antioxidante y accesorios.  Incluye: Instalación de la puerta cancela. Montaje del sistema de apertura. Montaje del sistema de accionamiento. Repaso y engrase de mecanismos.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</si>
  <si>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</si>
  <si>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</si>
  <si>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</si>
  <si>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</si>
  <si>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</si>
  <si>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</si>
  <si>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UVP010b</t>
  </si>
  <si>
    <t>Partida</t>
  </si>
  <si>
    <t>Ud</t>
  </si>
  <si>
    <t>Puerta cancela en vallado de parcela.</t>
  </si>
  <si>
    <t>Puerta cancela con cuarterones de chapa de acero galvanizado, acabado lacado, de una hoja abatible, dimensiones 300x200 cm, perfiles rectangulares en cerco y cuarterones de chapa metálica a dos caras, zócalo inferior realizado con doble chapa de 1,5 mm de espesor, lisa, para acceso de vehículos. Apertura automática con equipo de automatismo recibido a obra para apertura y cierre automático de puerta (incluido en el precio). Incluso bisagras o anclajes metálicos laterales de los bastidores, armadura portante de la cancela y recibidos a obra, material de conexionado eléctrico, elementos de anclaje, herrajes de seguridad y cierre, acabado con imprimación antioxidante y accesorios.  Incluye: Replanteo. Colocación y montaje del poste de fijación. Instalación de la puerta cancela. Vertido del hormigón. Montaje del sistema de apertura. Montaje del sistema de accionamiento. Conexionado eléctrico. Repaso y engrase de mecanismos. Puesta en marcha.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</si>
  <si>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</si>
  <si>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</si>
  <si>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</si>
  <si>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</si>
  <si>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</si>
  <si>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</si>
  <si>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acceso vehiculos</t>
  </si>
  <si>
    <t>ECM010</t>
  </si>
  <si>
    <t>Partida</t>
  </si>
  <si>
    <t>m³</t>
  </si>
  <si>
    <t>Muro de mampostería.</t>
  </si>
  <si>
    <t>Muro de carga de mampostería careada a dos caras vistas, con mampuestos, de piedra caliza, con las caras de paramento labradas en forma poligonal, colocados con mortero de cal industrial, color Natural, M-15, suministrado en sacos y rellenando las juntas con mortero fino, en muros de espesor variable, hasta 50 cm.  Incluye: Replanteo del muro. Colocación y aplomado de miras de referencia. Tendido de hilos entre miras. Limpieza y humectación del lecho de la primera hilada. Colocación de los mampuestos sobre la capa de mortero. Tanteo con regla y plomada, rectificando su posición mediante golpeo. Refino, rejuntado y rehundido con hierro. Limpieza del paramento.  Criterio de medición de proyecto: Volumen medido según documentación gráfica de Proyecto, deduciendo todos los huecos, sea cual fuere su superficie, al no considerar la ejecución de dinteles, jambas, vierteaguas, albardillas ni cornisas.  Criterio de medición de obra: Se medirá el volumen realmente ejecutado según especificaciones de Proyecto, deduciendo todos los huecos, sea cual fuere su superficie, ya que no incluye la ejecución de dinteles, jambas, vierteaguas, albardillas ni cornisas.</t>
  </si>
  <si>
    <t>Uds.</t>
  </si>
  <si>
    <t>Largo</t>
  </si>
  <si>
    <t>Ancho</t>
  </si>
  <si>
    <t>Alto</t>
  </si>
  <si>
    <t>Parcial</t>
  </si>
  <si>
    <t>Subtotal</t>
  </si>
  <si>
    <t>UVE010</t>
  </si>
  <si>
    <t>Partida</t>
  </si>
  <si>
    <t>m²</t>
  </si>
  <si>
    <t>Vallado de parcela, de rejilla electrosoldada.</t>
  </si>
  <si>
    <t>Vallado de parcela formado por paneles de rejilla electrosoldada con pletina de acero galvanizado de 30x2 mm en cuadrícula de 30x30 mm, con bastidor electrosoldado y postes de perfil hueco de acero galvanizado, de sección cuadrada 50x50x1,5 mm y 1,3 m de altura, separados 1,10 m entre sí anclados mecanicamente a muro de hormigón armado. Incluso accesorios para la fijación de los paneles de rejilla electrosoldada a los postes metálicos.  Incluye: Replanteo. Apertura de taladros para fijación de los postes. Colocación de los postes. Aplomado y alineación de los postes. Colocación de los paneles de rejilla.  Criterio de medición de proyecto: Superficie realmente ejecutada, según documentación gráfica de Proyecto.  Criterio de medición de obra: Superficie realmente ejecutada realmente colocadas según especificaciones de Proyecto.</t>
  </si>
  <si>
    <t>Uds.</t>
  </si>
  <si>
    <t>Largo</t>
  </si>
  <si>
    <t>Ancho</t>
  </si>
  <si>
    <t>Alto</t>
  </si>
  <si>
    <t>Parcial</t>
  </si>
  <si>
    <t>Subtotal</t>
  </si>
  <si>
    <t>TRA1</t>
  </si>
  <si>
    <t>UVP010c</t>
  </si>
  <si>
    <t>Partida</t>
  </si>
  <si>
    <t>Ud</t>
  </si>
  <si>
    <t>Puerta de rejilla electrosoldada. 2 Hojas.</t>
  </si>
  <si>
    <t>Puerta de rejilla electrosoldada con pletina de acero galvanizado de 30x2 mm en cuadrícula de 30x30 mm, con bastidor electrosoldado, de dos hojas abatibles, dimensiones 155x230 cm, para acceso peatonal. Apertura manual. Incluso bisagras o anclajes metálicos laterales de los bastidores, elementos de anclaje, herrajes de seguridad y cierre, y accesorios.  Incluye: Instalación de la puerta. Montaje del sistema de apertura. Montaje del sistema de accionamiento. Repaso y engrase de mecanismos.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</si>
  <si>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</si>
  <si>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</si>
  <si>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</si>
  <si>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</si>
  <si>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</si>
  <si>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</si>
  <si>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TRA1</t>
  </si>
  <si>
    <t>UVP010cb</t>
  </si>
  <si>
    <t>Partida</t>
  </si>
  <si>
    <t>Ud</t>
  </si>
  <si>
    <t>Puerta de rejilla electrosoldada. 1 Hoja.</t>
  </si>
  <si>
    <t>Puerta de rejilla electrosoldada con pletina de acero galvanizado de 30x2 mm en cuadrícula de 30x30 mm, con bastidor electrosoldado, de una hoja abatible, dimensiones 108x210 cm, para acceso peatonal. Apertura manual. Incluso bisagras o anclajes metálicos laterales de los bastidores, elementos de anclaje, herrajes de seguridad y cierre, y accesorios.  Incluye: Instalación de la puerta. Montaje del sistema de apertura. Montaje del sistema de accionamiento. Repaso y engrase de mecanismos.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</si>
  <si>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</si>
  <si>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</si>
  <si>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</si>
  <si>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</si>
  <si>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</si>
  <si>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</si>
  <si>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TRA2</t>
  </si>
  <si>
    <t>UV</t>
  </si>
  <si>
    <t>UX</t>
  </si>
  <si>
    <t>Capítulo</t>
  </si>
  <si>
    <t>Pavimentos exteriores</t>
  </si>
  <si>
    <t>UXP010</t>
  </si>
  <si>
    <t>Partida</t>
  </si>
  <si>
    <t>m²</t>
  </si>
  <si>
    <t>Pavimento de baldosas de piedra natural recibidas con mortero.</t>
  </si>
  <si>
    <t>Pavimento para uso exterior en áreas peatonales y calles residenciales, de baldosas de piezas irregulares de caliza de Silos de 3 a 4 cm de espesor, recibidas sobre capa de mortero de cemento M-10; rejuntadas con lechada de cemento 1/2 CEM II/B-P 32,5 R; realizado sobre solera de hormigón en masa (HM-20/P/20/X0), de 20 cm de espesor, vertido desde camión con extendido y vibrado manual con regla vibrante de 3 m, con acabado maestreado, y explanada con índice CBR &gt; 5 (California Bearing Ratio), no incluida en este precio.  Incluye: Replanteo de maestras y niveles. Vertido y compactación de la solera de hormigón. Extendido de la capa de mortero. Humectación de las piezas a colocar. Colocación individual, a pique de maceta, de las piezas. Formación de juntas y encuentros. Limpieza del pavimento y las juntas. Preparación y extendido de la lechada líquida para relleno de juntas. Limpieza final con agua, sin eliminar el material de rejuntado.  Criterio de medición de proyecto: Superficie medida en proyección horizontal, según documentación gráfica de Proyecto. No se han tenido en cuenta los retaceos como factor de influencia para incrementar la medición, toda vez que en la descomposición se ha considerado el tanto por cien de roturas general.  Criterio de medición de obra: Se medirá, en proyección horizontal, la superficie realmente ejecutada según especificaciones de Proyecto.</t>
  </si>
  <si>
    <t>Uds.</t>
  </si>
  <si>
    <t>Largo</t>
  </si>
  <si>
    <t>Ancho</t>
  </si>
  <si>
    <t>Alto</t>
  </si>
  <si>
    <t>Parcial</t>
  </si>
  <si>
    <t>Subtotal</t>
  </si>
  <si>
    <t>a justificar</t>
  </si>
  <si>
    <t>UXA010</t>
  </si>
  <si>
    <t>Partida</t>
  </si>
  <si>
    <t>m²</t>
  </si>
  <si>
    <t>Pavimento de adoquines cerámicos clinker. 19</t>
  </si>
  <si>
    <t>Pavimento de adoquines cerámicos clinker en franjas de 25 cm enmarcando zonas de adoquin de piedra natural, en exteriores, realizado sobre firme con tráfico de categoría C3 (calles comerciales de escasa actividad, menos de 15 vehículos pesados por día) y categoría de explanada E1 (5 &lt;= CBR &lt; 10), compuesto por base flexible de zahorra natural, de 30 cm de espesor, con extendido y compactado al 100% del Proctor Modificado, mediante la colocación flexible, con aparejo en espiga, de adoquines cerámicos clinker de color rojo, acabado superficial liso, cuyas características técnicas cumplen la UNE-EN 1344, de 240x120x60 mm, sobre una capa de arena de granulometría comprendida entre 0,5 y 5 mm, dejando entre ellos una junta de separación de entre 2 y 3 mm, para su posterior rejuntado con arena natural, fina y seca, de 2 mm de tamaño máximo; y vibrado del pavimento con bandeja vibrante de guiado manual.  Incluye: Replanteo de maestras y niveles. Corte de las piezas. Preparación de la explanada. Extendido y compactación de la base. Ejecución del encuentro con los bordes de confinamiento. Extendido y nivelación de la capa de arena. Colocación de los adoquines. Relleno de juntas con arena y vibrado del pavimento. Limpieza.  Criterio de medición de proyecto: Superficie medida en proyección horizontal, según documentación gráfica de Proyecto. No se han tenido en cuenta los retaceos como factor de influencia para incrementar la medición, toda vez que en la descomposición se ha considerado el tanto por cien de roturas general.  Criterio de medición de obra: Se medirá, en proyección horizontal, la superficie realmente ejecutada según especificaciones de Proyecto.</t>
  </si>
  <si>
    <t>Uds.</t>
  </si>
  <si>
    <t>Largo</t>
  </si>
  <si>
    <t>Ancho</t>
  </si>
  <si>
    <t>Alto</t>
  </si>
  <si>
    <t>Parcial</t>
  </si>
  <si>
    <t>Subtotal</t>
  </si>
  <si>
    <t>Alcorques</t>
  </si>
  <si>
    <t>Lineas</t>
  </si>
  <si>
    <t>UXA030</t>
  </si>
  <si>
    <t>Partida</t>
  </si>
  <si>
    <t>m²</t>
  </si>
  <si>
    <t>Pavimento de adoquines de piedra natural. 17</t>
  </si>
  <si>
    <t>Pavimento de adoquines de piedra natural, en exteriores, realizado sobre firme con tráfico de categoría C2 (calles comerciales de gran actividad, 16 a 24 vehículos pesados por día) y categoría de explanada E1 (5 &lt;= CBR &lt; 10), compuesto por base flexible de zahorra natural, de 35 cm de espesor, con extendido y compactado al 100% del Proctor Modificado, mediante la colocación flexible, con un grado de complejidad del aparejo bajo, de adoquines de granito Blanco Berrocal, de 8x8x5 cm, con acabado flameado en la cara vista y aserrado en las otras caras, sobre una capa de arena de granulometría comprendida entre 0,5 y 5 mm, dejando entre ellos una junta de separación de entre 2 y 3 mm, para su posterior rejuntado con arena natural, fina y seca, de 2 mm de tamaño máximo; y vibrado del pavimento con bandeja vibrante de guiado manual.  Incluye: Replanteo de maestras y niveles. Corte de las piezas. Preparación de la explanada. Extendido y compactación de la base. Ejecución del encuentro con los bordes de confinamiento. Extendido y nivelación de la capa de arena. Colocación de los adoquines. Relleno de juntas con arena y vibrado del pavimento. Limpieza.  Criterio de medición de proyecto: Superficie medida en proyección horizontal, según documentación gráfica de Proyecto. No se han tenido en cuenta los retaceos como factor de influencia para incrementar la medición, toda vez que en la descomposición se ha considerado el tanto por cien de roturas general.  Criterio de medición de obra: Se medirá, en proyección horizontal, la superficie realmente ejecutada según especificaciones de Proyecto.</t>
  </si>
  <si>
    <t>Uds.</t>
  </si>
  <si>
    <t>Largo</t>
  </si>
  <si>
    <t>Ancho</t>
  </si>
  <si>
    <t>Alto</t>
  </si>
  <si>
    <t>Parcial</t>
  </si>
  <si>
    <t>Subtotal</t>
  </si>
  <si>
    <t>UXH010</t>
  </si>
  <si>
    <t>Partida</t>
  </si>
  <si>
    <t>m²</t>
  </si>
  <si>
    <t>Solado de baldosas de hormigón.</t>
  </si>
  <si>
    <t>Solado de baldosas de hormigón para uso exterior, acabada en punta de diamante, resistencia a flexión T, carga de rotura 3, resistencia al desgaste G, 30x30x3,2 cm, gris, para uso público en exteriores en zona de rampa de garaje, colocadas a pique de maceta con mortero sobre capa de arena.  Criterio de valoración económica: El precio no incluye la base de apoyo.  Incluye: Replanteo de maestras y niveles. Extendido de la capa de arena. Extendido de la capa de mortero. Humectación de las piezas a colocar. Colocación individual, a pique de maceta, de las piezas. Formación de juntas y encuentros. Limpieza del pavimento y las juntas. Preparación y extendido de la lechada líquida para relleno de juntas. Limpieza final con agua, sin eliminar el material de rejuntado.  Criterio de medición de proyecto: Superficie medida en proyección horizontal, según documentación gráfica de Proyecto, deduciendo los huecos de superficie mayor de 1,5 m². No se han tenido en cuenta los retaceos como factor de influencia para incrementar la medición, toda vez que en la descomposición se ha considerado el tanto por cien de roturas general.  Criterio de medición de obra: Se medirá, en proyección horizontal, la superficie realmente ejecutada según especificaciones de Proyecto, deduciendo los huecos de superficie mayor de 1,5 m².</t>
  </si>
  <si>
    <t>Uds.</t>
  </si>
  <si>
    <t>Largo</t>
  </si>
  <si>
    <t>Ancho</t>
  </si>
  <si>
    <t>Alto</t>
  </si>
  <si>
    <t>Parcial</t>
  </si>
  <si>
    <t>Subtotal</t>
  </si>
  <si>
    <t>Reposición rampa de garaje</t>
  </si>
  <si>
    <t>UXB010</t>
  </si>
  <si>
    <t>Partida</t>
  </si>
  <si>
    <t>m</t>
  </si>
  <si>
    <t>Bordillo para jardín.</t>
  </si>
  <si>
    <t>Bordillo de piedra natural, 40x20x15 cm, para jardín, sobre base de hormigón en masa.  Incluye: Replanteo de alineaciones y niveles. Vertido y extendido del hormigón. Colocación de las piezas. Relleno de juntas con mortero. Asentado y nivelación.  Criterio de medición de proyecto: Longitud medida según documentación gráfica de Proyecto.  Criterio de medición de obra: Se medirá la longitud realmente ejecutada según especificaciones de Proyecto.</t>
  </si>
  <si>
    <t>Uds.</t>
  </si>
  <si>
    <t>Largo</t>
  </si>
  <si>
    <t>Ancho</t>
  </si>
  <si>
    <t>Alto</t>
  </si>
  <si>
    <t>Parcial</t>
  </si>
  <si>
    <t>Subtotal</t>
  </si>
  <si>
    <t>UX</t>
  </si>
  <si>
    <t>UM</t>
  </si>
  <si>
    <t>Capítulo</t>
  </si>
  <si>
    <t>Mobiliario urbano</t>
  </si>
  <si>
    <t>UMJ010</t>
  </si>
  <si>
    <t>Partida</t>
  </si>
  <si>
    <t>Ud</t>
  </si>
  <si>
    <t>Alcorque Acero Corten Tronco-Conico</t>
  </si>
  <si>
    <t>Unidad alcorque Tronco-Conico ejecutado según planos de proyecto diametro base 3,60 m, diametro superior 2,00 m altura 1,5 m, mediante subestructura perfiles soldados de acero UNE-EN 10210-1 S275J0H, en perfiles huecos acabados en caliente, piezas simples, para aplicaciones estructurales, de las series redondo, cuadrado o rectangular, acabado galvanizado en caliente. Revestida mediante plancha de acero corten con resistencia mejorada a la corrosión atmosférica S355J2WP según UNE-EN 10025-5, de 2 mm de espesor, con una masa superficial de 16,49 kg/m², trabajado en taller para adaptarse a sub estructura. Completamente terminado.  Incluye:Fabricación en taller. Replanteo de alineaciones y niveles. Colocación y fijación de las piezas.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</si>
  <si>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</si>
  <si>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</si>
  <si>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</si>
  <si>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</si>
  <si>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</si>
  <si>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</si>
  <si>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UME020</t>
  </si>
  <si>
    <t>Partida</t>
  </si>
  <si>
    <t>Ud</t>
  </si>
  <si>
    <t>Papelera de fundición.</t>
  </si>
  <si>
    <t>Papelera de fundición de suelo, con cubeta interior desmontable de forma tronco-prismática invertida de chapa galvanizada, de 40 litros de capacidad, de estilo histórico, con escudo o nombre de población, con sistema de vaciado por gravedad, con tacos de expansión de acero, tornillos especiales y pasta química a una base de hormigón HM-20/P/20/X0. Incluso excavación y hormigonado de la base de apoyo.  Incluye: Replanteo de alineaciones y niveles. Excavación. Ejecución de la base de hormigón. Colocación y fijación de las piezas.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</si>
  <si>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</si>
  <si>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</si>
  <si>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</si>
  <si>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</si>
  <si>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</si>
  <si>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</si>
  <si>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UMB010</t>
  </si>
  <si>
    <t>Partida</t>
  </si>
  <si>
    <t>Ud</t>
  </si>
  <si>
    <t>Banco metálico.</t>
  </si>
  <si>
    <t>Banco con respaldo, de chapa perforada de acero galvanizado, de 180 cm de longitud, con soportes de sección rectangular, fijado a una superficie soporte (no incluida en este precio).  Incluye: Replanteo de alineaciones y niveles. Colocación y fijación de las piezas.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</si>
  <si>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</si>
  <si>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</si>
  <si>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</si>
  <si>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</si>
  <si>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</si>
  <si>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</si>
  <si>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UMJ010b</t>
  </si>
  <si>
    <t>Partida</t>
  </si>
  <si>
    <t>Ud</t>
  </si>
  <si>
    <t>Jardinera.</t>
  </si>
  <si>
    <t>Jardinera cuadrada de acero corten, de 80x80x60 cm.  Incluye: Replanteo de alineaciones y niveles. Colocación y fijación de las piezas.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</si>
  <si>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</si>
  <si>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</si>
  <si>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</si>
  <si>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</si>
  <si>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</si>
  <si>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</si>
  <si>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UMH010</t>
  </si>
  <si>
    <t>Partida</t>
  </si>
  <si>
    <t>Ud</t>
  </si>
  <si>
    <t>Bolardo fijo de fundición.</t>
  </si>
  <si>
    <t>Bolardo de fundición, fijado a una superficie soporte (no incluida en este precio).  Incluye: Replanteo de alineaciones y niveles. Colocación y fijación de las piezas.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</si>
  <si>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</si>
  <si>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</si>
  <si>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</si>
  <si>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</si>
  <si>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</si>
  <si>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</si>
  <si>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UMH100</t>
  </si>
  <si>
    <t>Partida</t>
  </si>
  <si>
    <t>Ud</t>
  </si>
  <si>
    <t>Bolardo extraíble desmontable.</t>
  </si>
  <si>
    <t>Bolardo con cuerpo extraíble de hierro de 790x70x70 mm y base empotrable de acero galvanizado de 210x90x90 mm.  Incluye: Replanteo de alineaciones y niveles. Excavación. Ejecución de la base de hormigón. Colocación y fijación de las piezas.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</si>
  <si>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</si>
  <si>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</si>
  <si>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</si>
  <si>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</si>
  <si>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</si>
  <si>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</si>
  <si>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UM</t>
  </si>
  <si>
    <t>UT</t>
  </si>
  <si>
    <t>Capítulo</t>
  </si>
  <si>
    <t>Protecciones y señalización</t>
  </si>
  <si>
    <t>UTP005</t>
  </si>
  <si>
    <t>Partida</t>
  </si>
  <si>
    <t>m²</t>
  </si>
  <si>
    <t>Barrera acústica con paneles de aluminio.</t>
  </si>
  <si>
    <t>Barrera acústica de 1 m de altura, 3 m de separación entre pilares, prevista para soportar hasta 240 kg/m² de sobrecarga máxima debida a la acción del viento, realizada con panel machihembrado de sectorización de aluminio Metalesa MA1 o similar, de 110 mm de espesor y 500 mm de altura, formado por cara exterior fonoabsorbente de chapa microperforada acabado prelacado, RC3 y RUV4, según UNE-EN 10169, de 1,2 mm de espesor, alma aislante de lana de roca con velo negro protector de densidad media 120 kg/m³ y cara interior de chapa nervada lisa acabado prelacado, de 1,2 mm de espesor, Euroclase A2-s1, d0 de reacción al fuego según UNE-EN 13501-1, categoría A4, según UNE-EN 1793-1, categoría B3, según UNE-EN 1793-2., instalados por encaje y deslizamiento sobre pilares de perfil laminado en caliente, soldados a placas de anclaje con pernos, fijadas a zapatas de cimentación.  Criterio de valoración económica: El precio no incluye la cimentación, los pilares ni los remates.  Incluye: Instalación de los paneles por encaje y deslizamiento sobre los pilares ya nivelados.  Criterio de medición de proyecto: Superficie medida en proyección vertical, según documentación gráfica de Proyecto.  Criterio de medición de obra: Se medirá, en proyección vertical, la superficie realmente ejecutada según especificaciones de Proyecto.</t>
  </si>
  <si>
    <t>Uds.</t>
  </si>
  <si>
    <t>Largo</t>
  </si>
  <si>
    <t>Ancho</t>
  </si>
  <si>
    <t>Alto</t>
  </si>
  <si>
    <t>Parcial</t>
  </si>
  <si>
    <t>Subtotal</t>
  </si>
  <si>
    <t>Foso Instalaciones</t>
  </si>
  <si>
    <t>UT</t>
  </si>
  <si>
    <t>U</t>
  </si>
  <si>
    <t>G</t>
  </si>
  <si>
    <t>Capítulo</t>
  </si>
  <si>
    <t>Gestión de residuos</t>
  </si>
  <si>
    <t>GC</t>
  </si>
  <si>
    <t>Capítulo</t>
  </si>
  <si>
    <t>Tratamientos previos de los residuos</t>
  </si>
  <si>
    <t>GCA010</t>
  </si>
  <si>
    <t>Partida</t>
  </si>
  <si>
    <t>m³</t>
  </si>
  <si>
    <t>Clasificación de residuos de la construcción.</t>
  </si>
  <si>
    <t>Clasificación y depósito a pie de obra de los residuos de construcción y/o demolición, separándolos en las siguientes fracciones: hormigón, cerámicos, metales, maderas, vidrios, plásticos, papeles o cartones y residuos peligrosos; dentro de la obra en la que se produzcan, con medios manuales, y carga sobre camión.  Incluye: Nada.  Criterio de medición de proyecto: Volumen teórico, estimado a partir del peso y la densidad aparente de los diferentes materiales que componen los residuos, según documentación gráfica de Proyecto.  Criterio de medición de obra: Se medirá, incluyendo el esponjamiento, el volumen de residuos realmente clasificado según especificaciones de Proyecto.</t>
  </si>
  <si>
    <t>Uds.</t>
  </si>
  <si>
    <t>Largo</t>
  </si>
  <si>
    <t>Ancho</t>
  </si>
  <si>
    <t>Alto</t>
  </si>
  <si>
    <t>Parcial</t>
  </si>
  <si>
    <t>Subtotal</t>
  </si>
  <si>
    <t>GC</t>
  </si>
  <si>
    <t>GT</t>
  </si>
  <si>
    <t>Capítulo</t>
  </si>
  <si>
    <t>Gestión de tierras</t>
  </si>
  <si>
    <t>GTA020</t>
  </si>
  <si>
    <t>Partida</t>
  </si>
  <si>
    <t>m³</t>
  </si>
  <si>
    <t>Transporte de tierras con camión.</t>
  </si>
  <si>
    <t>Transporte de tierras con camión de los productos procedentes de la excavación de cualquier tipo de terreno a vertedero específico, instalación de tratamiento de residuos de construcción y demolición externa a la obra o centro de valorización o eliminación de residuos, situado a una distancia no limitada.  Criterio de valoración económica: El precio incluye el tiempo de espera en obra durante las operaciones de carga, el viaje de ida, la descarga y el viaje de vuelta, pero no incluye la carga en obra.  Incluye: Transporte de tierras a vertedero específico, instalación de tratamiento de residuos de construcción y demolición externa a la obra o centro de valorización o eliminación de residuos, con protección de las mismas mediante su cubrición con lonas o toldos.  Criterio de medición de proyecto: Volumen medido sobre las secciones teóricas de las excavaciones, incrementadas cada una de ellas por su correspondiente coeficiente de esponjamiento, de acuerdo con el tipo de terreno considerado.  Criterio de medición de obra: Se medirá, incluyendo el esponjamiento, el volumen de tierras realmente transportado según especificaciones de Proyecto.</t>
  </si>
  <si>
    <t>Uds.</t>
  </si>
  <si>
    <t>Largo</t>
  </si>
  <si>
    <t>Ancho</t>
  </si>
  <si>
    <t>Alto</t>
  </si>
  <si>
    <t>Parcial</t>
  </si>
  <si>
    <t>Subtotal</t>
  </si>
  <si>
    <t>GT</t>
  </si>
  <si>
    <t>GR</t>
  </si>
  <si>
    <t>Capítulo</t>
  </si>
  <si>
    <t>Gestión de residuos inertes</t>
  </si>
  <si>
    <t>GRA010</t>
  </si>
  <si>
    <t>Partida</t>
  </si>
  <si>
    <t>Ud</t>
  </si>
  <si>
    <t>Transporte de residuos inertes con contenedor. Hormigones, morteros y prefabricados.</t>
  </si>
  <si>
    <t>Transporte de residuos inertes de hormigones, morteros y prefabricados producidos en obras de construcción y/o demolición, con contenedor de 7 m³, a vertedero específico, instalación de tratamiento de residuos de construcción y demolición externa a la obra o centro de valorización o eliminación de residuos. Incluso servicio de entrega, alquiler y recogida en obra del contenedor.  Criterio de valoración económica: El precio incluye el canon de vertido por entrega de residuos.  Incluye: Carga a camión del contenedor. Transporte de residuos de construcción a vertedero específico, instalación de tratamiento de residuos de construcción y demolición externa a la obra o centro de valorización o eliminación de residuos.  Criterio de medición de proyecto: Número de unidades previstas, según documentación gráfica de Proyecto.  Criterio de medición de obra: Se medirá el número de unidades realmente transportadas según especificaciones de Proyecto.</t>
  </si>
  <si>
    <t>Uds.</t>
  </si>
  <si>
    <t>Largo</t>
  </si>
  <si>
    <t>Ancho</t>
  </si>
  <si>
    <t>Alto</t>
  </si>
  <si>
    <t>Parcial</t>
  </si>
  <si>
    <t>Subtotal</t>
  </si>
  <si>
    <t>GRA010b</t>
  </si>
  <si>
    <t>Partida</t>
  </si>
  <si>
    <t>Ud</t>
  </si>
  <si>
    <t>Transporte de residuos inertes con contenedor. Ladrillos, tejas y materiales cerámicos</t>
  </si>
  <si>
    <t>Transporte de residuos inertes de ladrillos, tejas y materiales cerámicos, producidos en obras de construcción y/o demolición, con contenedor de 7 m³, a vertedero específico, instalación de tratamiento de residuos de construcción y demolición externa a la obra o centro de valorización o eliminación de residuos. Incluso servicio de entrega, alquiler y recogida en obra del contenedor.  Criterio de valoración económica: El precio incluye el canon de vertido por entrega de residuos.  Incluye: Carga a camión del contenedor. Transporte de residuos de construcción a vertedero específico, instalación de tratamiento de residuos de construcción y demolición externa a la obra o centro de valorización o eliminación de residuos.  Criterio de medición de proyecto: Número de unidades previstas, según documentación gráfica de Proyecto.  Criterio de medición de obra: Se medirá el número de unidades realmente transportadas según especificaciones de Proyecto.</t>
  </si>
  <si>
    <t>Uds.</t>
  </si>
  <si>
    <t>Largo</t>
  </si>
  <si>
    <t>Ancho</t>
  </si>
  <si>
    <t>Alto</t>
  </si>
  <si>
    <t>Parcial</t>
  </si>
  <si>
    <t>Subtotal</t>
  </si>
  <si>
    <t>GRA010c</t>
  </si>
  <si>
    <t>Partida</t>
  </si>
  <si>
    <t>Ud</t>
  </si>
  <si>
    <t>Transporte de residuos inertes con contenedor. Madera.</t>
  </si>
  <si>
    <t>Transporte de residuos inertes de madera producidos en obras de construcción y/o demolición, con contenedor de 7 m³, a vertedero específico, instalación de tratamiento de residuos de construcción y demolición externa a la obra o centro de valorización o eliminación de residuos. Incluso servicio de entrega, alquiler y recogida en obra del contenedor.  Criterio de valoración económica: El precio incluye el canon de vertido por entrega de residuos.  Incluye: Carga a camión del contenedor. Transporte de residuos de construcción a vertedero específico, instalación de tratamiento de residuos de construcción y demolición externa a la obra o centro de valorización o eliminación de residuos.  Criterio de medición de proyecto: Número de unidades previstas, según documentación gráfica de Proyecto.  Criterio de medición de obra: Se medirá el número de unidades realmente transportadas según especificaciones de Proyecto.</t>
  </si>
  <si>
    <t>Uds.</t>
  </si>
  <si>
    <t>Largo</t>
  </si>
  <si>
    <t>Ancho</t>
  </si>
  <si>
    <t>Alto</t>
  </si>
  <si>
    <t>Parcial</t>
  </si>
  <si>
    <t>Subtotal</t>
  </si>
  <si>
    <t>GRA010d</t>
  </si>
  <si>
    <t>Partida</t>
  </si>
  <si>
    <t>Ud</t>
  </si>
  <si>
    <t>Transporte de residuos inertes con contenedor. Vidrios.</t>
  </si>
  <si>
    <t>Transporte de residuos inertes vítreos producidos en obras de construcción y/o demolición, con contenedor de 7 m³, a vertedero específico, instalación de tratamiento de residuos de construcción y demolición externa a la obra o centro de valorización o eliminación de residuos. Incluso servicio de entrega, alquiler y recogida en obra del contenedor.  Criterio de valoración económica: El precio incluye el canon de vertido por entrega de residuos.  Incluye: Carga a camión del contenedor. Transporte de residuos de construcción a vertedero específico, instalación de tratamiento de residuos de construcción y demolición externa a la obra o centro de valorización o eliminación de residuos.  Criterio de medición de proyecto: Número de unidades previstas, según documentación gráfica de Proyecto.  Criterio de medición de obra: Se medirá el número de unidades realmente transportadas según especificaciones de Proyecto.</t>
  </si>
  <si>
    <t>Uds.</t>
  </si>
  <si>
    <t>Largo</t>
  </si>
  <si>
    <t>Ancho</t>
  </si>
  <si>
    <t>Alto</t>
  </si>
  <si>
    <t>Parcial</t>
  </si>
  <si>
    <t>Subtotal</t>
  </si>
  <si>
    <t>GRA010e</t>
  </si>
  <si>
    <t>Partida</t>
  </si>
  <si>
    <t>Ud</t>
  </si>
  <si>
    <t>Transporte de residuos inertes con contenedor. Plasticos.</t>
  </si>
  <si>
    <t>Transporte de residuos inertes plásticos producidos en obras de construcción y/o demolición, con contenedor de 7 m³, a vertedero específico, instalación de tratamiento de residuos de construcción y demolición externa a la obra o centro de valorización o eliminación de residuos. Incluso servicio de entrega, alquiler y recogida en obra del contenedor.  Criterio de valoración económica: El precio incluye el canon de vertido por entrega de residuos.  Incluye: Carga a camión del contenedor. Transporte de residuos de construcción a vertedero específico, instalación de tratamiento de residuos de construcción y demolición externa a la obra o centro de valorización o eliminación de residuos.  Criterio de medición de proyecto: Número de unidades previstas, según documentación gráfica de Proyecto.  Criterio de medición de obra: Se medirá el número de unidades realmente transportadas según especificaciones de Proyecto.</t>
  </si>
  <si>
    <t>Uds.</t>
  </si>
  <si>
    <t>Largo</t>
  </si>
  <si>
    <t>Ancho</t>
  </si>
  <si>
    <t>Alto</t>
  </si>
  <si>
    <t>Parcial</t>
  </si>
  <si>
    <t>Subtotal</t>
  </si>
  <si>
    <t>GRA010f</t>
  </si>
  <si>
    <t>Partida</t>
  </si>
  <si>
    <t>Ud</t>
  </si>
  <si>
    <t>Transporte de residuos inertes con contenedor. Metales.</t>
  </si>
  <si>
    <t>Transporte de residuos inertes metálicos producidos en obras de construcción y/o demolición, con contenedor de 7 m³, a vertedero específico, instalación de tratamiento de residuos de construcción y demolición externa a la obra o centro de valorización o eliminación de residuos. Incluso servicio de entrega, alquiler y recogida en obra del contenedor.  Criterio de valoración económica: El precio incluye el canon de vertido por entrega de residuos.  Incluye: Carga a camión del contenedor. Transporte de residuos de construcción a vertedero específico, instalación de tratamiento de residuos de construcción y demolición externa a la obra o centro de valorización o eliminación de residuos.  Criterio de medición de proyecto: Número de unidades previstas, según documentación gráfica de Proyecto.  Criterio de medición de obra: Se medirá el número de unidades realmente transportadas según especificaciones de Proyecto.</t>
  </si>
  <si>
    <t>Uds.</t>
  </si>
  <si>
    <t>Largo</t>
  </si>
  <si>
    <t>Ancho</t>
  </si>
  <si>
    <t>Alto</t>
  </si>
  <si>
    <t>Parcial</t>
  </si>
  <si>
    <t>Subtotal</t>
  </si>
  <si>
    <t>GRA010g</t>
  </si>
  <si>
    <t>Partida</t>
  </si>
  <si>
    <t>Ud</t>
  </si>
  <si>
    <t>Transporte de residuos inertes con contenedor. Mobiliario y Equipamientos.</t>
  </si>
  <si>
    <t>Transporte de mezcla sin clasificar de residuos inertes mobiliario y equipamiento, con contenedor de 7 m³, a vertedero específico, instalación de tratamiento de residuos de construcción y demolición externa a la obra o centro de valorización o eliminación de residuos. Incluso servicio de entrega, alquiler y recogida en obra del contenedor.  Criterio de valoración económica: El precio incluye el canon de vertido por entrega de residuos.  Incluye: Carga a camión del contenedor. Transporte de residuos de construcción a vertedero específico, instalación de tratamiento de residuos de construcción y demolición externa a la obra o centro de valorización o eliminación de residuos.  Criterio de medición de proyecto: Número de unidades previstas, según documentación gráfica de Proyecto.  Criterio de medición de obra: Se medirá el número de unidades realmente transportadas según especificaciones de Proyecto.</t>
  </si>
  <si>
    <t>Uds.</t>
  </si>
  <si>
    <t>Largo</t>
  </si>
  <si>
    <t>Ancho</t>
  </si>
  <si>
    <t>Alto</t>
  </si>
  <si>
    <t>Parcial</t>
  </si>
  <si>
    <t>Subtotal</t>
  </si>
  <si>
    <t>GRA010h</t>
  </si>
  <si>
    <t>Partida</t>
  </si>
  <si>
    <t>Ud</t>
  </si>
  <si>
    <t>Transporte de residuos inertes con contenedor. Mezcla.</t>
  </si>
  <si>
    <t>Transporte de mezcla sin clasificar de residuos inertes producidos en obras de construcción y/o demolición, con contenedor de 7 m³, a vertedero específico, instalación de tratamiento de residuos de construcción y demolición externa a la obra o centro de valorización o eliminación de residuos. Incluso servicio de entrega, alquiler y recogida en obra del contenedor.  Criterio de valoración económica: El precio incluye el canon de vertido por entrega de residuos.  Incluye: Carga a camión del contenedor. Transporte de residuos de construcción a vertedero específico, instalación de tratamiento de residuos de construcción y demolición externa a la obra o centro de valorización o eliminación de residuos.  Criterio de medición de proyecto: Número de unidades previstas, según documentación gráfica de Proyecto.  Criterio de medición de obra: Se medirá el número de unidades realmente transportadas según especificaciones de Proyecto.</t>
  </si>
  <si>
    <t>Uds.</t>
  </si>
  <si>
    <t>Largo</t>
  </si>
  <si>
    <t>Ancho</t>
  </si>
  <si>
    <t>Alto</t>
  </si>
  <si>
    <t>Parcial</t>
  </si>
  <si>
    <t>Subtotal</t>
  </si>
  <si>
    <t>GR</t>
  </si>
  <si>
    <t>GE</t>
  </si>
  <si>
    <t>Capítulo</t>
  </si>
  <si>
    <t>Gestión de residuos peligrosos</t>
  </si>
  <si>
    <t>GEA010</t>
  </si>
  <si>
    <t>Partida</t>
  </si>
  <si>
    <t>Ud</t>
  </si>
  <si>
    <t>Bidón para almacenar residuos peligrosos.</t>
  </si>
  <si>
    <t>Bidón de 200 litros de capacidad para residuos peligrosos procedentes de la construcción o demolición, residuos que contienen sustancias peligrosas.  Incluye: Suministro y ubicación. Marcado del recipiente con la etiqueta correspondiente.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</si>
  <si>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</si>
  <si>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</si>
  <si>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</si>
  <si>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</si>
  <si>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</si>
  <si>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</si>
  <si>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GEB010</t>
  </si>
  <si>
    <t>Partida</t>
  </si>
  <si>
    <t>Ud</t>
  </si>
  <si>
    <t>Transporte de bidón de residuos peligrosos.</t>
  </si>
  <si>
    <t>Transporte de bidón de 200 litros de capacidad con residuos peligrosos procedentes de la construcción o demolición, a vertedero específico, instalación de tratamiento de residuos de construcción y demolición externa a la obra o centro de valorización o eliminación de residuos, considerando la carga y descarga de los bidones.  Incluye: Carga de bidones. Transporte de bidones a vertedero específico, instalación de tratamiento de residuos de construcción y demolición externa a la obra o centro de valorización o eliminación de residuos. Descarga de bidones.  Criterio de medición de proyecto: Número de unidades previstas, según documentación gráfica de Proyecto.  Criterio de medición de obra: Se medirá el número de unidades realmente transportadas según especificaciones de Proyecto.</t>
  </si>
  <si>
    <t>Uds.</t>
  </si>
  <si>
    <t>Largo</t>
  </si>
  <si>
    <t>Ancho</t>
  </si>
  <si>
    <t>Alto</t>
  </si>
  <si>
    <t>Parcial</t>
  </si>
  <si>
    <t>Subtotal</t>
  </si>
  <si>
    <t>GEC010</t>
  </si>
  <si>
    <t>Partida</t>
  </si>
  <si>
    <t>Ud</t>
  </si>
  <si>
    <t>Canon de vertido por entrega de bidón con residuos peligrosos a gestor autorizado.</t>
  </si>
  <si>
    <t>Canon de vertido por entrega a gestor autorizado de residuos peligrosos, de bidón de 200 litros de capacidad con residuos que contienen sustancias peligrosas procedentes de la construcción o demolición.  Criterio de valoración económica: El precio no incluye el recipiente ni el transporte.  Incluye: Nada.  Criterio de medición de proyecto: Número de unidades previstas, según documentación gráfica de Proyecto.  Criterio de medición de obra: Se medirá el número de unidades realmente entregadas según especificaciones de Proyecto.</t>
  </si>
  <si>
    <t>Uds.</t>
  </si>
  <si>
    <t>Largo</t>
  </si>
  <si>
    <t>Ancho</t>
  </si>
  <si>
    <t>Alto</t>
  </si>
  <si>
    <t>Parcial</t>
  </si>
  <si>
    <t>Subtotal</t>
  </si>
  <si>
    <t>GE</t>
  </si>
  <si>
    <t>GV</t>
  </si>
  <si>
    <t>Capítulo</t>
  </si>
  <si>
    <t>Gestión de residuos vegetales</t>
  </si>
  <si>
    <t>GVA020</t>
  </si>
  <si>
    <t>Partida</t>
  </si>
  <si>
    <t>m³</t>
  </si>
  <si>
    <t>Transporte de residuos vegetales con camión.</t>
  </si>
  <si>
    <t>Transporte con camión de residuos vegetales producidos durante los trabajos de limpieza de solares, poda y tala de árboles, a vertedero específico, situado a 30 km de distancia.  Criterio de valoración económica: El precio incluye el tiempo de espera en obra durante las operaciones de carga, el viaje de ida, la descarga y el viaje de vuelta, pero no incluye la carga en obra.  Incluye: Nada.  Criterio de medición de proyecto: Volumen teórico, estimado a partir del peso y la densidad aparente de los diferentes materiales que componen los residuos, según documentación gráfica de Proyecto.  Criterio de medición de obra: Se medirá, incluyendo el esponjamiento, el volumen de residuos realmente transportado según especificaciones de Proyecto.</t>
  </si>
  <si>
    <t>Uds.</t>
  </si>
  <si>
    <t>Largo</t>
  </si>
  <si>
    <t>Ancho</t>
  </si>
  <si>
    <t>Alto</t>
  </si>
  <si>
    <t>Parcial</t>
  </si>
  <si>
    <t>Subtotal</t>
  </si>
  <si>
    <t>GVB020</t>
  </si>
  <si>
    <t>Partida</t>
  </si>
  <si>
    <t>m³</t>
  </si>
  <si>
    <t>Canon de vertido por entrega de residuos vegetales a gestor autorizado.</t>
  </si>
  <si>
    <t>Canon de vertido por entrega de residuos vegetales producidos durante los trabajos de limpieza de solares, poda y tala de árboles, en vertedero específico.  Criterio de valoración económica: El precio no incluye el transporte.  Incluye: Nada.  Criterio de medición de proyecto: Volumen teórico, estimado a partir del peso y la densidad aparente de los diferentes materiales que componen los residuos, según documentación gráfica de Proyecto.  Criterio de medición de obra: Se medirá, incluyendo el esponjamiento, el volumen de residuos realmente entregado según especificaciones de Proyecto.</t>
  </si>
  <si>
    <t>Uds.</t>
  </si>
  <si>
    <t>Largo</t>
  </si>
  <si>
    <t>Ancho</t>
  </si>
  <si>
    <t>Alto</t>
  </si>
  <si>
    <t>Parcial</t>
  </si>
  <si>
    <t>Subtotal</t>
  </si>
  <si>
    <t>GV</t>
  </si>
  <si>
    <t>G</t>
  </si>
  <si>
    <t>X</t>
  </si>
  <si>
    <t>Capítulo</t>
  </si>
  <si>
    <t>Control de calidad y ensayos</t>
  </si>
  <si>
    <t>XB</t>
  </si>
  <si>
    <t>Capítulo</t>
  </si>
  <si>
    <t>Pavimentos</t>
  </si>
  <si>
    <t>XBC010</t>
  </si>
  <si>
    <t>Partida</t>
  </si>
  <si>
    <t>Ud</t>
  </si>
  <si>
    <t>Ensayo de pavimento continuo.</t>
  </si>
  <si>
    <t>Ensayo sobre una muestra de pavimento continuo, con determinación de: resistencia al deslizamiento en condiciones húmedas.  Incluye: Desplazamiento a obra. Toma de muestras. Realización de ensayos. Redacción de informe de los resultados de los ensayos realizados.  Criterio de medición de proyecto: Ensayo a realizar, según documentación del Plan de control de calidad.</t>
  </si>
  <si>
    <t>Uds.</t>
  </si>
  <si>
    <t>Largo</t>
  </si>
  <si>
    <t>Ancho</t>
  </si>
  <si>
    <t>Alto</t>
  </si>
  <si>
    <t>Parcial</t>
  </si>
  <si>
    <t>Subtotal</t>
  </si>
  <si>
    <t>XB</t>
  </si>
  <si>
    <t>XE</t>
  </si>
  <si>
    <t>Capítulo</t>
  </si>
  <si>
    <t>Estructuras de hormigón</t>
  </si>
  <si>
    <t>XEH016</t>
  </si>
  <si>
    <t>Partida</t>
  </si>
  <si>
    <t>Ud</t>
  </si>
  <si>
    <t>Ensayo de consistencia y resistencia del hormigón.</t>
  </si>
  <si>
    <t>Ensayo sobre una muestra de hormigón con determinación de: consistencia del hormigón fresco mediante el método de asentamiento del cono de Abrams y resistencia característica a compresión del hormigón endurecido con fabricación de cuatro probetas, curado, refrentado y rotura a compresión.  Incluye: Desplazamiento a obra. Toma de muestras. Realización de ensayos. Redacción de informe de los resultados de los ensayos realizados.  Criterio de medición de proyecto: Ensayo a realizar, según documentación del Plan de control de calidad.</t>
  </si>
  <si>
    <t>Uds.</t>
  </si>
  <si>
    <t>Largo</t>
  </si>
  <si>
    <t>Ancho</t>
  </si>
  <si>
    <t>Alto</t>
  </si>
  <si>
    <t>Parcial</t>
  </si>
  <si>
    <t>Subtotal</t>
  </si>
  <si>
    <t>Cimentación</t>
  </si>
  <si>
    <t>Estructura</t>
  </si>
  <si>
    <t>XE</t>
  </si>
  <si>
    <t>XM</t>
  </si>
  <si>
    <t>Capítulo</t>
  </si>
  <si>
    <t>Estructuras metálicas</t>
  </si>
  <si>
    <t>XMS020</t>
  </si>
  <si>
    <t>Partida</t>
  </si>
  <si>
    <t>Ud</t>
  </si>
  <si>
    <t>Ensayo no destructivo de soldaduras en estructuras metálicas.</t>
  </si>
  <si>
    <t>Ensayo no destructivo sobre una unión soldada, mediante partículas magnéticas, líquidos penetrantes, ultrasonidos, radiografía con película de 10x40 cm.  Incluye: Desplazamiento a obra. Realización del ensayo. Redacción de informe del resultado del ensayo realizado.  Criterio de medición de proyecto: Ensayo a realizar, según documentación del Plan de control de calidad.  Criterio de medición de obra: Se medirá el número de ensayos realizados por laboratorio acreditado según especificaciones de Proyecto.</t>
  </si>
  <si>
    <t>Uds.</t>
  </si>
  <si>
    <t>Largo</t>
  </si>
  <si>
    <t>Ancho</t>
  </si>
  <si>
    <t>Alto</t>
  </si>
  <si>
    <t>Parcial</t>
  </si>
  <si>
    <t>Subtotal</t>
  </si>
  <si>
    <t>XM</t>
  </si>
  <si>
    <t>XN</t>
  </si>
  <si>
    <t>Capítulo</t>
  </si>
  <si>
    <t>Acústica</t>
  </si>
  <si>
    <t>XNR010</t>
  </si>
  <si>
    <t>Partida</t>
  </si>
  <si>
    <t>Ud</t>
  </si>
  <si>
    <t>Ensayo para la determinación del aislamiento acústico.</t>
  </si>
  <si>
    <t>Ensayos para la medición del aislamiento acústico a ruido aéreo y de impacto. Ruido aéreo: 4 en separación entre área protegida y de actividad, 4 en separación entre área protegida y cualquier otra, 4 en separación entre área habitable y cualquier otra, 4 en elemento horizontal, en fachada. Ruido de impacto: 2 en elemento horizontal.  Incluye: Desplazamiento a obra. Realización de ensayos "in situ".  Criterio de medición de proyecto: Ensayo a realizar, según documentación del Plan de control de calidad.</t>
  </si>
  <si>
    <t>Uds.</t>
  </si>
  <si>
    <t>Largo</t>
  </si>
  <si>
    <t>Ancho</t>
  </si>
  <si>
    <t>Alto</t>
  </si>
  <si>
    <t>Parcial</t>
  </si>
  <si>
    <t>Subtotal</t>
  </si>
  <si>
    <t>XN</t>
  </si>
  <si>
    <t>XR</t>
  </si>
  <si>
    <t>Capítulo</t>
  </si>
  <si>
    <t>Pruebas de servicio</t>
  </si>
  <si>
    <t>XRQ010</t>
  </si>
  <si>
    <t>Partida</t>
  </si>
  <si>
    <t>Ud</t>
  </si>
  <si>
    <t>Prueba de servicio de cubierta.</t>
  </si>
  <si>
    <t>Prueba de servicio para comprobar la estanqueidad de una cubierta plana de hasta 100 m² de superficie mediante inundación.  Incluye: Desplazamiento a obra. Realización de la prueba. Redacción de informe del resultado de la prueba realizada.  Criterio de medición de proyecto: Prueba a realizar, según documentación del Plan de control de calidad.  Criterio de medición de obra: Se medirá el número de pruebas realizadas por laboratorio acreditado según especificaciones de Proyecto.</t>
  </si>
  <si>
    <t>Uds.</t>
  </si>
  <si>
    <t>Largo</t>
  </si>
  <si>
    <t>Ancho</t>
  </si>
  <si>
    <t>Alto</t>
  </si>
  <si>
    <t>Parcial</t>
  </si>
  <si>
    <t>Subtotal</t>
  </si>
  <si>
    <t>XRI040</t>
  </si>
  <si>
    <t>Partida</t>
  </si>
  <si>
    <t>Ud</t>
  </si>
  <si>
    <t>Conjunto de pruebas de servicio del ascensor.</t>
  </si>
  <si>
    <t>Conjunto de pruebas de servicio, para comprobar el correcto funcionamiento del ascensor.  Incluye: Realización de las pruebas. Redacción de informe de los resultados de las pruebas realizadas.  Criterio de medición de proyecto: Prueba a realizar, según documentación del Plan de control de calidad.  Criterio de medición de obra: Se medirá el número de pruebas realizadas por laboratorio acreditado según especificaciones de Proyecto.</t>
  </si>
  <si>
    <t>Uds.</t>
  </si>
  <si>
    <t>Largo</t>
  </si>
  <si>
    <t>Ancho</t>
  </si>
  <si>
    <t>Alto</t>
  </si>
  <si>
    <t>Parcial</t>
  </si>
  <si>
    <t>Subtotal</t>
  </si>
  <si>
    <t>XRI100</t>
  </si>
  <si>
    <t>Partida</t>
  </si>
  <si>
    <t>Ud</t>
  </si>
  <si>
    <t>Prueba de servicio de depósito de acumulación.</t>
  </si>
  <si>
    <t>Prueba de servicio para comprobar la estanqueidad de un depósito de acumulación abierto conectado a la red interior de suministro de agua, mediante llenado del depósito.  Incluye: Desplazamiento a obra. Realización de la prueba. Redacción de informe del resultado de la prueba realizada.  Criterio de medición de proyecto: Prueba a realizar, según documentación del Plan de control de calidad.  Criterio de medición de obra: Se medirá el número de pruebas realizadas por laboratorio acreditado según especificaciones de Proyecto.</t>
  </si>
  <si>
    <t>Uds.</t>
  </si>
  <si>
    <t>Largo</t>
  </si>
  <si>
    <t>Ancho</t>
  </si>
  <si>
    <t>Alto</t>
  </si>
  <si>
    <t>Parcial</t>
  </si>
  <si>
    <t>Subtotal</t>
  </si>
  <si>
    <t>PSPYV</t>
  </si>
  <si>
    <t>Capítulo</t>
  </si>
  <si>
    <t>Instalaciones</t>
  </si>
  <si>
    <t>E29IS010</t>
  </si>
  <si>
    <t>Partida</t>
  </si>
  <si>
    <t>ud</t>
  </si>
  <si>
    <t>PRUEBA ESTANQUEIDAD, RED SANEAMIENTO D&lt;125mm</t>
  </si>
  <si>
    <t>Prueba de estanqueidad en tramos de la red saneamiento de D&lt;125 mm, según normas UNE detalladas en el CTE-HS5 y s/ UNE-EN 1610:2016 o normativa sustitutiva en el momento de la ejecución.</t>
  </si>
  <si>
    <t>Uds.</t>
  </si>
  <si>
    <t>Largo</t>
  </si>
  <si>
    <t>Ancho</t>
  </si>
  <si>
    <t>Alto</t>
  </si>
  <si>
    <t>Parcial</t>
  </si>
  <si>
    <t>Subtotal</t>
  </si>
  <si>
    <t>Red de fecales</t>
  </si>
  <si>
    <t>Red de pluviales</t>
  </si>
  <si>
    <t>E29IS020</t>
  </si>
  <si>
    <t>Partida</t>
  </si>
  <si>
    <t>ud</t>
  </si>
  <si>
    <t>PRUEBA ESTANQ.,RED SANEAMIENTO D=150-300mm</t>
  </si>
  <si>
    <t>Prueba de estanqueidad en saneamiento de D=150/300 mm, según normas UNE detalladas en el CTE-HS5 y s/UNE-EN 1610:2016 o normativa sustitutiva en el momento de la ejecución.</t>
  </si>
  <si>
    <t>Uds.</t>
  </si>
  <si>
    <t>Largo</t>
  </si>
  <si>
    <t>Ancho</t>
  </si>
  <si>
    <t>Alto</t>
  </si>
  <si>
    <t>Parcial</t>
  </si>
  <si>
    <t>Subtotal</t>
  </si>
  <si>
    <t>Red de fecales</t>
  </si>
  <si>
    <t>Red de pluviales</t>
  </si>
  <si>
    <t>E29IS040</t>
  </si>
  <si>
    <t>Partida</t>
  </si>
  <si>
    <t>ud</t>
  </si>
  <si>
    <t>PRUEBA FUNCIONAMIENTO, RED SANEAMIENTO</t>
  </si>
  <si>
    <t>Prueba de funcionamiento de la red de saneamiento, según normas UNE detalladas en el CTE-HS5 y s/ UNE-EN 1610:2016 o normativa sustitutiva en el momento de la ejecución.</t>
  </si>
  <si>
    <t>Uds.</t>
  </si>
  <si>
    <t>Largo</t>
  </si>
  <si>
    <t>Ancho</t>
  </si>
  <si>
    <t>Alto</t>
  </si>
  <si>
    <t>Parcial</t>
  </si>
  <si>
    <t>Subtotal</t>
  </si>
  <si>
    <t>Red de fecales</t>
  </si>
  <si>
    <t>Red de pluviales</t>
  </si>
  <si>
    <t>E29IFI040</t>
  </si>
  <si>
    <t>Partida</t>
  </si>
  <si>
    <t>ud</t>
  </si>
  <si>
    <t>PRUEBA FUNCIONAMIENTO. RED DESAGÜES</t>
  </si>
  <si>
    <t>Prueba de funcionamiento de la red interior de desagües de la instalación de fontanería, mediante el llenado y vaciado de las cubetas y descarga de todos los aparatos, comprobando la evacuación y ausencia de embalsamientos. Incluso emisión del informe de la prueba.</t>
  </si>
  <si>
    <t>Uds.</t>
  </si>
  <si>
    <t>Largo</t>
  </si>
  <si>
    <t>Ancho</t>
  </si>
  <si>
    <t>Alto</t>
  </si>
  <si>
    <t>Parcial</t>
  </si>
  <si>
    <t>Subtotal</t>
  </si>
  <si>
    <t>Cocina</t>
  </si>
  <si>
    <t>Zona de lavado</t>
  </si>
  <si>
    <t>Zona de serf-service</t>
  </si>
  <si>
    <t>E29IFI010</t>
  </si>
  <si>
    <t>Partida</t>
  </si>
  <si>
    <t>ud</t>
  </si>
  <si>
    <t>PRUEBA RES./ESTANQUEIDAD, RED FONTANERÍA</t>
  </si>
  <si>
    <t>Prueba de presión interior y estanqueidad de la red de fontanería, según normas UNE detallads en el CTE-HS4 con carga hasta 20 kp/cm2 para comprobar la resistencia y mantenimiento posterior durante 15 minutos de la presión a 6 kp/cm2 para comprobar la estanqueidad. Incluso emisión del informe de la prueba.</t>
  </si>
  <si>
    <t>Uds.</t>
  </si>
  <si>
    <t>Largo</t>
  </si>
  <si>
    <t>Ancho</t>
  </si>
  <si>
    <t>Alto</t>
  </si>
  <si>
    <t>Parcial</t>
  </si>
  <si>
    <t>Subtotal</t>
  </si>
  <si>
    <t>Red agua fría</t>
  </si>
  <si>
    <t>Red ACS</t>
  </si>
  <si>
    <t>E29IFI020</t>
  </si>
  <si>
    <t>Partida</t>
  </si>
  <si>
    <t>ud</t>
  </si>
  <si>
    <t>PRUEBA FUNCIONAMIENTO, CIRCUITO FONTANERÍA</t>
  </si>
  <si>
    <t>Prueba de funcionamiento de la red de suministro de agua de la instalación de fontanería mediante el accionamiento del 100 % de la grifería y elementos de regulación. Incluso emisión del informe de la prueba.</t>
  </si>
  <si>
    <t>Uds.</t>
  </si>
  <si>
    <t>Largo</t>
  </si>
  <si>
    <t>Ancho</t>
  </si>
  <si>
    <t>Alto</t>
  </si>
  <si>
    <t>Parcial</t>
  </si>
  <si>
    <t>Subtotal</t>
  </si>
  <si>
    <t>Red agua fría</t>
  </si>
  <si>
    <t>Red ACS</t>
  </si>
  <si>
    <t>E29IEI010</t>
  </si>
  <si>
    <t>Partida</t>
  </si>
  <si>
    <t>ud</t>
  </si>
  <si>
    <t>PRUEBA FUNCIONAMIENTO, C.G.M.P. ELÉCTRICO</t>
  </si>
  <si>
    <t>Prueba de funcionamiento de automatismos de cuadro general de mando y protección e instalaciones eléctricas.  Incluso emisión del informe de la prueba.</t>
  </si>
  <si>
    <t>Uds.</t>
  </si>
  <si>
    <t>Largo</t>
  </si>
  <si>
    <t>Ancho</t>
  </si>
  <si>
    <t>Alto</t>
  </si>
  <si>
    <t>Parcial</t>
  </si>
  <si>
    <t>Subtotal</t>
  </si>
  <si>
    <t>Cuadro de mando y protección</t>
  </si>
  <si>
    <t>E29IEI011</t>
  </si>
  <si>
    <t>Partida</t>
  </si>
  <si>
    <t>ud</t>
  </si>
  <si>
    <t>PRUEBA FUNCIONAMIENTO CP ELÉCTRICO</t>
  </si>
  <si>
    <t>Prueba de funcionamiento de automatismos de cuadro parcial de mando y protección e instalaciones eléctricas.  Incluso emisión del informe de la prueba.</t>
  </si>
  <si>
    <t>Uds.</t>
  </si>
  <si>
    <t>Largo</t>
  </si>
  <si>
    <t>Ancho</t>
  </si>
  <si>
    <t>Alto</t>
  </si>
  <si>
    <t>Parcial</t>
  </si>
  <si>
    <t>Subtotal</t>
  </si>
  <si>
    <t>Cuadros parciales de mando y protección</t>
  </si>
  <si>
    <t>E29IEI012</t>
  </si>
  <si>
    <t>Partida</t>
  </si>
  <si>
    <t>ud</t>
  </si>
  <si>
    <t>PRUEBA FUNCIONAMIENTO CT</t>
  </si>
  <si>
    <t>Prueba de funcionamiento de automatismos de centro de transformación existente e instalaciones eléctricas.  Incluso emisión del informe de la prueba.</t>
  </si>
  <si>
    <t>Uds.</t>
  </si>
  <si>
    <t>Largo</t>
  </si>
  <si>
    <t>Ancho</t>
  </si>
  <si>
    <t>Alto</t>
  </si>
  <si>
    <t>Parcial</t>
  </si>
  <si>
    <t>Subtotal</t>
  </si>
  <si>
    <t>Centro de Transformación</t>
  </si>
  <si>
    <t>E29IEI030</t>
  </si>
  <si>
    <t>Partida</t>
  </si>
  <si>
    <t>ud</t>
  </si>
  <si>
    <t>PRUEBA CONTINUIDAD, CIRCUITO TOMA TIERRA</t>
  </si>
  <si>
    <t>Prueba de comprobación de la continuidad del circuito de puesta a tierra en instalaciones eléctricas.  Incluso emisión del informe de la prueba.</t>
  </si>
  <si>
    <t>Uds.</t>
  </si>
  <si>
    <t>Largo</t>
  </si>
  <si>
    <t>Ancho</t>
  </si>
  <si>
    <t>Alto</t>
  </si>
  <si>
    <t>Parcial</t>
  </si>
  <si>
    <t>Subtotal</t>
  </si>
  <si>
    <t>Red tierra</t>
  </si>
  <si>
    <t>E29IEI040</t>
  </si>
  <si>
    <t>Partida</t>
  </si>
  <si>
    <t>ud</t>
  </si>
  <si>
    <t>MED.RES. TIERRA, INSTALACIÓN ELÉCTRICA</t>
  </si>
  <si>
    <t>Prueba de medición de la resistencia en el circuito de puesta a tierra de instalaciones eléctricas.  Incluso emisión del informe de la prueba.</t>
  </si>
  <si>
    <t>Uds.</t>
  </si>
  <si>
    <t>Largo</t>
  </si>
  <si>
    <t>Ancho</t>
  </si>
  <si>
    <t>Alto</t>
  </si>
  <si>
    <t>Parcial</t>
  </si>
  <si>
    <t>Subtotal</t>
  </si>
  <si>
    <t>Red tierra</t>
  </si>
  <si>
    <t>E29IEI050</t>
  </si>
  <si>
    <t>Partida</t>
  </si>
  <si>
    <t>ud</t>
  </si>
  <si>
    <t>PRU.FUN., MECANISMOS INSTALACIÓN ELÉCTRICA</t>
  </si>
  <si>
    <t>Prueba de funcionamiento de mecanismos y puntos de luz de instalaciones eléctricas.  Incluso emisión del informe de la prueba.</t>
  </si>
  <si>
    <t>Uds.</t>
  </si>
  <si>
    <t>Largo</t>
  </si>
  <si>
    <t>Ancho</t>
  </si>
  <si>
    <t>Alto</t>
  </si>
  <si>
    <t>Parcial</t>
  </si>
  <si>
    <t>Subtotal</t>
  </si>
  <si>
    <t>Inst. Eléctrica</t>
  </si>
  <si>
    <t>E29IEI060</t>
  </si>
  <si>
    <t>Partida</t>
  </si>
  <si>
    <t>ud</t>
  </si>
  <si>
    <t>PRUEBA FUNCIONAMIENTO, RED EQUIPOTENCIAL</t>
  </si>
  <si>
    <t>Prueba de funcionamiento de la red equipotencial para protección contra derivaciones de las instalaciones de fontanería y/o calefacción.  Incluso emisión del informe de la prueba.</t>
  </si>
  <si>
    <t>Uds.</t>
  </si>
  <si>
    <t>Largo</t>
  </si>
  <si>
    <t>Ancho</t>
  </si>
  <si>
    <t>Alto</t>
  </si>
  <si>
    <t>Parcial</t>
  </si>
  <si>
    <t>Subtotal</t>
  </si>
  <si>
    <t>C. Húmedos</t>
  </si>
  <si>
    <t>E29IEI070</t>
  </si>
  <si>
    <t>Partida</t>
  </si>
  <si>
    <t>ud</t>
  </si>
  <si>
    <t>MEDICIÓN AISLAMIENTO, CONDUCTORES</t>
  </si>
  <si>
    <t>Prueba de medición del aislamiento de los conductores de instalaciones eléctricas.  Incluso emisión del informe de la prueba.</t>
  </si>
  <si>
    <t>Uds.</t>
  </si>
  <si>
    <t>Largo</t>
  </si>
  <si>
    <t>Ancho</t>
  </si>
  <si>
    <t>Alto</t>
  </si>
  <si>
    <t>Parcial</t>
  </si>
  <si>
    <t>Subtotal</t>
  </si>
  <si>
    <t>Inst. Eléctrica</t>
  </si>
  <si>
    <t>E29IEI080</t>
  </si>
  <si>
    <t>Partida</t>
  </si>
  <si>
    <t>ud</t>
  </si>
  <si>
    <t>PRUEBA RES./ESTANQUEIDAD TUBERÍAS CLIMAT.</t>
  </si>
  <si>
    <t>Prueba de presión interior y estanqueidad de la red de tuberías de climatización/calefacción, según normas UNE detallads en el RITE para comprobar la resistencia y mantenimiento posterior para comprobar la estanqueidad. Incluso emisión del informe de la prueba.</t>
  </si>
  <si>
    <t>Uds.</t>
  </si>
  <si>
    <t>Largo</t>
  </si>
  <si>
    <t>Ancho</t>
  </si>
  <si>
    <t>Alto</t>
  </si>
  <si>
    <t>Parcial</t>
  </si>
  <si>
    <t>Subtotal</t>
  </si>
  <si>
    <t>Circuito de calefacción por radiadores</t>
  </si>
  <si>
    <t>Circuito de fancoils en calor</t>
  </si>
  <si>
    <t>Circuito fancoils a dos tubos</t>
  </si>
  <si>
    <t>Circuito de fancoils en frío</t>
  </si>
  <si>
    <t>Circuitos primarios</t>
  </si>
  <si>
    <t>Circuitos de distribución general</t>
  </si>
  <si>
    <t>E29IEI081</t>
  </si>
  <si>
    <t>Partida</t>
  </si>
  <si>
    <t>ud</t>
  </si>
  <si>
    <t>PRUEBA RES./ESTANQUEIDAD CONDUCTOS CLIMAT.</t>
  </si>
  <si>
    <t>Prueba de presión interior y estanqueidad de la red de conductos de climatización/ventilación, según normas UNE detallads en el RITE para comprobar la estanqueidad. Incluso emisión del informe de la prueba.</t>
  </si>
  <si>
    <t>Uds.</t>
  </si>
  <si>
    <t>Largo</t>
  </si>
  <si>
    <t>Ancho</t>
  </si>
  <si>
    <t>Alto</t>
  </si>
  <si>
    <t>Parcial</t>
  </si>
  <si>
    <t>Subtotal</t>
  </si>
  <si>
    <t>Sistemas de climatización hab.</t>
  </si>
  <si>
    <t>Sistemas de climatización zzcc</t>
  </si>
  <si>
    <t>Sistemas de climatización cocina-lav.</t>
  </si>
  <si>
    <t>Ventilación habitaciones norte</t>
  </si>
  <si>
    <t>Ventilación habitaciones sur</t>
  </si>
  <si>
    <t>Ventilación zonas comunes</t>
  </si>
  <si>
    <t>Sistemas de extracción/impulsión</t>
  </si>
  <si>
    <t>Sistemas ventilación garajes</t>
  </si>
  <si>
    <t>E29IEI082</t>
  </si>
  <si>
    <t>Partida</t>
  </si>
  <si>
    <t>ud</t>
  </si>
  <si>
    <t>PRUEBA FUNC. UNIDADES CLIMATIZACIÓN</t>
  </si>
  <si>
    <t>Pruebas y regulación de las unidades interiores de climatización (fancoils, vrv o similares), incluyendo la regulación de caudal, velocidad de ventiladores, programación horaria y demás ajustes para su puesta en marcha.</t>
  </si>
  <si>
    <t>Uds.</t>
  </si>
  <si>
    <t>Largo</t>
  </si>
  <si>
    <t>Ancho</t>
  </si>
  <si>
    <t>Alto</t>
  </si>
  <si>
    <t>Parcial</t>
  </si>
  <si>
    <t>Subtotal</t>
  </si>
  <si>
    <t>Sistemas de climatización hab.</t>
  </si>
  <si>
    <t>Sistemas de climatización zzcc</t>
  </si>
  <si>
    <t>Sistemas de climatización cocina-lav.</t>
  </si>
  <si>
    <t>E29IEI083</t>
  </si>
  <si>
    <t>Partida</t>
  </si>
  <si>
    <t>ud</t>
  </si>
  <si>
    <t>PRUEBA FUNC. UNIDADES VENTILACIÓN</t>
  </si>
  <si>
    <t>Pruebas y regulación de las unidades interiores de ventilación (recuperadores de calor, extractores, impulsores o similares), incluyendo la regulación de caudal, velocidad de ventiladores, programación horaria y demás ajustes para su puesta en marcha.</t>
  </si>
  <si>
    <t>Uds.</t>
  </si>
  <si>
    <t>Largo</t>
  </si>
  <si>
    <t>Ancho</t>
  </si>
  <si>
    <t>Alto</t>
  </si>
  <si>
    <t>Parcial</t>
  </si>
  <si>
    <t>Subtotal</t>
  </si>
  <si>
    <t>Ventilación habitaciones norte</t>
  </si>
  <si>
    <t>Ventilación habitaciones sur</t>
  </si>
  <si>
    <t>Ventilación zonas comunes</t>
  </si>
  <si>
    <t>Sistemas de extracción/impulsión</t>
  </si>
  <si>
    <t>Sistemas ventilación garajes</t>
  </si>
  <si>
    <t>E29IEI084</t>
  </si>
  <si>
    <t>Partida</t>
  </si>
  <si>
    <t>ud</t>
  </si>
  <si>
    <t>EQUILIBRADO REJILLAS SIST. CLIMATIZACIÓN</t>
  </si>
  <si>
    <t>Equilibrado de caudales en rejillas de sistema de climatización y/o ventilación.</t>
  </si>
  <si>
    <t>Uds.</t>
  </si>
  <si>
    <t>Largo</t>
  </si>
  <si>
    <t>Ancho</t>
  </si>
  <si>
    <t>Alto</t>
  </si>
  <si>
    <t>Parcial</t>
  </si>
  <si>
    <t>Subtotal</t>
  </si>
  <si>
    <t>Sistemas de climatización hab.</t>
  </si>
  <si>
    <t>Sistemas de climatización zzcc</t>
  </si>
  <si>
    <t>Sistemas de climatización cocina-lav.</t>
  </si>
  <si>
    <t>Ventilación habitaciones norte</t>
  </si>
  <si>
    <t>Ventilación habitaciones sur</t>
  </si>
  <si>
    <t>Ventilación zonas comunes</t>
  </si>
  <si>
    <t>Sistemas de extracción/impulsión</t>
  </si>
  <si>
    <t>Sistemas ventilación garajes</t>
  </si>
  <si>
    <t>E29IEI085</t>
  </si>
  <si>
    <t>Partida</t>
  </si>
  <si>
    <t>ud</t>
  </si>
  <si>
    <t>PRUEBA RES./ESTANQUEIDAD, RED GAS</t>
  </si>
  <si>
    <t>Prueba de presión interior y estanqueidad de la red de tuberías de gas, según normas UNE detallads en el Reglamento de Gas (RD 919/2006) para comprobar la resistencia y mantenimiento posterior para comprobar la estanqueidad. Incluso emisión del informe de la prueba.</t>
  </si>
  <si>
    <t>Uds.</t>
  </si>
  <si>
    <t>Largo</t>
  </si>
  <si>
    <t>Ancho</t>
  </si>
  <si>
    <t>Alto</t>
  </si>
  <si>
    <t>Parcial</t>
  </si>
  <si>
    <t>Subtotal</t>
  </si>
  <si>
    <t>Red general de distribución de gas</t>
  </si>
  <si>
    <t>Red de gas a calderas</t>
  </si>
  <si>
    <t>Red de gas a cocina</t>
  </si>
  <si>
    <t>E29IEI086</t>
  </si>
  <si>
    <t>Partida</t>
  </si>
  <si>
    <t>ud</t>
  </si>
  <si>
    <t>PRUEBA FUNCIONAMIENTO DETECCIÓN GAS</t>
  </si>
  <si>
    <t>Pruebas y regulación de sistema de detección de gas (centralita y detectores), incluyendo pruebas con gas, comprobación de accionamiento de electroválvula y demás ajustes para su puesta en marcha.</t>
  </si>
  <si>
    <t>Uds.</t>
  </si>
  <si>
    <t>Largo</t>
  </si>
  <si>
    <t>Ancho</t>
  </si>
  <si>
    <t>Alto</t>
  </si>
  <si>
    <t>Parcial</t>
  </si>
  <si>
    <t>Subtotal</t>
  </si>
  <si>
    <t>Detección gas calderas</t>
  </si>
  <si>
    <t>Detección gas cocina</t>
  </si>
  <si>
    <t>E29IEI087</t>
  </si>
  <si>
    <t>Partida</t>
  </si>
  <si>
    <t>ud</t>
  </si>
  <si>
    <t>PRUEBA RES./ESTANQUEIDAD, RED BIEs</t>
  </si>
  <si>
    <t>Prueba de presión interior y estanqueidad de la red de tuberías de agua para PCI, según normas UNE detallads en el RIPCI para comprobar la resistencia y mantenimiento posterior para comprobar la estanqueidad. Incluso emisión del informe de la prueba.</t>
  </si>
  <si>
    <t>Uds.</t>
  </si>
  <si>
    <t>Largo</t>
  </si>
  <si>
    <t>Ancho</t>
  </si>
  <si>
    <t>Alto</t>
  </si>
  <si>
    <t>Parcial</t>
  </si>
  <si>
    <t>Subtotal</t>
  </si>
  <si>
    <t>Tuberías red de BIEs</t>
  </si>
  <si>
    <t>E29IEI088</t>
  </si>
  <si>
    <t>Partida</t>
  </si>
  <si>
    <t>ud</t>
  </si>
  <si>
    <t>PRUEBA FUNCIONAMIENTO DETECCIÓN INCENDIOS</t>
  </si>
  <si>
    <t>Pruebas y regulación de sistema de detección de incendios (centralitas y detectores), incluyendo pruebas con gas, comprobación de accionamiento de electroválvula y demás ajustes para su puesta en marcha.</t>
  </si>
  <si>
    <t>Uds.</t>
  </si>
  <si>
    <t>Largo</t>
  </si>
  <si>
    <t>Ancho</t>
  </si>
  <si>
    <t>Alto</t>
  </si>
  <si>
    <t>Parcial</t>
  </si>
  <si>
    <t>Subtotal</t>
  </si>
  <si>
    <t>Sistema detección incendios</t>
  </si>
  <si>
    <t>PSPYV</t>
  </si>
  <si>
    <t>XR</t>
  </si>
  <si>
    <t>X</t>
  </si>
  <si>
    <t>Y</t>
  </si>
  <si>
    <t>Capítulo</t>
  </si>
  <si>
    <t>Seguridad y salud</t>
  </si>
  <si>
    <t>YC</t>
  </si>
  <si>
    <t>Capítulo</t>
  </si>
  <si>
    <t>Sistemas de protección colectiva</t>
  </si>
  <si>
    <t>YCB030</t>
  </si>
  <si>
    <t>Partida</t>
  </si>
  <si>
    <t>m</t>
  </si>
  <si>
    <t>Vallado perimetral de delimitación de excavaciones abiertas.</t>
  </si>
  <si>
    <t>Delimitación de la zona de excavaciones abiertas mediante vallado perimetral formado por vallas peatonales de polipropileno, de 1,10x1,25 m, color amarillo, con dos pies en forma de V, reforzados internamente con nervios, amortizables en 20 usos.  Incluye: Montaje del elemento. Desmontaje del elemento. Transporte hasta el lugar de almacenaje o retirada a contenedor.  Criterio de medición de proyecto: Longitud medida según Estudio o Estudio Básico de Seguridad y Salud.  Criterio de medición de obra: Se medirá la longitud realmente montada según especificaciones de Estudio o Estudio Básico de Seguridad y Salud.</t>
  </si>
  <si>
    <t>Uds.</t>
  </si>
  <si>
    <t>Largo</t>
  </si>
  <si>
    <t>Ancho</t>
  </si>
  <si>
    <t>Alto</t>
  </si>
  <si>
    <t>Parcial</t>
  </si>
  <si>
    <t>Subtotal</t>
  </si>
  <si>
    <t>YCE030</t>
  </si>
  <si>
    <t>Partida</t>
  </si>
  <si>
    <t>m</t>
  </si>
  <si>
    <t>Sistema provisional de protección de hueco de escalera en construcción, con barandilla.</t>
  </si>
  <si>
    <t>Sistema provisional de protección de hueco de escalera en construcción de 1 m de altura, formado por: barandilla principal de tubo de acero de 25 mm de diámetro y 2500 mm de longitud, amortizable en 150 usos; barandilla intermedia de tubo de acero de 25 mm de diámetro y 2500 mm de longitud, amortizable en 150 usos; rodapié de tabloncillo de madera de pino de 15x5,2 cm, amortizable en 4 usos y guardacuerpos telescópicos de seguridad fabricados en acero de primera calidad pintado al horno en epoxi-poliéster, de 35x35 mm y 1500 mm de longitud, separados entre sí una distancia máxima de 2 m y fijados al forjado por apriete.  Incluye: Colocación de los guardacuerpos. Colocación de la barandilla principal. Colocación de la barandilla intermedia. Colocación del rodapié. Desmontaje del conjunto. Transporte hasta el lugar de almacenaje o retirada a contenedor.  Criterio de medición de proyecto: Longitud medida según Estudio o Estudio Básico de Seguridad y Salud.  Criterio de medición de obra: Se medirá la longitud realmente montada según especificaciones de Estudio o Estudio Básico de Seguridad y Salud.</t>
  </si>
  <si>
    <t>Uds.</t>
  </si>
  <si>
    <t>Largo</t>
  </si>
  <si>
    <t>Ancho</t>
  </si>
  <si>
    <t>Alto</t>
  </si>
  <si>
    <t>Parcial</t>
  </si>
  <si>
    <t>Subtotal</t>
  </si>
  <si>
    <t>Escalera</t>
  </si>
  <si>
    <t>YCF010</t>
  </si>
  <si>
    <t>Partida</t>
  </si>
  <si>
    <t>m</t>
  </si>
  <si>
    <t>Sistema provisional de protección de borde de forjado, clase A.</t>
  </si>
  <si>
    <t>Sistema provisional de protección de borde de forjado, clase A, de 1 m de altura, que proporciona resistencia sólo para cargas estáticas y para superficies de trabajo con un ángulo de inclinación máximo de 10°, formado por: barandilla principal de tubo de acero de 25 mm de diámetro y 2500 mm de longitud, amortizable en 150 usos; barandilla intermedia de tubo de acero de 25 mm de diámetro y 2500 mm de longitud, dispuesta de manera que una esfera de 470 mm no pase a través de cualquier apertura, amortizable en 150 usos; rodapié metálico de 3 m de longitud, que tenga el borde superior al menos 15 cm por encima de la superficie de trabajo, amortizable en 150 usos y guardacuerpos telescópicos de seguridad fabricados en acero de primera calidad pintado al horno en epoxi-poliéster, de 35x35 mm y 1500 mm de longitud, separados entre sí una distancia máxima de 2,5 m y fijados al forjado por apriete, amortizables en 20 usos.  Incluye: Colocación de los guardacuerpos. Colocación de la barandilla principal. Colocación de la barandilla intermedia. Colocación del rodapié. Desmontaje del conjunto. Transporte hasta el lugar de almacenaje o retirada a contenedor.  Criterio de medición de proyecto: Longitud medida según Estudio o Estudio Básico de Seguridad y Salud.  Criterio de medición de obra: Se medirá la longitud realmente montada según especificaciones de Estudio o Estudio Básico de Seguridad y Salud.</t>
  </si>
  <si>
    <t>Uds.</t>
  </si>
  <si>
    <t>Largo</t>
  </si>
  <si>
    <t>Ancho</t>
  </si>
  <si>
    <t>Alto</t>
  </si>
  <si>
    <t>Parcial</t>
  </si>
  <si>
    <t>Subtotal</t>
  </si>
  <si>
    <t>Baja</t>
  </si>
  <si>
    <t>Primera</t>
  </si>
  <si>
    <t>Segunda</t>
  </si>
  <si>
    <t>YCH030</t>
  </si>
  <si>
    <t>Partida</t>
  </si>
  <si>
    <t>m²</t>
  </si>
  <si>
    <t>Entablado de madera para protección de pequeño hueco horizontal de forjado.</t>
  </si>
  <si>
    <t>Protección de hueco horizontal de forjado de superficie inferior o igual a 1 m² mediante tablero de madera de pino de 22 mm de espesor, colocado de manera que cubra la totalidad del hueco, reforzado en su parte inferior por tabloncillos, quedando el conjunto con la suficiente resistencia para soportar los esfuerzos a los que se le va a someter y sujeto al forjado con puntas planas de acero de modo que se impida su movimiento horizontal. Amortizable en 4 usos.  Incluye: Colocación del elemento. Sujeción del entablado al soporte. Transporte hasta el lugar de almacenaje o retirada a contenedor.  Criterio de medición de proyecto: Superficie del hueco horizontal, medida según Estudio o Estudio Básico de Seguridad y Salud.  Criterio de medición de obra: Se medirá la superficie realmente montada según especificaciones de Estudio o Estudio Básico de Seguridad y Salud.</t>
  </si>
  <si>
    <t>Uds.</t>
  </si>
  <si>
    <t>Largo</t>
  </si>
  <si>
    <t>Ancho</t>
  </si>
  <si>
    <t>Alto</t>
  </si>
  <si>
    <t>Parcial</t>
  </si>
  <si>
    <t>Subtotal</t>
  </si>
  <si>
    <t>Tapado Huecos Antiguas Instalaciones</t>
  </si>
  <si>
    <t>0</t>
  </si>
  <si>
    <t>Suelo Baja</t>
  </si>
  <si>
    <t>Suelo Primera</t>
  </si>
  <si>
    <t>Suelo Segunda</t>
  </si>
  <si>
    <t>YCH035</t>
  </si>
  <si>
    <t>Partida</t>
  </si>
  <si>
    <t>Ud</t>
  </si>
  <si>
    <t>Entablado de madera para protección de hueco horizontal de ascensor.</t>
  </si>
  <si>
    <t>Protección de hueco horizontal de forjado, para paso de ascensor de 2x1,9 m mediante tablones de madera de pino de 25x7,5 cm, colocados uno junto a otro hasta cubrir la totalidad del hueco, unidos a un rollizo de madera de 10 a 12 cm de diámetro mediante clavazón, quedando el conjunto con la suficiente resistencia para soportar los esfuerzos a los que se le va a someter y sujeto al forjado con puntas planas de acero de modo que se impida su movimiento horizontal. Amortizable en 4 usos.  Incluye: Realización de dos orificios en el paramento vertical del ascensor. Colocación del rollizo en posición horizontal. Montaje del elemento. Colocación del entablado sobre el hueco. Sujeción del entablado al rollizo y al soporte. Desmontaje del elemento. Transporte hasta el lugar de almacenaje o retirada a contenedor.  Criterio de medición de proyecto: Número de unidades previstas, según Estudio o Estudio Básico de Seguridad y Salud.  Criterio de medición de obra: Se medirá el número de unidades realmente colocadas según especificaciones de Estudio o Estudio Básico de Seguridad y Salud.</t>
  </si>
  <si>
    <t>Uds.</t>
  </si>
  <si>
    <t>Largo</t>
  </si>
  <si>
    <t>Ancho</t>
  </si>
  <si>
    <t>Alto</t>
  </si>
  <si>
    <t>Parcial</t>
  </si>
  <si>
    <t>Subtotal</t>
  </si>
  <si>
    <t>Suelo -1</t>
  </si>
  <si>
    <t>Baja</t>
  </si>
  <si>
    <t>Primera</t>
  </si>
  <si>
    <t>Segunda</t>
  </si>
  <si>
    <t>YCJ010</t>
  </si>
  <si>
    <t>Partida</t>
  </si>
  <si>
    <t>Ud</t>
  </si>
  <si>
    <t>Tapón de plástico para protección de extremo de armadura.</t>
  </si>
  <si>
    <t>Protección de extremo de armadura de 12 a 32 mm de diámetro, mediante colocación de tapón protector de PVC, tipo seta, de color rojo, amortizable en 10 usos.  Incluye: Colocación del elemento. Transporte hasta el lugar de almacenaje o retirada a contenedor.  Criterio de medición de proyecto: Número de unidades previstas, según Estudio o Estudio Básico de Seguridad y Salud.  Criterio de medición de obra: Se medirá el número de unidades realmente colocadas según especificaciones de Estudio o Estudio Básico de Seguridad y Salud.</t>
  </si>
  <si>
    <t>Uds.</t>
  </si>
  <si>
    <t>Largo</t>
  </si>
  <si>
    <t>Ancho</t>
  </si>
  <si>
    <t>Alto</t>
  </si>
  <si>
    <t>Parcial</t>
  </si>
  <si>
    <t>Subtotal</t>
  </si>
  <si>
    <t>YCK011</t>
  </si>
  <si>
    <t>Partida</t>
  </si>
  <si>
    <t>m</t>
  </si>
  <si>
    <t>Red vertical de protección, tipo pantalla, en balcones o terrazas.</t>
  </si>
  <si>
    <t>Red vertical de protección, tipo pantalla, de poliamida de alta tenacidad, color blanco, con cuerda de red de calibre 4 mm y rodapié de malla de polietileno de alta densidad, color verde, anclada al borde del forjado cada 50 cm con anclajes expansivos de acero galvanizado en caliente, para cerrar completamente el hueco existente entre dos forjados, durante los trabajos sobre andamios junto a balcones o terrazas, en planta de hasta 3 m de altura libre. Incluso cuerda de unión de polipropileno, para unir las redes.  Incluye: Replanteo de los anclajes. Colocación de los anclajes de la red al forjado. Colocación de las redes con cuerdas de unión. Colocación del rodapié de malla. Desmontaje del conjunto. Retirada a contenedor.  Criterio de medición de proyecto: Longitud medida según Estudio o Estudio Básico de Seguridad y Salud.  Criterio de medición de obra: Se medirá la longitud realmente montada según especificaciones de Estudio o Estudio Básico de Seguridad y Salud.</t>
  </si>
  <si>
    <t>Uds.</t>
  </si>
  <si>
    <t>Largo</t>
  </si>
  <si>
    <t>Ancho</t>
  </si>
  <si>
    <t>Alto</t>
  </si>
  <si>
    <t>Parcial</t>
  </si>
  <si>
    <t>Subtotal</t>
  </si>
  <si>
    <t>Patio</t>
  </si>
  <si>
    <t>0</t>
  </si>
  <si>
    <t>Terrazas</t>
  </si>
  <si>
    <t>0</t>
  </si>
  <si>
    <t>Primera</t>
  </si>
  <si>
    <t>Fachada Trasera</t>
  </si>
  <si>
    <t>YCK020</t>
  </si>
  <si>
    <t>Partida</t>
  </si>
  <si>
    <t>Ud</t>
  </si>
  <si>
    <t>Protección de hueco de ventana en cerramiento exterior.</t>
  </si>
  <si>
    <t>Protección de hueco de ventana de entre 95 y 165 cm de anchura en cerramiento exterior, mediante dos tubos metálicos extensibles, con tornillo cilíndrico con hexágono interior para llave Allen, para fijación de los tubos, amortizables en 20 usos, colocados una vez construida la hoja exterior del cerramiento y anclados a los orificios previamente realizados en los laterales del hueco de la ventana.  Incluye: Realización de los orificios en los laterales del hueco de la ventana. Montaje del conjunto. Desmontaje del conjunto. Transporte hasta el lugar de almacenaje o retirada a contenedor.  Criterio de medición de proyecto: Número de unidades previstas, según Estudio o Estudio Básico de Seguridad y Salud.  Criterio de medición de obra: Se medirá el número de unidades realmente colocadas según especificaciones de Estudio o Estudio Básico de Seguridad y Salud.</t>
  </si>
  <si>
    <t>Uds.</t>
  </si>
  <si>
    <t>Largo</t>
  </si>
  <si>
    <t>Ancho</t>
  </si>
  <si>
    <t>Alto</t>
  </si>
  <si>
    <t>Parcial</t>
  </si>
  <si>
    <t>Subtotal</t>
  </si>
  <si>
    <t>Planta Primera</t>
  </si>
  <si>
    <t>0</t>
  </si>
  <si>
    <t>V06</t>
  </si>
  <si>
    <t>PV03</t>
  </si>
  <si>
    <t>V15</t>
  </si>
  <si>
    <t>V16</t>
  </si>
  <si>
    <t>V10</t>
  </si>
  <si>
    <t>V11</t>
  </si>
  <si>
    <t>Planta Segunda</t>
  </si>
  <si>
    <t>0</t>
  </si>
  <si>
    <t>V06</t>
  </si>
  <si>
    <t>V11</t>
  </si>
  <si>
    <t>YCK030</t>
  </si>
  <si>
    <t>Partida</t>
  </si>
  <si>
    <t>Ud</t>
  </si>
  <si>
    <t>Sistema provisional de protección de hueco frontal de ascensor.</t>
  </si>
  <si>
    <t>Sistema provisional de protección de hueco frontal de ascensor de 1,1 m de altura, formado por: barandilla principal de tubo de acero de 25 mm de diámetro y 2500 mm de longitud, amortizable en 150 usos; barandilla intermedia de tubo de acero de 25 mm de diámetro y 2500 mm de longitud, amortizable en 150 usos; rodapié de tabloncillo de madera de pino de 15x5,2 cm, amortizable en 4 usos; pletinas de acero laminado para la inmovilización de los componentes de la protección, de 20x4 mm, colocadas en el paramento vertical ya ejecutado del ascensor y tapones protectores de PVC, tipo seta, amortizables en 25 usos.  Incluye: Colocación de los pasadores de inmovilización en el paramento vertical. Colocación de la barandilla principal. Colocación de la barandilla intermedia. Colocación del rodapié. Colocación de tapones protectores. Desmontaje del conjunto. Transporte hasta el lugar de almacenaje o retirada a contenedor.  Criterio de medición de proyecto: Número de unidades previstas, según Estudio o Estudio Básico de Seguridad y Salud.  Criterio de medición de obra: Se medirá el número de unidades realmente colocadas según especificaciones de Estudio o Estudio Básico de Seguridad y Salud.</t>
  </si>
  <si>
    <t>Uds.</t>
  </si>
  <si>
    <t>Largo</t>
  </si>
  <si>
    <t>Ancho</t>
  </si>
  <si>
    <t>Alto</t>
  </si>
  <si>
    <t>Parcial</t>
  </si>
  <si>
    <t>Subtotal</t>
  </si>
  <si>
    <t>Ascensor cocina</t>
  </si>
  <si>
    <t>Ascensor servicio</t>
  </si>
  <si>
    <t>Ascensor huespedes</t>
  </si>
  <si>
    <t>YCL170</t>
  </si>
  <si>
    <t>Partida</t>
  </si>
  <si>
    <t>Ud</t>
  </si>
  <si>
    <t>Línea de anclaje vertical temporal, de cable de acero, con dispositivo anticaídas deslizante.</t>
  </si>
  <si>
    <t>Suministro, colocación y desmontaje de línea de anclaje vertical temporal, de cable de acero, con dispositivo anticaídas deslizante, de 20 m de longitud, para asegurar hasta un operario, compuesta por 2 placas de anclaje y 1 línea de anclaje flexible, formada por 1 dispositivo anticaídas deslizante; 2 conectores básicos (clase B); 1 tensor con mecanismo de bloqueo antirretorno; conjunto de un sujetacables y un terminal manual de acero inoxidable; y 20 m de cable, de acero galvanizado, de 8 mm de diámetro, compuesto por 7 cordones de 19 hilos, con prensado terminal con casquillo de cobre y guardacable en un extremo, amortizable en 3 usos. Incluso elementos para fijación mecánica a paramento de las placas de anclaje.  Incluye: Replanteo. Colocación y fijación de las placas de anclaje. Montaje de los componentes. Desmontaje del conjunto.  Criterio de medición de proyecto: Número de unidades previstas, según Estudio o Estudio Básico de Seguridad y Salud.  Criterio de medición de obra: Se medirá el número de unidades realmente colocadas según especificaciones de Estudio o Estudio Básico de Seguridad y Salud.</t>
  </si>
  <si>
    <t>Uds.</t>
  </si>
  <si>
    <t>Largo</t>
  </si>
  <si>
    <t>Ancho</t>
  </si>
  <si>
    <t>Alto</t>
  </si>
  <si>
    <t>Parcial</t>
  </si>
  <si>
    <t>Subtotal</t>
  </si>
  <si>
    <t>Cubierta</t>
  </si>
  <si>
    <t>YCM020</t>
  </si>
  <si>
    <t>Partida</t>
  </si>
  <si>
    <t>m</t>
  </si>
  <si>
    <t>Marquesina de protección del acceso al edificio.</t>
  </si>
  <si>
    <t>Marquesina de protección del acceso al edificio ante la posible caída de objetos formada por: estructura metálica tubular de 1,50 m de ancho y 3,00 m de altura, amortizable en 8 usos y plataforma de tablero de madera de pino de 22 mm de espesor, reforzado en su parte inferior por tabloncillos clavados con puntas planas de acero, en sentido contrario, con rodapié de tabloncillo de 15x5,2 cm, amortizable en 4 usos.  Incluye: Montaje del elemento. Colocación de la plataforma sobre la estructura. Desmontaje del conjunto. Transporte hasta el lugar de almacenaje o retirada a contenedor.  Criterio de medición de proyecto: Longitud medida según Estudio o Estudio Básico de Seguridad y Salud.  Criterio de medición de obra: Se medirá la longitud realmente montada según especificaciones de Estudio o Estudio Básico de Seguridad y Salud.</t>
  </si>
  <si>
    <t>Uds.</t>
  </si>
  <si>
    <t>Largo</t>
  </si>
  <si>
    <t>Ancho</t>
  </si>
  <si>
    <t>Alto</t>
  </si>
  <si>
    <t>Parcial</t>
  </si>
  <si>
    <t>Subtotal</t>
  </si>
  <si>
    <t>salida edificio</t>
  </si>
  <si>
    <t>YCS015</t>
  </si>
  <si>
    <t>Partida</t>
  </si>
  <si>
    <t>Ud</t>
  </si>
  <si>
    <t>Foco portátil, para interior.</t>
  </si>
  <si>
    <t>Foco portátil de 500 W de potencia, para interior, con rejilla de protección, soporte de tubo de acero y cable de 1,5 m, amortizable en 3 usos.  Incluye: Montaje, instalación y comprobación. Transporte hasta el lugar de almacenaje o retirada a contenedor.  Criterio de medición de proyecto: Número de unidades previstas, según Estudio o Estudio Básico de Seguridad y Salud.  Criterio de medición de obra: Se medirá el número de unidades realmente colocadas según especificaciones de Estudio o Estudio Básico de Seguridad y Salud.</t>
  </si>
  <si>
    <t>Uds.</t>
  </si>
  <si>
    <t>Largo</t>
  </si>
  <si>
    <t>Ancho</t>
  </si>
  <si>
    <t>Alto</t>
  </si>
  <si>
    <t>Parcial</t>
  </si>
  <si>
    <t>Subtotal</t>
  </si>
  <si>
    <t>YCS016</t>
  </si>
  <si>
    <t>Partida</t>
  </si>
  <si>
    <t>Ud</t>
  </si>
  <si>
    <t>Foco portátil, para exterior.</t>
  </si>
  <si>
    <t>Foco portátil de 500 W de potencia, para exterior, con rejilla de protección, soporte de tubo de acero y cable de 1,5 m, amortizable en 3 usos.  Incluye: Montaje, instalación y comprobación. Transporte hasta el lugar de almacenaje o retirada a contenedor.  Criterio de medición de proyecto: Número de unidades previstas, según Estudio o Estudio Básico de Seguridad y Salud.  Criterio de medición de obra: Se medirá el número de unidades realmente colocadas según especificaciones de Estudio o Estudio Básico de Seguridad y Salud.</t>
  </si>
  <si>
    <t>Uds.</t>
  </si>
  <si>
    <t>Largo</t>
  </si>
  <si>
    <t>Ancho</t>
  </si>
  <si>
    <t>Alto</t>
  </si>
  <si>
    <t>Parcial</t>
  </si>
  <si>
    <t>Subtotal</t>
  </si>
  <si>
    <t>YCS020</t>
  </si>
  <si>
    <t>Partida</t>
  </si>
  <si>
    <t>Ud</t>
  </si>
  <si>
    <t>Cuadro eléctrico provisional de obra.</t>
  </si>
  <si>
    <t>Cuadro eléctrico provisional de obra para una potencia máxima de 10 kW, compuesto por armario de distribución con dispositivo de emergencia, tomas y los interruptores automáticos magnetotérmicos y diferenciales necesarios, amortizable en 4 usos.  Incluye: Colocación del armario. Montaje, instalación y comprobación. Desmontaje del elemento. Transporte hasta el lugar de almacenaje o retirada a contenedor. Montaje, conexionado y comprobación de su correcto funcionamiento.  Criterio de medición de proyecto: Número de unidades previstas, según Estudio o Estudio Básico de Seguridad y Salud.  Criterio de medición de obra: Se medirá el número de unidades realmente colocadas según especificaciones de Estudio o Estudio Básico de Seguridad y Salud.</t>
  </si>
  <si>
    <t>Uds.</t>
  </si>
  <si>
    <t>Largo</t>
  </si>
  <si>
    <t>Ancho</t>
  </si>
  <si>
    <t>Alto</t>
  </si>
  <si>
    <t>Parcial</t>
  </si>
  <si>
    <t>Subtotal</t>
  </si>
  <si>
    <t>YCV010</t>
  </si>
  <si>
    <t>Partida</t>
  </si>
  <si>
    <t>m</t>
  </si>
  <si>
    <t>Bajante de escombros.</t>
  </si>
  <si>
    <t>Suministro, montaje y desmontaje de bajante para vertido de escombros, compuesta por 3 tubos y 1 embocadura de polietileno, de 49 cm de diámetro superior y 40 cm de diámetro inferior, con soportes y cadenas metálicas, por cada planta de hasta 3 m de altura libre, amortizable en 5 usos, fijada al forjado mediante puntales metálicos telescópicos, accesorios y elementos de sujeción, amortizables en 5 usos.  Incluye: Montaje del elemento. Desmontaje del elemento. Transporte hasta el lugar de almacenaje o retirada a contenedor.  Criterio de medición de proyecto: Longitud medida según Estudio o Estudio Básico de Seguridad y Salud.  Criterio de medición de obra: Se medirá la longitud realmente montada según especificaciones de Estudio o Estudio Básico de Seguridad y Salud.</t>
  </si>
  <si>
    <t>Uds.</t>
  </si>
  <si>
    <t>Largo</t>
  </si>
  <si>
    <t>Ancho</t>
  </si>
  <si>
    <t>Alto</t>
  </si>
  <si>
    <t>Parcial</t>
  </si>
  <si>
    <t>Subtotal</t>
  </si>
  <si>
    <t>YCV020</t>
  </si>
  <si>
    <t>Partida</t>
  </si>
  <si>
    <t>Ud</t>
  </si>
  <si>
    <t>Toldo plastificado para cubrición de contenedor.</t>
  </si>
  <si>
    <t>Suministro, montaje y desmontaje de toldo plastificado para pie de bajante de escombros, para cubrición de contenedor, amortizable en 5 usos, que impide tanto la emisión del polvo generado por la salida de escombros como el depósito en el contenedor de otros residuos ajenos a la obra.  Incluye: Montaje del elemento. Desmontaje del elemento. Transporte hasta el lugar de almacenaje o retirada a contenedor.  Criterio de medición de proyecto: Número de unidades previstas, según Estudio o Estudio Básico de Seguridad y Salud.  Criterio de medición de obra: Se medirá el número de unidades realmente colocadas según especificaciones de Estudio o Estudio Básico de Seguridad y Salud.</t>
  </si>
  <si>
    <t>Uds.</t>
  </si>
  <si>
    <t>Largo</t>
  </si>
  <si>
    <t>Ancho</t>
  </si>
  <si>
    <t>Alto</t>
  </si>
  <si>
    <t>Parcial</t>
  </si>
  <si>
    <t>Subtotal</t>
  </si>
  <si>
    <t>YCR030</t>
  </si>
  <si>
    <t>Partida</t>
  </si>
  <si>
    <t>m</t>
  </si>
  <si>
    <t>Vallado provisional de solar con vallas trasladables.</t>
  </si>
  <si>
    <t>Vallado provisional de solar compuesto por vallas trasladables de 3,50x2,00 m, formadas por panel de malla electrosoldada con pliegues de refuerzo, de 200x100 mm de paso de malla, con alambres horizontales de 5 mm de diámetro y verticales de 4 mm, soldados en los extremos a postes verticales de 40 mm de diámetro, acabado galvanizado, amortizables en 5 usos y bases prefabricadas de hormigón, de 65x24x12 cm, con 8 orificios, para soporte de los postes, amortizables en 5 usos, fijadas al pavimento con pletinas de 20x4 mm y tacos de expansión de acero. Malla de ocultación de polietileno de alta densidad, color verde, colocada sobre las vallas.  Incluye: Montaje del conjunto. Fijación de las bases al pavimento. Colocación de la malla. Desmontaje del conjunto. Transporte hasta el lugar de almacenaje o retirada a contenedor.  Criterio de medición de proyecto: Longitud medida según Estudio o Estudio Básico de Seguridad y Salud.  Criterio de medición de obra: Se medirá la longitud realmente montada según especificaciones de Estudio o Estudio Básico de Seguridad y Salud.</t>
  </si>
  <si>
    <t>Uds.</t>
  </si>
  <si>
    <t>Largo</t>
  </si>
  <si>
    <t>Ancho</t>
  </si>
  <si>
    <t>Alto</t>
  </si>
  <si>
    <t>Parcial</t>
  </si>
  <si>
    <t>Subtotal</t>
  </si>
  <si>
    <t>YCR035</t>
  </si>
  <si>
    <t>Partida</t>
  </si>
  <si>
    <t>Ud</t>
  </si>
  <si>
    <t>Valla trasladable con puerta incorporada.</t>
  </si>
  <si>
    <t>Valla trasladable de 3,50x2,00 m, colocada en vallado provisional de solar, formada por panel de malla electrosoldada con pliegues de refuerzo, de 200x100 mm de paso de malla, con alambres horizontales de 5 mm de diámetro y verticales de 4 mm, soldados en los extremos a postes verticales de 40 mm de diámetro, acabado galvanizado, con puerta incorporada para acceso peatonal, de una hoja, de 0,90x2,00 m, con lengüetas para candado, amortizable en 5 usos y bases prefabricadas de hormigón, de 65x24x12 cm, con 8 orificios, para soporte de los postes, amortizables en 5 usos, fijadas al pavimento con pletinas de 20x4 mm y tacos de expansión de acero.  Incluye: Montaje del conjunto. Fijación de las bases al pavimento. Desmontaje del conjunto. Transporte hasta el lugar de almacenaje o retirada a contenedor.  Criterio de medición de proyecto: Número de unidades previstas, según Estudio o Estudio Básico de Seguridad y Salud.  Criterio de medición de obra: Se medirá el número de unidades realmente colocadas según especificaciones de Estudio o Estudio Básico de Seguridad y Salud.</t>
  </si>
  <si>
    <t>Uds.</t>
  </si>
  <si>
    <t>Largo</t>
  </si>
  <si>
    <t>Ancho</t>
  </si>
  <si>
    <t>Alto</t>
  </si>
  <si>
    <t>Parcial</t>
  </si>
  <si>
    <t>Subtotal</t>
  </si>
  <si>
    <t>YCU010</t>
  </si>
  <si>
    <t>Partida</t>
  </si>
  <si>
    <t>Ud</t>
  </si>
  <si>
    <t>Extintor.</t>
  </si>
  <si>
    <t>Extintor portátil de polvo químico ABC polivalente antibrasa, con presión incorporada, de eficacia 21A-144B-C, con 6 kg de agente extintor, con manómetro y manguera con boquilla difusora, amortizable en 3 usos.  Incluye: Marcado de la situación de los extintores en los paramentos. Colocación y fijación de soportes. Cuelgue de los extintores. Señalización. Transporte hasta el lugar de almacenaje o retirada a contenedor.  Criterio de medición de proyecto: Número de unidades previstas, según Estudio o Estudio Básico de Seguridad y Salud.  Criterio de medición de obra: Se medirá el número de unidades realmente colocadas según especificaciones de Estudio o Estudio Básico de Seguridad y Salud.</t>
  </si>
  <si>
    <t>YC</t>
  </si>
  <si>
    <t>YF</t>
  </si>
  <si>
    <t>Capítulo</t>
  </si>
  <si>
    <t>Formación</t>
  </si>
  <si>
    <t>YFF010</t>
  </si>
  <si>
    <t>Partida</t>
  </si>
  <si>
    <t>Ud</t>
  </si>
  <si>
    <t>Reunión del Comité de Seguridad y Salud.</t>
  </si>
  <si>
    <t>Reunión del Comité de Seguridad y Salud en el Trabajo, considerando una reunión de dos horas. El Comité estará compuesto por un técnico cualificado en materia de Seguridad y Salud con categoría de encargado de obra, dos trabajadores con categoría de oficial de 2ª, un ayudante y un vigilante de Seguridad y Salud con categoría de oficial de 1ª.  Incluye: Nada.  Criterio de medición de proyecto: Número de unidades previstas, según Estudio o Estudio Básico de Seguridad y Salud.  Criterio de medición de obra: Se medirá el número de unidades realmente realizadas según especificaciones de Estudio o Estudio Básico de Seguridad y Salud.</t>
  </si>
  <si>
    <t>Uds.</t>
  </si>
  <si>
    <t>Largo</t>
  </si>
  <si>
    <t>Ancho</t>
  </si>
  <si>
    <t>Alto</t>
  </si>
  <si>
    <t>Parcial</t>
  </si>
  <si>
    <t>Subtotal</t>
  </si>
  <si>
    <t>bimensual 24 meses</t>
  </si>
  <si>
    <t>YFF020</t>
  </si>
  <si>
    <t>Partida</t>
  </si>
  <si>
    <t>Ud</t>
  </si>
  <si>
    <t>Hora de charla para formación.</t>
  </si>
  <si>
    <t>Hora de charla para formación de Seguridad y Salud en el Trabajo, realizada por Técnico cualificado perteneciente a una empresa asesora en Seguridad y Prevención de Riesgos.  Criterio de valoración económica: El precio incluye la pérdida de horas de trabajo por parte de los trabajadores asistentes a la charla, considerando una media de seis personas.  Incluye: Nada.  Criterio de medición de proyecto: Número de unidades previstas, según Estudio o Estudio Básico de Seguridad y Salud.  Criterio de medición de obra: Se medirá el número de unidades realmente realizadas según especificaciones de Estudio o Estudio Básico de Seguridad y Salud.</t>
  </si>
  <si>
    <t>Uds.</t>
  </si>
  <si>
    <t>Largo</t>
  </si>
  <si>
    <t>Ancho</t>
  </si>
  <si>
    <t>Alto</t>
  </si>
  <si>
    <t>Parcial</t>
  </si>
  <si>
    <t>Subtotal</t>
  </si>
  <si>
    <t>YFX010</t>
  </si>
  <si>
    <t>Partida</t>
  </si>
  <si>
    <t>Ud</t>
  </si>
  <si>
    <t>Formación del personal.</t>
  </si>
  <si>
    <t>Formación del personal, necesaria para el cumplimiento de la normativa vigente en materia de Seguridad y Salud en el Trabajo.  Criterio de valoración económica: El precio incluye las reuniones del Comité de Seguridad y Salud en el Trabajo.  Incluye: Nada.  Criterio de medición de proyecto: Número de unidades previstas, según Estudio o Estudio Básico de Seguridad y Salud.  Criterio de medición de obra: Se medirá el número de unidades realmente realizadas según especificaciones de Estudio o Estudio Básico de Seguridad y Salud.</t>
  </si>
  <si>
    <t>Uds.</t>
  </si>
  <si>
    <t>Largo</t>
  </si>
  <si>
    <t>Ancho</t>
  </si>
  <si>
    <t>Alto</t>
  </si>
  <si>
    <t>Parcial</t>
  </si>
  <si>
    <t>Subtotal</t>
  </si>
  <si>
    <t>YF</t>
  </si>
  <si>
    <t>YI</t>
  </si>
  <si>
    <t>Capítulo</t>
  </si>
  <si>
    <t>Equipos de protección individual</t>
  </si>
  <si>
    <t>YIX010</t>
  </si>
  <si>
    <t>Partida</t>
  </si>
  <si>
    <t>Ud</t>
  </si>
  <si>
    <t>Conjunto de equipos de protección individual.</t>
  </si>
  <si>
    <t>Conjunto de equipos de protección individual, necesarios para el cumplimiento de la normativa vigente en materia de Seguridad y Salud en el Trabajo.  Incluye: Nada.  Criterio de medición de proyecto: Número de unidades previstas, según Estudio o Estudio Básico de Seguridad y Salud.  Criterio de medición de obra: Se medirá el número de unidades realmente suministradas según especificaciones de Estudio o Estudio Básico de Seguridad y Salud.</t>
  </si>
  <si>
    <t>Uds.</t>
  </si>
  <si>
    <t>Largo</t>
  </si>
  <si>
    <t>Ancho</t>
  </si>
  <si>
    <t>Alto</t>
  </si>
  <si>
    <t>Parcial</t>
  </si>
  <si>
    <t>Subtotal</t>
  </si>
  <si>
    <t>YI</t>
  </si>
  <si>
    <t>YM</t>
  </si>
  <si>
    <t>Capítulo</t>
  </si>
  <si>
    <t>Medicina preventiva y primeros auxilios</t>
  </si>
  <si>
    <t>YMX010</t>
  </si>
  <si>
    <t>Partida</t>
  </si>
  <si>
    <t>Ud</t>
  </si>
  <si>
    <t>Medicina preventiva y primeros auxilios.</t>
  </si>
  <si>
    <t>Medicina preventiva y primeros auxilios, necesarios para el cumplimiento de la normativa vigente en materia de Seguridad y Salud en el Trabajo.  Criterio de valoración económica: El precio incluye la reposición del material.  Incluye: Nada.  Criterio de medición de proyecto: Número de unidades previstas, según Estudio o Estudio Básico de Seguridad y Salud.  Criterio de medición de obra: Se medirá el número de unidades realmente realizadas según especificaciones de Estudio o Estudio Básico de Seguridad y Salud.</t>
  </si>
  <si>
    <t>Uds.</t>
  </si>
  <si>
    <t>Largo</t>
  </si>
  <si>
    <t>Ancho</t>
  </si>
  <si>
    <t>Alto</t>
  </si>
  <si>
    <t>Parcial</t>
  </si>
  <si>
    <t>Subtotal</t>
  </si>
  <si>
    <t>YM</t>
  </si>
  <si>
    <t>YP</t>
  </si>
  <si>
    <t>Capítulo</t>
  </si>
  <si>
    <t>Instalaciones provisionales de higiene y bienestar</t>
  </si>
  <si>
    <t>YPA010</t>
  </si>
  <si>
    <t>Partida</t>
  </si>
  <si>
    <t>Ud</t>
  </si>
  <si>
    <t>Acometida provisional a caseta prefabricada de obra.</t>
  </si>
  <si>
    <t>Acometida provisional de fontanería enterrada a caseta prefabricada de obra. Incluso conexión a la red provisional de obra, hasta una distancia máxima de 8 m.  Incluye: Excavación manual de las zanjas y saneamiento de tierras sueltas del fondo excavado. Replanteo del recorrido de la acometida. Presentación en seco de la tubería. Vertido de la arena en el fondo de la zanja. Colocación de la tubería. Montaje, conexionado y comprobación de su correcto funcionamiento. Reposición del pavimento con hormigón en masa. Desmontaje del conjunto.  Criterio de medición de proyecto: Número de unidades previstas, según Estudio o Estudio Básico de Seguridad y Salud.  Criterio de medición de obra: Se medirá el número de unidades realmente ejecutadas según especificaciones de Estudio o Estudio Básico de Seguridad y Salud.</t>
  </si>
  <si>
    <t>Uds.</t>
  </si>
  <si>
    <t>Largo</t>
  </si>
  <si>
    <t>Ancho</t>
  </si>
  <si>
    <t>Alto</t>
  </si>
  <si>
    <t>Parcial</t>
  </si>
  <si>
    <t>Subtotal</t>
  </si>
  <si>
    <t>Aseos</t>
  </si>
  <si>
    <t>Comedor</t>
  </si>
  <si>
    <t>Vestuarios</t>
  </si>
  <si>
    <t>Oficina</t>
  </si>
  <si>
    <t>YPA010b</t>
  </si>
  <si>
    <t>Partida</t>
  </si>
  <si>
    <t>Ud</t>
  </si>
  <si>
    <t>Acometida provisional a caseta prefabricada de obra.</t>
  </si>
  <si>
    <t>Acometida provisional de saneamiento enterrada a caseta prefabricada de obra. Incluso conexión a la red general municipal, hasta una distancia máxima de 8 m.  Incluye: Excavación manual de las zanjas y saneamiento de tierras sueltas del fondo excavado. Replanteo del recorrido de la acometida. Presentación en seco de los tubos. Vertido de la arena en el fondo de la zanja. Colocación de los colectores. Montaje, conexionado y comprobación de su correcto funcionamiento. Reposición del pavimento con hormigón en masa. Desmontaje del conjunto.  Criterio de medición de proyecto: Número de unidades previstas, según Estudio o Estudio Básico de Seguridad y Salud.  Criterio de medición de obra: Se medirá el número de unidades realmente ejecutadas según especificaciones de Estudio o Estudio Básico de Seguridad y Salud.</t>
  </si>
  <si>
    <t>Uds.</t>
  </si>
  <si>
    <t>Largo</t>
  </si>
  <si>
    <t>Ancho</t>
  </si>
  <si>
    <t>Alto</t>
  </si>
  <si>
    <t>Parcial</t>
  </si>
  <si>
    <t>Subtotal</t>
  </si>
  <si>
    <t>Aseos</t>
  </si>
  <si>
    <t>Comedor</t>
  </si>
  <si>
    <t>Vestuarios</t>
  </si>
  <si>
    <t>Oficina</t>
  </si>
  <si>
    <t>YPA010c</t>
  </si>
  <si>
    <t>Partida</t>
  </si>
  <si>
    <t>Ud</t>
  </si>
  <si>
    <t>Acometida provisional a caseta prefabricada de obra. Electricidad.</t>
  </si>
  <si>
    <t>Acometida provisional de electricidad aérea a caseta prefabricada de obra. Incluso conexión al cuadro eléctrico provisional de obra, hasta una distancia máxima de 50 m.  Incluye: Replanteo de los apoyos de madera bien entibados. Aplanado y orientación de los apoyos. Tendido del conductor. Tensado de los conductores entre apoyos. Grapado del cable en muros. Instalación de las cajas de derivación y protección. Montaje, conexionado y comprobación de su correcto funcionamiento. Desmontaje del conjunto.  Criterio de medición de proyecto: Número de unidades previstas, según Estudio o Estudio Básico de Seguridad y Salud.  Criterio de medición de obra: Se medirá el número de unidades realmente ejecutadas según especificaciones de Estudio o Estudio Básico de Seguridad y Salud.</t>
  </si>
  <si>
    <t>Uds.</t>
  </si>
  <si>
    <t>Largo</t>
  </si>
  <si>
    <t>Ancho</t>
  </si>
  <si>
    <t>Alto</t>
  </si>
  <si>
    <t>Parcial</t>
  </si>
  <si>
    <t>Subtotal</t>
  </si>
  <si>
    <t>Aseos</t>
  </si>
  <si>
    <t>Comedor</t>
  </si>
  <si>
    <t>Vestuarios</t>
  </si>
  <si>
    <t>Oficina</t>
  </si>
  <si>
    <t>YPC010</t>
  </si>
  <si>
    <t>Partida</t>
  </si>
  <si>
    <t>Ud</t>
  </si>
  <si>
    <t>Alquiler de caseta prefabricada para aseos.</t>
  </si>
  <si>
    <t>Mes de alquiler de caseta prefabricada para aseos en obra, de dimensiones 3,45x2,05x2,30 m (7,00 m²), compuesta por: estructura metálica, cerramiento de chapa con terminación de pintura prelacada, cubierta de chapa, aislamiento interior, instalaciones de fontanería, saneamiento y electricidad, tubos fluorescentes y punto de luz exterior, termo eléctrico, ventanas de aluminio con luna y rejas, puerta de entrada de chapa, suelo contrachapado hidrófugo con capa antideslizante, revestimiento de tablero en paredes, inodoro, dos platos de ducha y lavabo de tres grifos y puerta de madera en inodoro y cortina en ducha.  Criterio de valoración económica: El precio incluye la limpieza y el mantenimiento de la caseta durante el periodo de alquiler.  Incluye: Montaje, instalación y comprobación.  Criterio de medición de proyecto: Número de unidades previstas, según Estudio o Estudio Básico de Seguridad y Salud.  Criterio de medición de obra: Amortización en forma de alquiler mensual, según condiciones definidas en el contrato suscrito con la empresa suministradora.</t>
  </si>
  <si>
    <t>Uds.</t>
  </si>
  <si>
    <t>Largo</t>
  </si>
  <si>
    <t>Ancho</t>
  </si>
  <si>
    <t>Alto</t>
  </si>
  <si>
    <t>Parcial</t>
  </si>
  <si>
    <t>Subtotal</t>
  </si>
  <si>
    <t>YPC020</t>
  </si>
  <si>
    <t>Partida</t>
  </si>
  <si>
    <t>Ud</t>
  </si>
  <si>
    <t>Alquiler de caseta prefabricada para vestuarios.</t>
  </si>
  <si>
    <t>Mes de alquiler de caseta prefabricada para vestuarios en obra, de dimensiones 4,20x2,33x2,30 m (9,80 m²), compuesta por: estructura metálica, cerramiento de chapa con terminación de pintura prelacada, cubierta de chapa, aislamiento interior, instalación de electricidad, tubos fluorescentes y punto de luz exterior, ventanas de aluminio con luna y rejas, puerta de entrada de chapa, suelo de aglomerado revestido con PVC continuo y poliestireno con apoyo en base de chapa y revestimiento de tablero en paredes.  Criterio de valoración económica: El precio incluye la limpieza y el mantenimiento de la caseta durante el periodo de alquiler.  Incluye: Montaje, instalación y comprobación.  Criterio de medición de proyecto: Número de unidades previstas, según Estudio o Estudio Básico de Seguridad y Salud.  Criterio de medición de obra: Amortización en forma de alquiler mensual, según condiciones definidas en el contrato suscrito con la empresa suministradora.</t>
  </si>
  <si>
    <t>Uds.</t>
  </si>
  <si>
    <t>Largo</t>
  </si>
  <si>
    <t>Ancho</t>
  </si>
  <si>
    <t>Alto</t>
  </si>
  <si>
    <t>Parcial</t>
  </si>
  <si>
    <t>Subtotal</t>
  </si>
  <si>
    <t>YPC030</t>
  </si>
  <si>
    <t>Partida</t>
  </si>
  <si>
    <t>Ud</t>
  </si>
  <si>
    <t>Alquiler de caseta prefabricada para comedor.</t>
  </si>
  <si>
    <t>Mes de alquiler de caseta prefabricada para comedor en obra, de dimensiones 7,87x2,33x2,30 m (18,40 m²), compuesta por: estructura metálica, cerramiento de chapa con terminación de pintura prelacada, cubierta de chapa, aislamiento interior, instalación de electricidad, tubos fluorescentes y punto de luz exterior, ventanas de aluminio con luna y rejas, puerta de entrada de chapa, suelo de aglomerado revestido con PVC continuo y poliestireno con apoyo en base de chapa y revestimiento de tablero en paredes.  Criterio de valoración económica: El precio incluye la limpieza y el mantenimiento de la caseta durante el periodo de alquiler.  Incluye: Montaje, instalación y comprobación.  Criterio de medición de proyecto: Número de unidades previstas, según Estudio o Estudio Básico de Seguridad y Salud.  Criterio de medición de obra: Amortización en forma de alquiler mensual, según condiciones definidas en el contrato suscrito con la empresa suministradora.</t>
  </si>
  <si>
    <t>Uds.</t>
  </si>
  <si>
    <t>Largo</t>
  </si>
  <si>
    <t>Ancho</t>
  </si>
  <si>
    <t>Alto</t>
  </si>
  <si>
    <t>Parcial</t>
  </si>
  <si>
    <t>Subtotal</t>
  </si>
  <si>
    <t>YPC040</t>
  </si>
  <si>
    <t>Partida</t>
  </si>
  <si>
    <t>Ud</t>
  </si>
  <si>
    <t>Alquiler de caseta prefabricada para almacén.</t>
  </si>
  <si>
    <t>Mes de alquiler de caseta prefabricada para almacenamiento en obra de los materiales, la pequeña maquinaria y las herramientas, de dimensiones 3,43x2,05x2,30 m (7,00 m²), compuesta por: estructura metálica, cerramiento de chapa con terminación de pintura prelacada, cubierta de chapa, instalación de electricidad, tubos fluorescentes y punto de luz exterior, ventanas de aluminio con luna y rejas, puerta de entrada de chapa y suelo de aglomerado hidrófugo.  Criterio de valoración económica: El precio incluye la limpieza y el mantenimiento de la caseta durante el periodo de alquiler.  Incluye: Montaje, instalación y comprobación.  Criterio de medición de proyecto: Número de unidades previstas, según Estudio o Estudio Básico de Seguridad y Salud.  Criterio de medición de obra: Amortización en forma de alquiler mensual, según condiciones definidas en el contrato suscrito con la empresa suministradora.</t>
  </si>
  <si>
    <t>Uds.</t>
  </si>
  <si>
    <t>Largo</t>
  </si>
  <si>
    <t>Ancho</t>
  </si>
  <si>
    <t>Alto</t>
  </si>
  <si>
    <t>Parcial</t>
  </si>
  <si>
    <t>Subtotal</t>
  </si>
  <si>
    <t>YPC050</t>
  </si>
  <si>
    <t>Partida</t>
  </si>
  <si>
    <t>Ud</t>
  </si>
  <si>
    <t>Alquiler de caseta prefabricada para despacho de oficina.</t>
  </si>
  <si>
    <t>Mes de alquiler de caseta prefabricada para despacho de oficina con aseo (lavabo e inodoro) en obra, de dimensiones 6,00x2,33x2,30 m (14,00 m²), compuesta por: estructura metálica, cerramiento de chapa con terminación de pintura prelacada, cubierta de chapa, aislamiento interior, instalaciones de fontanería, saneamiento y electricidad, tubos fluorescentes y punto de luz exterior, ventanas de aluminio con luna y rejas, puerta de entrada de chapa, suelo de aglomerado revestido con PVC continuo y poliestireno con apoyo en base de chapa y revestimiento de tablero en paredes.  Criterio de valoración económica: El precio incluye la limpieza y el mantenimiento de la caseta durante el periodo de alquiler.  Incluye: Montaje, instalación y comprobación.  Criterio de medición de proyecto: Número de unidades previstas, según Estudio o Estudio Básico de Seguridad y Salud.  Criterio de medición de obra: Amortización en forma de alquiler mensual, según condiciones definidas en el contrato suscrito con la empresa suministradora.</t>
  </si>
  <si>
    <t>Uds.</t>
  </si>
  <si>
    <t>Largo</t>
  </si>
  <si>
    <t>Ancho</t>
  </si>
  <si>
    <t>Alto</t>
  </si>
  <si>
    <t>Parcial</t>
  </si>
  <si>
    <t>Subtotal</t>
  </si>
  <si>
    <t>YPC060</t>
  </si>
  <si>
    <t>Partida</t>
  </si>
  <si>
    <t>Ud</t>
  </si>
  <si>
    <t>Transporte de caseta prefabricada.</t>
  </si>
  <si>
    <t>Transporte de caseta prefabricada de obra, hasta una distancia máxima de 200 km.  Incluye: Descarga y posterior recogida del módulo con camión grúa.  Criterio de medición de proyecto: Número de unidades previstas, según Estudio o Estudio Básico de Seguridad y Salud.  Criterio de medición de obra: Se medirá el número de unidades realmente transportadas según especificaciones de Estudio o Estudio Básico de Seguridad y Salud.</t>
  </si>
  <si>
    <t>Uds.</t>
  </si>
  <si>
    <t>Largo</t>
  </si>
  <si>
    <t>Ancho</t>
  </si>
  <si>
    <t>Alto</t>
  </si>
  <si>
    <t>Parcial</t>
  </si>
  <si>
    <t>Subtotal</t>
  </si>
  <si>
    <t>YPM010</t>
  </si>
  <si>
    <t>Partida</t>
  </si>
  <si>
    <t>Ud</t>
  </si>
  <si>
    <t>Accesorios en local o caseta de obra para vestuarios y/o aseos.</t>
  </si>
  <si>
    <t>12 taquillas individuales, 12 perchas, 2 bancos para 5 personas, 2 espejos, 2 portarrollos, 2 jaboneras en local o caseta de obra para vestuarios y/o aseos.  Incluye: Colocación y fijación de los elementos.  Criterio de medición de proyecto: Número de unidades previstas, según Estudio o Estudio Básico de Seguridad y Salud.  Criterio de medición de obra: Se medirá el número de unidades realmente colocadas según especificaciones de Estudio o Estudio Básico de Seguridad y Salud.</t>
  </si>
  <si>
    <t>Uds.</t>
  </si>
  <si>
    <t>Largo</t>
  </si>
  <si>
    <t>Ancho</t>
  </si>
  <si>
    <t>Alto</t>
  </si>
  <si>
    <t>Parcial</t>
  </si>
  <si>
    <t>Subtotal</t>
  </si>
  <si>
    <t>YPM020</t>
  </si>
  <si>
    <t>Partida</t>
  </si>
  <si>
    <t>Ud</t>
  </si>
  <si>
    <t>Accesorios en local o caseta de obra para comedor.</t>
  </si>
  <si>
    <t>2 mesas para 10 personas, 4 bancos para 5 personas, horno microondas, nevera y depósito de basura en local o caseta de obra para comedor.  Incluye: Colocación y fijación de los elementos.  Criterio de medición de proyecto: Número de unidades previstas, según Estudio o Estudio Básico de Seguridad y Salud.  Criterio de medición de obra: Se medirá el número de unidades realmente colocadas según especificaciones de Estudio o Estudio Básico de Seguridad y Salud.</t>
  </si>
  <si>
    <t>Uds.</t>
  </si>
  <si>
    <t>Largo</t>
  </si>
  <si>
    <t>Ancho</t>
  </si>
  <si>
    <t>Alto</t>
  </si>
  <si>
    <t>Parcial</t>
  </si>
  <si>
    <t>Subtotal</t>
  </si>
  <si>
    <t>YPL010</t>
  </si>
  <si>
    <t>Partida</t>
  </si>
  <si>
    <t>Ud</t>
  </si>
  <si>
    <t>Limpieza de caseta o local provisional.</t>
  </si>
  <si>
    <t>Hora de limpieza y desinfección de caseta o local provisional en obra.  Incluye: Trabajos de limpieza.  Criterio de medición de proyecto: Número de unidades previstas, según Estudio o Estudio Básico de Seguridad y Salud.  Criterio de medición de obra: Se medirá el número de unidades realmente ejecutadas según especificaciones de Estudio o Estudio Básico de Seguridad y Salud.</t>
  </si>
  <si>
    <t>Uds.</t>
  </si>
  <si>
    <t>Largo</t>
  </si>
  <si>
    <t>Ancho</t>
  </si>
  <si>
    <t>Alto</t>
  </si>
  <si>
    <t>Parcial</t>
  </si>
  <si>
    <t>Subtotal</t>
  </si>
  <si>
    <t>LImpieza semanal</t>
  </si>
  <si>
    <t>YP</t>
  </si>
  <si>
    <t>YS</t>
  </si>
  <si>
    <t>Capítulo</t>
  </si>
  <si>
    <t>Señalización provisional de obras</t>
  </si>
  <si>
    <t>YSB050</t>
  </si>
  <si>
    <t>Partida</t>
  </si>
  <si>
    <t>m</t>
  </si>
  <si>
    <t>Cinta bicolor.</t>
  </si>
  <si>
    <t>Cinta para balizamiento, de material plástico, de 8 cm de anchura, impresa por ambas caras en franjas de color rojo y blanco.  Incluye: Colocación. Desmontaje posterior. Retirada a contenedor.  Criterio de medición de proyecto: Longitud medida según Estudio o Estudio Básico de Seguridad y Salud.  Criterio de medición de obra: Se medirá la longitud realmente montada según especificaciones de Estudio o Estudio Básico de Seguridad y Salud.</t>
  </si>
  <si>
    <t>Uds.</t>
  </si>
  <si>
    <t>Largo</t>
  </si>
  <si>
    <t>Ancho</t>
  </si>
  <si>
    <t>Alto</t>
  </si>
  <si>
    <t>Parcial</t>
  </si>
  <si>
    <t>Subtotal</t>
  </si>
  <si>
    <t>YSB060</t>
  </si>
  <si>
    <t>Partida</t>
  </si>
  <si>
    <t>Ud</t>
  </si>
  <si>
    <t>Cono.</t>
  </si>
  <si>
    <t>Cono de balizamiento reflectante de 75 cm de altura, de 2 piezas, con cuerpo de polietileno y base de caucho, con 1 banda reflectante de 300 mm de anchura y retrorreflectancia nivel 1 (E.G.), amortizable en 10 usos.  Incluye: Colocación y comprobación. Desmontaje posterior. Transporte hasta el lugar de almacenaje o retirada a contenedor.  Criterio de medición de proyecto: Número de unidades previstas, según Estudio o Estudio Básico de Seguridad y Salud.  Criterio de medición de obra: Se medirá el número de unidades realmente colocadas según especificaciones de Estudio o Estudio Básico de Seguridad y Salud.</t>
  </si>
  <si>
    <t>Uds.</t>
  </si>
  <si>
    <t>Largo</t>
  </si>
  <si>
    <t>Ancho</t>
  </si>
  <si>
    <t>Alto</t>
  </si>
  <si>
    <t>Parcial</t>
  </si>
  <si>
    <t>Subtotal</t>
  </si>
  <si>
    <t>YSV010</t>
  </si>
  <si>
    <t>Partida</t>
  </si>
  <si>
    <t>Ud</t>
  </si>
  <si>
    <t>Señal provisional de obra.</t>
  </si>
  <si>
    <t>Señal provisional de obra de chapa de acero galvanizado, de peligro, triangular, L=70 cm, con retrorreflectancia nivel 1 (E.G.), con caballete portátil de acero galvanizado. Amortizable la señal en 5 usos y el caballete en 5 usos.  Incluye: Montaje. Desmontaje posterior. Transporte hasta el lugar de almacenaje o retirada a contenedor.  Criterio de medición de proyecto: Número de unidades previstas, según Estudio o Estudio Básico de Seguridad y Salud.  Criterio de medición de obra: Se medirá el número de unidades realmente colocadas según especificaciones de Estudio o Estudio Básico de Seguridad y Salud.</t>
  </si>
  <si>
    <t>Uds.</t>
  </si>
  <si>
    <t>Largo</t>
  </si>
  <si>
    <t>Ancho</t>
  </si>
  <si>
    <t>Alto</t>
  </si>
  <si>
    <t>Parcial</t>
  </si>
  <si>
    <t>Subtotal</t>
  </si>
  <si>
    <t>YSS020</t>
  </si>
  <si>
    <t>Partida</t>
  </si>
  <si>
    <t>Ud</t>
  </si>
  <si>
    <t>Cartel general indicativo de riesgos.</t>
  </si>
  <si>
    <t>Cartel general indicativo de riesgos, de PVC serigrafiado, de 990x670 mm, amortizable en 3 usos, fijado con bridas.  Incluye: Colocación. Desmontaje posterior. Transporte hasta el lugar de almacenaje o retirada a contenedor.  Criterio de medición de proyecto: Número de unidades previstas, según Estudio o Estudio Básico de Seguridad y Salud.  Criterio de medición de obra: Se medirá el número de unidades realmente colocadas según especificaciones de Estudio o Estudio Básico de Seguridad y Salud.</t>
  </si>
  <si>
    <t>Uds.</t>
  </si>
  <si>
    <t>Largo</t>
  </si>
  <si>
    <t>Ancho</t>
  </si>
  <si>
    <t>Alto</t>
  </si>
  <si>
    <t>Parcial</t>
  </si>
  <si>
    <t>Subtotal</t>
  </si>
  <si>
    <t>YSS033</t>
  </si>
  <si>
    <t>Partida</t>
  </si>
  <si>
    <t>Ud</t>
  </si>
  <si>
    <t>Señal de seguridad y salud en el trabajo, de extinción.</t>
  </si>
  <si>
    <t>Señal de extinción, de PVC serigrafiado, de 297x210 mm, con pictograma blanco de forma rectangular sobre fondo rojo, amortizable en 3 usos, fijada con bridas.  Incluye: Colocación. Desmontaje posterior. Transporte hasta el lugar de almacenaje o retirada a contenedor.  Criterio de medición de proyecto: Número de unidades previstas, según Estudio o Estudio Básico de Seguridad y Salud.  Criterio de medición de obra: Se medirá el número de unidades realmente colocadas según especificaciones de Estudio o Estudio Básico de Seguridad y Salud.</t>
  </si>
  <si>
    <t>Uds.</t>
  </si>
  <si>
    <t>Largo</t>
  </si>
  <si>
    <t>Ancho</t>
  </si>
  <si>
    <t>Alto</t>
  </si>
  <si>
    <t>Parcial</t>
  </si>
  <si>
    <t>Subtotal</t>
  </si>
  <si>
    <t>YSS031</t>
  </si>
  <si>
    <t>Partida</t>
  </si>
  <si>
    <t>Ud</t>
  </si>
  <si>
    <t>Señal de seguridad y salud en el trabajo, de prohibición.</t>
  </si>
  <si>
    <t>Señal de prohibición, de PVC serigrafiado, de 297x210 mm, con pictograma negro de forma circular sobre fondo blanco, amortizable en 3 usos, fijada con bridas.  Incluye: Colocación. Desmontaje posterior. Transporte hasta el lugar de almacenaje o retirada a contenedor.  Criterio de medición de proyecto: Número de unidades previstas, según Estudio o Estudio Básico de Seguridad y Salud.  Criterio de medición de obra: Se medirá el número de unidades realmente colocadas según especificaciones de Estudio o Estudio Básico de Seguridad y Salud.</t>
  </si>
  <si>
    <t>Uds.</t>
  </si>
  <si>
    <t>Largo</t>
  </si>
  <si>
    <t>Ancho</t>
  </si>
  <si>
    <t>Alto</t>
  </si>
  <si>
    <t>Parcial</t>
  </si>
  <si>
    <t>Subtotal</t>
  </si>
  <si>
    <t>YSX010</t>
  </si>
  <si>
    <t>Partida</t>
  </si>
  <si>
    <t>Ud</t>
  </si>
  <si>
    <t>Conjunto de elementos de balizamiento y señalización provisional de obras.</t>
  </si>
  <si>
    <t>Conjunto de elementos de balizamiento y señalización provisional de obras, necesarios para el cumplimiento de la normativa vigente en materia de Seguridad y Salud en el Trabajo.  Incluye: Nada.  Criterio de medición de proyecto: Número de unidades previstas, según Estudio o Estudio Básico de Seguridad y Salud.  Criterio de medición de obra: Se medirá el número de unidades realmente colocadas según especificaciones de Estudio o Estudio Básico de Seguridad y Salud.</t>
  </si>
  <si>
    <t>Uds.</t>
  </si>
  <si>
    <t>Largo</t>
  </si>
  <si>
    <t>Ancho</t>
  </si>
  <si>
    <t>Alto</t>
  </si>
  <si>
    <t>Parcial</t>
  </si>
  <si>
    <t>Subtotal</t>
  </si>
  <si>
    <t>YS</t>
  </si>
  <si>
    <t>Y</t>
  </si>
  <si>
    <t>IGB</t>
  </si>
  <si>
    <t>Capítulo</t>
  </si>
  <si>
    <t>Interconexion Gil Blas</t>
  </si>
  <si>
    <t>DMX070</t>
  </si>
  <si>
    <t>Partida</t>
  </si>
  <si>
    <t>m²</t>
  </si>
  <si>
    <t>Demolición de pavimento exterior de baldosas de piedra natural.</t>
  </si>
  <si>
    <t>Demolición de pavimento exterior de baldosas de piedra natural, con martillo neumático, y carga manual sobre camión o contenedor.  Criterio de valoración económica: El precio incluye el picado del material de agarre, pero no incluye la demolición de la base soporte.  Incluye: Demolición del elemento. Fragmentación de los escombros en piezas manejables. Retirada y acopio de escombros. Limpieza de los restos de obra. Carga manual de escombros sobre camión o contenedor.  Criterio de medición de proyecto: Superficie medida según documentación gráfica de Proyecto.  Criterio de medición de obra: Se medirá la superficie realmente demolida según especificaciones de Proyecto.</t>
  </si>
  <si>
    <t>Uds.</t>
  </si>
  <si>
    <t>Largo</t>
  </si>
  <si>
    <t>Ancho</t>
  </si>
  <si>
    <t>Alto</t>
  </si>
  <si>
    <t>Parcial</t>
  </si>
  <si>
    <t>Subtotal</t>
  </si>
  <si>
    <t>Alimentación Gil Blas</t>
  </si>
  <si>
    <t>ADE010b</t>
  </si>
  <si>
    <t>Partida</t>
  </si>
  <si>
    <t>m³</t>
  </si>
  <si>
    <t>Excavación de zanjas y pozos.</t>
  </si>
  <si>
    <t>Excavación de zanjas para instalaciones hasta una profundidad de 2 m, en cualquier tipo de terreno, con medios mecánicos, y carga a camión. Incluso cabeceros horizontales y codales de madera para apuntalamiento y entibación ligera, para una protección del 20%.  Criterio de valoración económica: El precio no incluye el transporte de los materiales excavados.  Incluye: Replanteo general y fijación de los puntos y niveles de referencia. Colocación de las camillas en las esquinas y extremos de las alineaciones. Excavación en sucesivas franjas horizontales y extracción de tierras. Refinado de fondos con extracción de las tierras. Montaje de tablones, cabeceros y codales de madera, para la formación de la entibación. Clavado de todos los elementos. Desmontaje gradual del apuntalamiento y de la entibación. Carga a camión de los materiales excavados.  Criterio de medición de proyecto: Volumen medido sobre las secciones teóricas de la excavación, según documentación gráfica de Proyecto, sin duplicar esquinas ni encuentros.  Criterio de medición de obra: Se medirá el volumen teórico ejecutado según especificaciones de Proyecto, sin duplicar esquinas ni encuentros y sin incluir los incrementos por excesos de excavación no autorizados, ni el relleno necesario para reconstruir la sección teórica por defectos imputables al Contratista. Se medirá la excavación una vez realizada y antes de que sobre ella se efectúe ningún tipo de relleno. Si el Contratista cerrase la excavación antes de conformada la medición, se entenderá que se aviene a lo que unilateralmente determine el director de la ejecución de la obra.</t>
  </si>
  <si>
    <t>Uds.</t>
  </si>
  <si>
    <t>Largo</t>
  </si>
  <si>
    <t>Ancho</t>
  </si>
  <si>
    <t>Alto</t>
  </si>
  <si>
    <t>Parcial</t>
  </si>
  <si>
    <t>Subtotal</t>
  </si>
  <si>
    <t>Alimentación Gil Blas</t>
  </si>
  <si>
    <t>Arquetas</t>
  </si>
  <si>
    <t>ADR010</t>
  </si>
  <si>
    <t>Partida</t>
  </si>
  <si>
    <t>m³</t>
  </si>
  <si>
    <t>Relleno de zanjas para instalaciones.</t>
  </si>
  <si>
    <t>Relleno envolvente y principal de zanjas para instalaciones, con arena de 0 a 5 mm de diámetro y compactación en tongadas sucesivas de 20 cm de espesor máximo con bandeja vibrante de guiado manual, hasta alcanzar una densidad seca no inferior al 98% de la máxima obtenida en el ensayo Proctor Modificado, realizado según UNE 103501. Incluso cinta o distintivo indicador de la instalación.  Criterio de valoración económica: El precio no incluye la realización del ensayo Proctor Modificado.  Incluye: Extendido del material de relleno en tongadas de espesor uniforme. Humectación o desecación de cada tongada. Colocación de cinta o distintivo indicador de la instalación. Compactación.  Criterio de medición de proyecto: Volumen medido sobre las secciones teóricas de la excavación, según documentación gráfica de Proyecto.  Criterio de medición de obra: Se medirá, en perfil compactado, el volumen realmente ejecutado según especificaciones de Proyecto, sin incluir los incrementos por excesos de excavación no autorizados.</t>
  </si>
  <si>
    <t>Uds.</t>
  </si>
  <si>
    <t>Largo</t>
  </si>
  <si>
    <t>Ancho</t>
  </si>
  <si>
    <t>Alto</t>
  </si>
  <si>
    <t>Parcial</t>
  </si>
  <si>
    <t>Subtotal</t>
  </si>
  <si>
    <t>Alimentación Gil Blas</t>
  </si>
  <si>
    <t>Arquetas</t>
  </si>
  <si>
    <t>ADR030</t>
  </si>
  <si>
    <t>Partida</t>
  </si>
  <si>
    <t>m³</t>
  </si>
  <si>
    <t>Relleno para base de pavimento.</t>
  </si>
  <si>
    <t>Base de pavimento realizada mediante relleno a cielo abierto, con zahorra natural caliza, y compactación en tongadas sucesivas de 30 cm de espesor máximo con rodillo vibrante de guiado manual, hasta alcanzar una densidad seca no inferior al 100% de la máxima obtenida en el ensayo Proctor Modificado, realizado según UNE 103501.  Criterio de valoración económica: El precio no incluye la realización del ensayo Proctor Modificado.  Incluye: Transporte y descarga del material de relleno a pie de tajo. Extendido del material de relleno en tongadas de espesor uniforme. Humectación o desecación de cada tongada. Compactación.  Criterio de medición de proyecto: Volumen medido sobre los planos de perfiles transversales del Proyecto, que definen el movimiento de tierras a realizar en obra.  Criterio de medición de obra: Se medirá, en perfil compactado, el volumen realmente ejecutado según especificaciones de Proyecto, sin incluir los incrementos por excesos de excavación no autorizados.</t>
  </si>
  <si>
    <t>Uds.</t>
  </si>
  <si>
    <t>Largo</t>
  </si>
  <si>
    <t>Ancho</t>
  </si>
  <si>
    <t>Alto</t>
  </si>
  <si>
    <t>Parcial</t>
  </si>
  <si>
    <t>Subtotal</t>
  </si>
  <si>
    <t>Alimentación Gil Blas</t>
  </si>
  <si>
    <t>UXP010b</t>
  </si>
  <si>
    <t>Partida</t>
  </si>
  <si>
    <t>m²</t>
  </si>
  <si>
    <t>Pavimento de baldosas de piedra natural recibidas con mortero.</t>
  </si>
  <si>
    <t>Pavimento para uso exterior en áreas peatonales y calles residenciales, de baldosas de piezas irregulares de caliza de Silos de 3 a 4 cm de espesor, recibidas sobre capa de mortero de cemento M-10; rejuntadas con lechada de cemento 1/2 CEM II/B-P 32,5 R; realizado sobre solera de hormigón en masa (HM-20/P/20/X0), de 20 cm de espesor, vertido desde camión con extendido y vibrado manual con regla vibrante de 3 m, con acabado maestreado, y explanada con índice CBR &gt; 5 (California Bearing Ratio), no incluida en este precio.  Incluye: Replanteo de maestras y niveles. Vertido y compactación de la solera de hormigón. Extendido de la capa de mortero. Humectación de las piezas a colocar. Colocación individual, a pique de maceta, de las piezas. Formación de juntas y encuentros. Limpieza del pavimento y las juntas. Preparación y extendido de la lechada líquida para relleno de juntas. Limpieza final con agua, sin eliminar el material de rejuntado.  Criterio de medición de proyecto: Superficie medida en proyección horizontal, según documentación gráfica de Proyecto. No se han tenido en cuenta los retaceos como factor de influencia para incrementar la medición, toda vez que en la descomposición se ha considerado el tanto por cien de roturas general.  Criterio de medición de obra: Se medirá, en proyección horizontal, la superficie realmente ejecutada según especificaciones de Proyecto.</t>
  </si>
  <si>
    <t>Uds.</t>
  </si>
  <si>
    <t>Largo</t>
  </si>
  <si>
    <t>Ancho</t>
  </si>
  <si>
    <t>Alto</t>
  </si>
  <si>
    <t>Parcial</t>
  </si>
  <si>
    <t>Subtotal</t>
  </si>
  <si>
    <t>Alimentación Gil Blas</t>
  </si>
  <si>
    <t>PSCLTX02b</t>
  </si>
  <si>
    <t>Partida</t>
  </si>
  <si>
    <t>m</t>
  </si>
  <si>
    <t>TUB. ACERO NEGRO 4"- DN100</t>
  </si>
  <si>
    <t>Suministro e instalación de tubería de acero negro para circuitos de climatización, DN 100, con diámetro interior 100 mm y espesor 7,14 mm. La tubería irá protegida y perfectamente aislada con aislamiento según RITE  (no incluido en la medición). Las uniones y piezas especiales irán unidas según normativa. Se utilizarán pasamuros de holgura de 10 mm, inlcuyendo en la medición la parte proporcional de ejecución de agujero en forjado o pared y protección. Incluso parte proporcional de piezas especiales para instalación armafix AF y conexión, materiales de unión, piecerío, manguitos pasamuros, elementos dilatadores, válvulas de corte e independización y pruebas de estanqueidad. Totalmente instalada y probada estanqueidad según planos de proyecto y normativa aplicable.</t>
  </si>
  <si>
    <t>Uds.</t>
  </si>
  <si>
    <t>Largo</t>
  </si>
  <si>
    <t>Ancho</t>
  </si>
  <si>
    <t>Alto</t>
  </si>
  <si>
    <t>Parcial</t>
  </si>
  <si>
    <t>Subtotal</t>
  </si>
  <si>
    <t>Alim. calor Gil Blas ida</t>
  </si>
  <si>
    <t>Alim. calor Gil Blas retorno</t>
  </si>
  <si>
    <t>Alim. frío Gil Blas ida</t>
  </si>
  <si>
    <t>Alim. frío Gil Blas retorno</t>
  </si>
  <si>
    <t>PSCLTX41</t>
  </si>
  <si>
    <t>Partida</t>
  </si>
  <si>
    <t>m</t>
  </si>
  <si>
    <t>AISL.TÉRMICO EXTERIOR Dint100mm E=50mm</t>
  </si>
  <si>
    <t>Suministro e instalación de aislamiento térmico flexible de célula cerrada tipo Armaflex  AF-EVO-5-36X114 o similar en calidad y características técnicas, para tubería en instalación enterrada en zanja de climatización para la distribución de fluidos fríos (de 0°C a +10°C) o calientes (hasta 90ºC), con elevada resistencia a la difusión de vapor de agua, baja conductividad térmica y protección antimicrobiana incorporada, para tuberías de hasta 101,6 mm de diámetro exterior y 50 mm de espesor, a base de caucho sintético flexible, de estructura celular cerrada, con adhesivo para las uniones (la banda autoadhesiva tiene base acrílica sensible a la presión y malla tejida como soporte). Se incluye en la medición la colocación de un tubo de protección de PVC corrugado de 110 mm de diámetro exterior para la protección de la tubería aislada. Incluido en la medición las piezas de codos, tes prefabricados en el mismo material asi como elementos de sujeción a la tubería. Totalmente instalado.</t>
  </si>
  <si>
    <t>Uds.</t>
  </si>
  <si>
    <t>Largo</t>
  </si>
  <si>
    <t>Ancho</t>
  </si>
  <si>
    <t>Alto</t>
  </si>
  <si>
    <t>Parcial</t>
  </si>
  <si>
    <t>Subtotal</t>
  </si>
  <si>
    <t>Alim. calor Gil Blas ida</t>
  </si>
  <si>
    <t>Alim. calor Gil Blas retorno</t>
  </si>
  <si>
    <t>Alim. frío Gil Blas ida</t>
  </si>
  <si>
    <t>Alim. frío Gil Blas retorno</t>
  </si>
  <si>
    <t>CEPCI004</t>
  </si>
  <si>
    <t>Partida</t>
  </si>
  <si>
    <t>m</t>
  </si>
  <si>
    <t>TUBERÍA AGUA FRÍA PEØ63mm</t>
  </si>
  <si>
    <t>Suministro e instalación de tubería de polietileno de alta densidad (PE-100), para uso alimentario, de 63 mm de diámtero nominal (2 1/2") y PN 16 atm, conforme UNE-EN 12201; para tuberías de alimentación de suministro de agua. Totalmente montada, incluyendo p.p. de piezas especiales (codos, manguitos, etc), y p.p de medios auxiliares. Conforme a CTE DB HS-4.</t>
  </si>
  <si>
    <t>Uds.</t>
  </si>
  <si>
    <t>Largo</t>
  </si>
  <si>
    <t>Ancho</t>
  </si>
  <si>
    <t>Alto</t>
  </si>
  <si>
    <t>Parcial</t>
  </si>
  <si>
    <t>Subtotal</t>
  </si>
  <si>
    <t>Acometida AF parador GB</t>
  </si>
  <si>
    <t>Proteccion contra incendios Suministro al Parador Gil Blas</t>
  </si>
  <si>
    <t>GSPCI007b</t>
  </si>
  <si>
    <t>Partida</t>
  </si>
  <si>
    <t>m</t>
  </si>
  <si>
    <t>TUB CONTRAINCENDIOS DE 2 1/2"</t>
  </si>
  <si>
    <t>Red enterrada de distribución de agua para abastecimiento de los equipos de extinción de incendios, formada por tubería de acero negro estirado sin soldadura, de 2 1/2" DN 65 mm de diámetro, unión roscada, colocada sobre lecho de arena de 10 cm de espesor, debidamente compactada y nivelada con pisón vibrante de guiado manual, relleno lateral compactando hasta los riñones y posterior relleno con la misma arena hasta 30 cm por encima de la generatriz superior, que arranca desde la fuente de abastecimiento de agua hasta cada equipo de extinción de incendios. Incluso, accesorios y piezas especiales, y cinta anticorrosiva. El precio no incluye la excavación ni el relleno principal.</t>
  </si>
  <si>
    <t>Uds.</t>
  </si>
  <si>
    <t>Largo</t>
  </si>
  <si>
    <t>Ancho</t>
  </si>
  <si>
    <t>Alto</t>
  </si>
  <si>
    <t>Parcial</t>
  </si>
  <si>
    <t>Subtotal</t>
  </si>
  <si>
    <t>Suministro al Parador Gil Blas</t>
  </si>
  <si>
    <t>PSAELE001b</t>
  </si>
  <si>
    <t>Partida</t>
  </si>
  <si>
    <t>m</t>
  </si>
  <si>
    <t>LIN. ELÉCT. 4x150+150mm² SZ1/RZ1-K (AS+)</t>
  </si>
  <si>
    <t>Suministro e instalación de derivación individual trifásica constituida por tres conductores de fase (150 mm²), un conductor de neutro (150 mm²) y un conductor de tierra (150 mm²) realizado mediante conductores unipolares aislados de tensión asignada 0,6/1 kV, de cobre clase 5, con aislamiento de compuesto termoplástico a base de poliolefina libre de halógenos, con baja emisión de humos y gases corrosivos y resistente al fuego con la denominación genérica RZ1/SZ1(AS+), que cumplen el reglamento CPR, para instalación para instalación bajo tubo de polietileno de doble pared enterrado. Medida la unidad totalmente instalada y probada según planos de proyecto y normativa aplicable.</t>
  </si>
  <si>
    <t>Uds.</t>
  </si>
  <si>
    <t>Largo</t>
  </si>
  <si>
    <t>Ancho</t>
  </si>
  <si>
    <t>Alto</t>
  </si>
  <si>
    <t>Parcial</t>
  </si>
  <si>
    <t>Subtotal</t>
  </si>
  <si>
    <t>Alim. eléct. Parador Gil Blas</t>
  </si>
  <si>
    <t>IEO010</t>
  </si>
  <si>
    <t>Partida</t>
  </si>
  <si>
    <t>m</t>
  </si>
  <si>
    <t>Canalización Baja Tensión. 2xD250</t>
  </si>
  <si>
    <t>Canalización de 2 tubos curvables, suministrado en rollo, de polietileno de doble pared (interior lisa y exterior corrugada), de color naranja, de 250 mm de diámetro nominal, resistencia a la compresión 450 N, colocado sobre lecho de arena de 5 cm de espesor, debidamente compactada y nivelada con pisón vibrante de guiado manual, relleno lateral compactando hasta los riñones y posterior relleno con la misma arena hasta 10 cm por encima de la generatriz superior de la tubería. Instalación enterrada. Incluso cinta de señalización.  Criterio de valoración económica: El precio incluye los equipos y la maquinaria necesarios para el desplazamiento y la disposición en obra de los elementos, pero no incluye la excavación ni el relleno principal.  Incluye: Replanteo. Ejecución del lecho de arena para asiento del tubo. Colocación del tubo. Colocación de la cinta de señalización. Ejecución del relleno envolvente de arena.  Criterio de medición de proyecto: Longitud medida según documentación gráfica de Proyecto.  Criterio de medición de obra: Se medirá la longitud realmente ejecutada según especificaciones de Proyecto.</t>
  </si>
  <si>
    <t>Uds.</t>
  </si>
  <si>
    <t>Largo</t>
  </si>
  <si>
    <t>Ancho</t>
  </si>
  <si>
    <t>Alto</t>
  </si>
  <si>
    <t>Parcial</t>
  </si>
  <si>
    <t>Subtotal</t>
  </si>
  <si>
    <t>Canalización Gil Blas</t>
  </si>
  <si>
    <t>IEO010b</t>
  </si>
  <si>
    <t>Partida</t>
  </si>
  <si>
    <t>m</t>
  </si>
  <si>
    <t>Canalización Baja Tensión. 3xD160</t>
  </si>
  <si>
    <t>Canalización de 3 tubos curvables, suministrado en rollo, de polietileno de doble pared (interior lisa y exterior corrugada), de color naranja, de 160 mm de diámetro nominal, resistencia a la compresión 450 N, colocado sobre lecho de arena de 5 cm de espesor, debidamente compactada y nivelada con pisón vibrante de guiado manual, relleno lateral compactando hasta los riñones y posterior relleno con la misma arena hasta 10 cm por encima de la generatriz superior de la tubería. Instalación enterrada. Incluso cinta de señalización.  Criterio de valoración económica: El precio incluye los equipos y la maquinaria necesarios para el desplazamiento y la disposición en obra de los elementos, pero no incluye la excavación ni el relleno principal.  Incluye: Replanteo. Ejecución del lecho de arena para asiento del tubo. Colocación del tubo. Colocación de la cinta de señalización. Ejecución del relleno envolvente de arena.  Criterio de medición de proyecto: Longitud medida según documentación gráfica de Proyecto.  Criterio de medición de obra: Se medirá la longitud realmente ejecutada según especificaciones de Proyecto.</t>
  </si>
  <si>
    <t>Uds.</t>
  </si>
  <si>
    <t>Largo</t>
  </si>
  <si>
    <t>Ancho</t>
  </si>
  <si>
    <t>Alto</t>
  </si>
  <si>
    <t>Parcial</t>
  </si>
  <si>
    <t>Subtotal</t>
  </si>
  <si>
    <t>Canalización Gil Blas</t>
  </si>
  <si>
    <t>IEO010c</t>
  </si>
  <si>
    <t>Partida</t>
  </si>
  <si>
    <t>m</t>
  </si>
  <si>
    <t>Canalización Fibra y Control. 4xD110</t>
  </si>
  <si>
    <t>Canalización de 4 tubos curvables, suministrado en rollo, de polietileno de doble pared (interior lisa y exterior corrugada), de color naranja, de 110 mm de diámetro nominal, resistencia a la compresión 450 N, colocado sobre lecho de arena de 5 cm de espesor, debidamente compactada y nivelada con pisón vibrante de guiado manual, relleno lateral compactando hasta los riñones y posterior relleno con la misma arena hasta 10 cm por encima de la generatriz superior de la tubería. Instalación enterrada. Incluso cinta de señalización.  Criterio de valoración económica: El precio incluye los equipos y la maquinaria necesarios para el desplazamiento y la disposición en obra de los elementos, pero no incluye la excavación ni el relleno principal.  Incluye: Replanteo. Ejecución del lecho de arena para asiento del tubo. Colocación del tubo. Colocación de la cinta de señalización. Ejecución del relleno envolvente de arena.  Criterio de medición de proyecto: Longitud medida según documentación gráfica de Proyecto.  Criterio de medición de obra: Se medirá la longitud realmente ejecutada según especificaciones de Proyecto.</t>
  </si>
  <si>
    <t>Uds.</t>
  </si>
  <si>
    <t>Largo</t>
  </si>
  <si>
    <t>Ancho</t>
  </si>
  <si>
    <t>Alto</t>
  </si>
  <si>
    <t>Parcial</t>
  </si>
  <si>
    <t>Subtotal</t>
  </si>
  <si>
    <t>Canalización Gil Blas</t>
  </si>
  <si>
    <t>ILA030</t>
  </si>
  <si>
    <t>Partida</t>
  </si>
  <si>
    <t>Ud</t>
  </si>
  <si>
    <t>Arqueta de paso. Datos. 400x400x1000</t>
  </si>
  <si>
    <t>Arqueta de registro de paso, en canalización externa enterrada de ICT de 400x400x1000 mm de dimensiones interiores, con ganchos para tracción, cerco y tapa para alojar piedra natural y con resistencia apta para trafico rodado , colocada sobre solera de hormigón en masa HM-20/P/20/X0 de 10 cm de espesor.  Criterio de valoración económica: El precio no incluye la excavación ni el relleno perimetral posterior.  Incluye: Replanteo. Eliminación de las tierras sueltas del fondo de la excavación. Vertido y compactación del hormigón en formación de solera. Montaje de las piezas prefabricadas. Conexionado de tubos de la canalización. Colocación de accesorios. Ejecución de remates.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</si>
  <si>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</si>
  <si>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</si>
  <si>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</si>
  <si>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</si>
  <si>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</si>
  <si>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</si>
  <si>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Canalización Gil Blas - Control y telecomunicaciones.</t>
  </si>
  <si>
    <t>ILA030b</t>
  </si>
  <si>
    <t>Partida</t>
  </si>
  <si>
    <t>Ud</t>
  </si>
  <si>
    <t>Arqueta de paso. Agua. 500x500x1000</t>
  </si>
  <si>
    <t>Arqueta de registro de paso, en canalización externa enterrada de 500x500x1000 mm de dimensiones interiores, con ganchos para tracción, cerco y tapa para alojar piedra natural y con resistencia apta para trafico rodado , colocada sobre solera de hormigón en masa HM-20/P/20/X0 de 10 cm de espesor.  Criterio de valoración económica: El precio no incluye la excavación ni el relleno perimetral posterior.  Incluye: Replanteo. Eliminación de las tierras sueltas del fondo de la excavación. Vertido y compactación del hormigón en formación de solera. Montaje de las piezas prefabricadas. Conexionado de tubos de la canalización. Colocación de accesorios. Ejecución de remates.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</si>
  <si>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</si>
  <si>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</si>
  <si>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</si>
  <si>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</si>
  <si>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</si>
  <si>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</si>
  <si>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Canalización Gil Blas - Control y telecomunicaciones.</t>
  </si>
  <si>
    <t>ILA030bb</t>
  </si>
  <si>
    <t>Partida</t>
  </si>
  <si>
    <t>Ud</t>
  </si>
  <si>
    <t>Arqueta de paso. Electricidad. 600x600x1000</t>
  </si>
  <si>
    <t>Arqueta de registro de paso, en canalización externa enterrada de 600x600x1000 mm de dimensiones interiores, con ganchos para tracción, cerco y tapa para alojar piedra natural y con resistencia apta para trafico rodado , colocada sobre solera de hormigón en masa HM-20/P/20/X0 de 10 cm de espesor.  Criterio de valoración económica: El precio no incluye la excavación ni el relleno perimetral posterior.  Incluye: Replanteo. Eliminación de las tierras sueltas del fondo de la excavación. Vertido y compactación del hormigón en formación de solera. Montaje de las piezas prefabricadas. Conexionado de tubos de la canalización. Colocación de accesorios. Ejecución de remates.  Criterio de medición de proyecto: Número de unidades previstas, según documentación gráfica de Proyecto.  Criterio de medición de obra: Se medirá el número de unidades realmente ejecutadas según especificaciones de Proyecto.</t>
  </si>
  <si>
    <t>Uds.</t>
  </si>
  <si>
    <t>Largo</t>
  </si>
  <si>
    <t>Ancho</t>
  </si>
  <si>
    <t>Alto</t>
  </si>
  <si>
    <t>Parcial</t>
  </si>
  <si>
    <t>Subtotal</t>
  </si>
  <si>
    <t>Canalización Gil Blas - Agua</t>
  </si>
  <si>
    <t>IGB</t>
  </si>
  <si>
    <t>PARADOR SANTILLANA+CGB PRESUPUES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</si>
</sst>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7" x14ac:knownFonts="1">
    <font>
      <sz val="12"/>
      <color rgb="FF000000"/>
      <name val="Verdana"/>
      <family val="2"/>
    </font>
    <font>
      <b/>
      <sz val="9.9499999999999993"/>
      <color rgb="FF000000"/>
      <name val="Arial"/>
      <family val="2"/>
    </font>
    <font>
      <sz val="8"/>
      <color rgb="FF000000"/>
      <name val="Arial"/>
      <family val="2"/>
    </font>
    <font>
      <b/>
      <sz val="9"/>
      <color rgb="FF000000"/>
      <name val="Arial"/>
      <family val="2"/>
    </font>
    <font>
      <b/>
      <sz val="8"/>
      <color rgb="FF000000"/>
      <name val="Arial"/>
      <family val="2"/>
    </font>
    <font>
      <sz val="8"/>
      <color rgb="FF808080"/>
      <name val="Arial"/>
      <family val="2"/>
    </font>
    <font>
      <sz val="8"/>
      <color rgb="FF101010"/>
      <name val="Arial"/>
      <family val="2"/>
    </font>
  </fonts>
  <fills count="8">
    <fill>
      <patternFill patternType="none"/>
    </fill>
    <fill>
      <patternFill patternType="gray125"/>
    </fill>
    <fill>
      <patternFill patternType="solid">
        <fgColor rgb="FFDFFFBF"/>
      </patternFill>
    </fill>
    <fill>
      <patternFill patternType="solid">
        <fgColor rgb="FF269900"/>
      </patternFill>
    </fill>
    <fill>
      <patternFill patternType="solid">
        <fgColor rgb="FF3FB219"/>
      </patternFill>
    </fill>
    <fill>
      <patternFill patternType="solid">
        <fgColor rgb="FF58CB32"/>
      </patternFill>
    </fill>
    <fill>
      <patternFill patternType="solid">
        <fgColor rgb="FF71E44B"/>
      </patternFill>
    </fill>
    <fill>
      <patternFill patternType="solid">
        <fgColor rgb="FF8AFD64"/>
      </patternFill>
    </fill>
  </fills>
  <borders count="6">
    <border>
      <left/>
      <right/>
      <top/>
      <bottom/>
      <diagonal/>
    </border>
    <border>
      <left/>
      <right/>
      <top/>
      <bottom style="thin">
        <color rgb="FF000000"/>
      </bottom>
      <diagonal/>
    </border>
    <border>
      <left/>
      <right/>
      <top style="thin">
        <color rgb="FF000000"/>
      </top>
      <bottom/>
      <diagonal/>
    </border>
    <border>
      <left/>
      <right/>
      <top/>
      <bottom style="thin">
        <color rgb="FF808080"/>
      </bottom>
      <diagonal/>
    </border>
    <border>
      <left/>
      <right/>
      <top style="thin">
        <color rgb="FF808080"/>
      </top>
      <bottom/>
      <diagonal/>
    </border>
    <border>
      <left/>
      <right/>
      <top style="thin">
        <color rgb="FF000000"/>
      </top>
      <bottom style="thin">
        <color rgb="FF000000"/>
      </bottom>
      <diagonal/>
    </border>
  </borders>
  <cellStyleXfs count="1">
    <xf numFmtId="0" fontId="0" fillId="0" borderId="0"/>
  </cellStyleXfs>
  <cellXfs count="91">
    <xf numFmtId="0" fontId="0" fillId="0" borderId="0" xfId="0" applyFont="1" applyAlignment="1">
      <alignment horizontal="left" vertical="center"/>
    </xf>
    <xf numFmtId="0" fontId="1" fillId="2" borderId="0" xfId="0" applyFont="1" applyFill="1" applyAlignment="1">
      <alignment horizontal="right" vertical="top" wrapText="1"/>
    </xf>
    <xf numFmtId="0" fontId="0" fillId="2" borderId="0" xfId="0" applyFont="1" applyFill="1" applyAlignment="1">
      <alignment horizontal="left" vertical="top" wrapText="1"/>
    </xf>
    <xf numFmtId="0" fontId="2" fillId="0" borderId="0" xfId="0" applyFont="1" applyAlignment="1">
      <alignment horizontal="right" vertical="top" wrapText="1"/>
    </xf>
    <xf numFmtId="0" fontId="2" fillId="2" borderId="0" xfId="0" applyFont="1" applyFill="1" applyAlignment="1">
      <alignment horizontal="right" vertical="top" wrapText="1"/>
    </xf>
    <xf numFmtId="0" fontId="2" fillId="0" borderId="0" xfId="0" applyFont="1" applyAlignment="1">
      <alignment horizontal="left" vertical="top" wrapText="1"/>
    </xf>
    <xf numFmtId="0" fontId="2" fillId="2" borderId="0" xfId="0" applyFont="1" applyFill="1" applyAlignment="1">
      <alignment horizontal="left" vertical="top" wrapText="1"/>
    </xf>
    <xf numFmtId="0" fontId="3" fillId="2" borderId="1" xfId="0" applyFont="1" applyFill="1" applyBorder="1" applyAlignment="1">
      <alignment horizontal="left" vertical="top" wrapText="1"/>
    </xf>
    <xf numFmtId="0" fontId="0" fillId="2" borderId="1" xfId="0" applyFont="1" applyFill="1" applyBorder="1" applyAlignment="1">
      <alignment horizontal="left" vertical="top" wrapText="1"/>
    </xf>
    <xf numFmtId="0" fontId="3" fillId="2" borderId="1" xfId="0" applyFont="1" applyFill="1" applyBorder="1" applyAlignment="1">
      <alignment horizontal="right" vertical="top" wrapText="1"/>
    </xf>
    <xf numFmtId="0" fontId="4" fillId="0" borderId="0" xfId="0" applyFont="1" applyAlignment="1">
      <alignment horizontal="left" vertical="top" wrapText="1"/>
    </xf>
    <xf numFmtId="0" fontId="4" fillId="3" borderId="2" xfId="0" applyFont="1" applyFill="1" applyBorder="1" applyAlignment="1">
      <alignment horizontal="left" vertical="top" wrapText="1"/>
    </xf>
    <xf numFmtId="0" fontId="0" fillId="3" borderId="2" xfId="0" applyFont="1" applyFill="1" applyBorder="1" applyAlignment="1">
      <alignment horizontal="left" vertical="top" wrapText="1"/>
    </xf>
    <xf numFmtId="4" fontId="4" fillId="3" borderId="2" xfId="0" applyNumberFormat="1" applyFont="1" applyFill="1" applyBorder="1" applyAlignment="1">
      <alignment horizontal="right" vertical="top" wrapText="1"/>
    </xf>
    <xf numFmtId="0" fontId="4" fillId="4" borderId="0" xfId="0" applyFont="1" applyFill="1" applyAlignment="1">
      <alignment horizontal="left" vertical="top" wrapText="1"/>
    </xf>
    <xf numFmtId="0" fontId="0" fillId="4" borderId="0" xfId="0" applyFont="1" applyFill="1" applyAlignment="1">
      <alignment horizontal="left" vertical="top" wrapText="1"/>
    </xf>
    <xf numFmtId="4" fontId="4" fillId="4" borderId="0" xfId="0" applyNumberFormat="1" applyFont="1" applyFill="1" applyAlignment="1">
      <alignment horizontal="right" vertical="top" wrapText="1"/>
    </xf>
    <xf numFmtId="0" fontId="4" fillId="5" borderId="0" xfId="0" applyFont="1" applyFill="1" applyAlignment="1">
      <alignment horizontal="left" vertical="top" wrapText="1"/>
    </xf>
    <xf numFmtId="0" fontId="0" fillId="5" borderId="0" xfId="0" applyFont="1" applyFill="1" applyAlignment="1">
      <alignment horizontal="left" vertical="top" wrapText="1"/>
    </xf>
    <xf numFmtId="4" fontId="4" fillId="5" borderId="0" xfId="0" applyNumberFormat="1" applyFont="1" applyFill="1" applyAlignment="1">
      <alignment horizontal="right" vertical="top" wrapText="1"/>
    </xf>
    <xf numFmtId="164" fontId="2" fillId="0" borderId="0" xfId="0" applyNumberFormat="1" applyFont="1" applyAlignment="1">
      <alignment horizontal="right" vertical="top" wrapText="1"/>
    </xf>
    <xf numFmtId="4" fontId="2" fillId="0" borderId="0" xfId="0" applyNumberFormat="1" applyFont="1" applyAlignment="1">
      <alignment horizontal="right" vertical="top" wrapText="1"/>
    </xf>
    <xf numFmtId="0" fontId="0" fillId="0" borderId="0" xfId="0" applyFont="1" applyAlignment="1">
      <alignment horizontal="center" vertical="center" wrapText="1"/>
    </xf>
    <xf numFmtId="0" fontId="5" fillId="0" borderId="3" xfId="0" applyFont="1" applyBorder="1" applyAlignment="1">
      <alignment horizontal="left" vertical="top" wrapText="1"/>
    </xf>
    <xf numFmtId="0" fontId="5" fillId="0" borderId="0" xfId="0" applyFont="1" applyAlignment="1">
      <alignment horizontal="right" vertical="top" wrapText="1"/>
    </xf>
    <xf numFmtId="0" fontId="5" fillId="0" borderId="3" xfId="0" applyFont="1" applyBorder="1" applyAlignment="1">
      <alignment horizontal="right" vertical="top" wrapText="1"/>
    </xf>
    <xf numFmtId="0" fontId="5" fillId="0" borderId="0" xfId="0" applyFont="1" applyAlignment="1">
      <alignment horizontal="left" vertical="top" wrapText="1"/>
    </xf>
    <xf numFmtId="0" fontId="2" fillId="0" borderId="4" xfId="0" applyFont="1" applyBorder="1" applyAlignment="1">
      <alignment horizontal="left" vertical="top" wrapText="1"/>
    </xf>
    <xf numFmtId="0" fontId="2" fillId="0" borderId="4" xfId="0" applyFont="1" applyBorder="1" applyAlignment="1">
      <alignment horizontal="right" vertical="top" wrapText="1"/>
    </xf>
    <xf numFmtId="164" fontId="2" fillId="0" borderId="4" xfId="0" applyNumberFormat="1" applyFont="1" applyBorder="1" applyAlignment="1">
      <alignment horizontal="right" vertical="top" wrapText="1"/>
    </xf>
    <xf numFmtId="164" fontId="5" fillId="0" borderId="0" xfId="0" applyNumberFormat="1" applyFont="1" applyAlignment="1">
      <alignment horizontal="right" vertical="top" wrapText="1"/>
    </xf>
    <xf numFmtId="164" fontId="5" fillId="0" borderId="4" xfId="0" applyNumberFormat="1" applyFont="1" applyBorder="1" applyAlignment="1">
      <alignment horizontal="right" vertical="top" wrapText="1"/>
    </xf>
    <xf numFmtId="164" fontId="6" fillId="0" borderId="0" xfId="0" applyNumberFormat="1" applyFont="1" applyAlignment="1">
      <alignment horizontal="right" vertical="top" wrapText="1"/>
    </xf>
    <xf numFmtId="164" fontId="6" fillId="0" borderId="4" xfId="0" applyNumberFormat="1" applyFont="1" applyBorder="1" applyAlignment="1">
      <alignment horizontal="right" vertical="top" wrapText="1"/>
    </xf>
    <xf numFmtId="0" fontId="0" fillId="0" borderId="1" xfId="0" applyFont="1" applyBorder="1" applyAlignment="1">
      <alignment horizontal="center" vertical="center" wrapText="1"/>
    </xf>
    <xf numFmtId="0" fontId="4" fillId="5" borderId="1" xfId="0" applyFont="1" applyFill="1" applyBorder="1" applyAlignment="1">
      <alignment horizontal="left" vertical="top" wrapText="1"/>
    </xf>
    <xf numFmtId="0" fontId="0" fillId="5" borderId="1" xfId="0" applyFont="1" applyFill="1" applyBorder="1" applyAlignment="1">
      <alignment horizontal="left" vertical="top" wrapText="1"/>
    </xf>
    <xf numFmtId="4" fontId="4" fillId="5" borderId="1" xfId="0" applyNumberFormat="1" applyFont="1" applyFill="1" applyBorder="1" applyAlignment="1">
      <alignment horizontal="right" vertical="top" wrapText="1"/>
    </xf>
    <xf numFmtId="0" fontId="4" fillId="5" borderId="2" xfId="0" applyFont="1" applyFill="1" applyBorder="1" applyAlignment="1">
      <alignment horizontal="left" vertical="top" wrapText="1"/>
    </xf>
    <xf numFmtId="0" fontId="0" fillId="5" borderId="2" xfId="0" applyFont="1" applyFill="1" applyBorder="1" applyAlignment="1">
      <alignment horizontal="left" vertical="top" wrapText="1"/>
    </xf>
    <xf numFmtId="4" fontId="4" fillId="5" borderId="2" xfId="0" applyNumberFormat="1" applyFont="1" applyFill="1" applyBorder="1" applyAlignment="1">
      <alignment horizontal="right" vertical="top" wrapText="1"/>
    </xf>
    <xf numFmtId="0" fontId="5" fillId="0" borderId="4" xfId="0" applyFont="1" applyBorder="1" applyAlignment="1">
      <alignment horizontal="right" vertical="top" wrapText="1"/>
    </xf>
    <xf numFmtId="0" fontId="0" fillId="0" borderId="4" xfId="0" applyFont="1" applyBorder="1" applyAlignment="1">
      <alignment horizontal="center" vertical="center" wrapText="1"/>
    </xf>
    <xf numFmtId="0" fontId="0" fillId="0" borderId="5" xfId="0" applyFont="1" applyBorder="1" applyAlignment="1">
      <alignment horizontal="center" vertical="center" wrapText="1"/>
    </xf>
    <xf numFmtId="0" fontId="4" fillId="4" borderId="5" xfId="0" applyFont="1" applyFill="1" applyBorder="1" applyAlignment="1">
      <alignment horizontal="left" vertical="top" wrapText="1"/>
    </xf>
    <xf numFmtId="0" fontId="0" fillId="4" borderId="5" xfId="0" applyFont="1" applyFill="1" applyBorder="1" applyAlignment="1">
      <alignment horizontal="left" vertical="top" wrapText="1"/>
    </xf>
    <xf numFmtId="4" fontId="4" fillId="4" borderId="5" xfId="0" applyNumberFormat="1" applyFont="1" applyFill="1" applyBorder="1" applyAlignment="1">
      <alignment horizontal="right" vertical="top" wrapText="1"/>
    </xf>
    <xf numFmtId="0" fontId="4" fillId="4" borderId="2" xfId="0" applyFont="1" applyFill="1" applyBorder="1" applyAlignment="1">
      <alignment horizontal="left" vertical="top" wrapText="1"/>
    </xf>
    <xf numFmtId="0" fontId="0" fillId="4" borderId="2" xfId="0" applyFont="1" applyFill="1" applyBorder="1" applyAlignment="1">
      <alignment horizontal="left" vertical="top" wrapText="1"/>
    </xf>
    <xf numFmtId="4" fontId="4" fillId="4" borderId="2" xfId="0" applyNumberFormat="1" applyFont="1" applyFill="1" applyBorder="1" applyAlignment="1">
      <alignment horizontal="right" vertical="top" wrapText="1"/>
    </xf>
    <xf numFmtId="0" fontId="4" fillId="6" borderId="0" xfId="0" applyFont="1" applyFill="1" applyAlignment="1">
      <alignment horizontal="left" vertical="top" wrapText="1"/>
    </xf>
    <xf numFmtId="0" fontId="0" fillId="6" borderId="0" xfId="0" applyFont="1" applyFill="1" applyAlignment="1">
      <alignment horizontal="left" vertical="top" wrapText="1"/>
    </xf>
    <xf numFmtId="4" fontId="4" fillId="6" borderId="0" xfId="0" applyNumberFormat="1" applyFont="1" applyFill="1" applyAlignment="1">
      <alignment horizontal="right" vertical="top" wrapText="1"/>
    </xf>
    <xf numFmtId="0" fontId="4" fillId="6" borderId="1" xfId="0" applyFont="1" applyFill="1" applyBorder="1" applyAlignment="1">
      <alignment horizontal="left" vertical="top" wrapText="1"/>
    </xf>
    <xf numFmtId="0" fontId="0" fillId="6" borderId="1" xfId="0" applyFont="1" applyFill="1" applyBorder="1" applyAlignment="1">
      <alignment horizontal="left" vertical="top" wrapText="1"/>
    </xf>
    <xf numFmtId="4" fontId="4" fillId="6" borderId="1" xfId="0" applyNumberFormat="1" applyFont="1" applyFill="1" applyBorder="1" applyAlignment="1">
      <alignment horizontal="right" vertical="top" wrapText="1"/>
    </xf>
    <xf numFmtId="0" fontId="4" fillId="6" borderId="2" xfId="0" applyFont="1" applyFill="1" applyBorder="1" applyAlignment="1">
      <alignment horizontal="left" vertical="top" wrapText="1"/>
    </xf>
    <xf numFmtId="0" fontId="0" fillId="6" borderId="2" xfId="0" applyFont="1" applyFill="1" applyBorder="1" applyAlignment="1">
      <alignment horizontal="left" vertical="top" wrapText="1"/>
    </xf>
    <xf numFmtId="4" fontId="4" fillId="6" borderId="2" xfId="0" applyNumberFormat="1" applyFont="1" applyFill="1" applyBorder="1" applyAlignment="1">
      <alignment horizontal="right" vertical="top" wrapText="1"/>
    </xf>
    <xf numFmtId="0" fontId="4" fillId="7" borderId="0" xfId="0" applyFont="1" applyFill="1" applyAlignment="1">
      <alignment horizontal="left" vertical="top" wrapText="1"/>
    </xf>
    <xf numFmtId="0" fontId="0" fillId="7" borderId="0" xfId="0" applyFont="1" applyFill="1" applyAlignment="1">
      <alignment horizontal="left" vertical="top" wrapText="1"/>
    </xf>
    <xf numFmtId="4" fontId="4" fillId="7" borderId="0" xfId="0" applyNumberFormat="1" applyFont="1" applyFill="1" applyAlignment="1">
      <alignment horizontal="right" vertical="top" wrapText="1"/>
    </xf>
    <xf numFmtId="0" fontId="4" fillId="7" borderId="1" xfId="0" applyFont="1" applyFill="1" applyBorder="1" applyAlignment="1">
      <alignment horizontal="left" vertical="top" wrapText="1"/>
    </xf>
    <xf numFmtId="0" fontId="0" fillId="7" borderId="1" xfId="0" applyFont="1" applyFill="1" applyBorder="1" applyAlignment="1">
      <alignment horizontal="left" vertical="top" wrapText="1"/>
    </xf>
    <xf numFmtId="4" fontId="4" fillId="7" borderId="1" xfId="0" applyNumberFormat="1" applyFont="1" applyFill="1" applyBorder="1" applyAlignment="1">
      <alignment horizontal="right" vertical="top" wrapText="1"/>
    </xf>
    <xf numFmtId="0" fontId="4" fillId="7" borderId="2" xfId="0" applyFont="1" applyFill="1" applyBorder="1" applyAlignment="1">
      <alignment horizontal="left" vertical="top" wrapText="1"/>
    </xf>
    <xf numFmtId="0" fontId="0" fillId="7" borderId="2" xfId="0" applyFont="1" applyFill="1" applyBorder="1" applyAlignment="1">
      <alignment horizontal="left" vertical="top" wrapText="1"/>
    </xf>
    <xf numFmtId="4" fontId="4" fillId="7" borderId="2" xfId="0" applyNumberFormat="1" applyFont="1" applyFill="1" applyBorder="1" applyAlignment="1">
      <alignment horizontal="right" vertical="top" wrapText="1"/>
    </xf>
    <xf numFmtId="0" fontId="4" fillId="6" borderId="5" xfId="0" applyFont="1" applyFill="1" applyBorder="1" applyAlignment="1">
      <alignment horizontal="left" vertical="top" wrapText="1"/>
    </xf>
    <xf numFmtId="0" fontId="0" fillId="6" borderId="5" xfId="0" applyFont="1" applyFill="1" applyBorder="1" applyAlignment="1">
      <alignment horizontal="left" vertical="top" wrapText="1"/>
    </xf>
    <xf numFmtId="4" fontId="4" fillId="6" borderId="5" xfId="0" applyNumberFormat="1" applyFont="1" applyFill="1" applyBorder="1" applyAlignment="1">
      <alignment horizontal="right" vertical="top" wrapText="1"/>
    </xf>
    <xf numFmtId="0" fontId="4" fillId="5" borderId="5" xfId="0" applyFont="1" applyFill="1" applyBorder="1" applyAlignment="1">
      <alignment horizontal="left" vertical="top" wrapText="1"/>
    </xf>
    <xf numFmtId="0" fontId="0" fillId="5" borderId="5" xfId="0" applyFont="1" applyFill="1" applyBorder="1" applyAlignment="1">
      <alignment horizontal="left" vertical="top" wrapText="1"/>
    </xf>
    <xf numFmtId="4" fontId="4" fillId="5" borderId="5" xfId="0" applyNumberFormat="1" applyFont="1" applyFill="1" applyBorder="1" applyAlignment="1">
      <alignment horizontal="right" vertical="top" wrapText="1"/>
    </xf>
    <xf numFmtId="0" fontId="4" fillId="4" borderId="1" xfId="0" applyFont="1" applyFill="1" applyBorder="1" applyAlignment="1">
      <alignment horizontal="left" vertical="top" wrapText="1"/>
    </xf>
    <xf numFmtId="0" fontId="0" fillId="4" borderId="1" xfId="0" applyFont="1" applyFill="1" applyBorder="1" applyAlignment="1">
      <alignment horizontal="left" vertical="top" wrapText="1"/>
    </xf>
    <xf numFmtId="4" fontId="4" fillId="4" borderId="1" xfId="0" applyNumberFormat="1" applyFont="1" applyFill="1" applyBorder="1" applyAlignment="1">
      <alignment horizontal="right" vertical="top" wrapText="1"/>
    </xf>
    <xf numFmtId="0" fontId="4" fillId="3" borderId="5" xfId="0" applyFont="1" applyFill="1" applyBorder="1" applyAlignment="1">
      <alignment horizontal="left" vertical="top" wrapText="1"/>
    </xf>
    <xf numFmtId="0" fontId="0" fillId="3" borderId="5" xfId="0" applyFont="1" applyFill="1" applyBorder="1" applyAlignment="1">
      <alignment horizontal="left" vertical="top" wrapText="1"/>
    </xf>
    <xf numFmtId="4" fontId="4" fillId="3" borderId="5" xfId="0" applyNumberFormat="1" applyFont="1" applyFill="1" applyBorder="1" applyAlignment="1">
      <alignment horizontal="right" vertical="top" wrapText="1"/>
    </xf>
    <xf numFmtId="0" fontId="1" fillId="2" borderId="0" xfId="0" applyFont="1" applyFill="1" applyAlignment="1">
      <alignment horizontal="left" vertical="top" wrapText="1"/>
    </xf>
    <xf numFmtId="0" fontId="4" fillId="3" borderId="2" xfId="0" applyFont="1" applyFill="1" applyBorder="1" applyAlignment="1">
      <alignment horizontal="justify" vertical="top" wrapText="1"/>
    </xf>
    <xf numFmtId="0" fontId="4" fillId="4" borderId="0" xfId="0" applyFont="1" applyFill="1" applyAlignment="1">
      <alignment horizontal="justify" vertical="top" wrapText="1"/>
    </xf>
    <xf numFmtId="0" fontId="4" fillId="5" borderId="0" xfId="0" applyFont="1" applyFill="1" applyAlignment="1">
      <alignment horizontal="justify" vertical="top" wrapText="1"/>
    </xf>
    <xf numFmtId="0" fontId="2" fillId="0" borderId="0" xfId="0" applyFont="1" applyAlignment="1">
      <alignment horizontal="justify" vertical="top" wrapText="1"/>
    </xf>
    <xf numFmtId="0" fontId="4" fillId="5" borderId="2" xfId="0" applyFont="1" applyFill="1" applyBorder="1" applyAlignment="1">
      <alignment horizontal="justify" vertical="top" wrapText="1"/>
    </xf>
    <xf numFmtId="0" fontId="4" fillId="4" borderId="2" xfId="0" applyFont="1" applyFill="1" applyBorder="1" applyAlignment="1">
      <alignment horizontal="justify" vertical="top" wrapText="1"/>
    </xf>
    <xf numFmtId="0" fontId="4" fillId="6" borderId="0" xfId="0" applyFont="1" applyFill="1" applyAlignment="1">
      <alignment horizontal="justify" vertical="top" wrapText="1"/>
    </xf>
    <xf numFmtId="0" fontId="4" fillId="6" borderId="2" xfId="0" applyFont="1" applyFill="1" applyBorder="1" applyAlignment="1">
      <alignment horizontal="justify" vertical="top" wrapText="1"/>
    </xf>
    <xf numFmtId="0" fontId="4" fillId="7" borderId="0" xfId="0" applyFont="1" applyFill="1" applyAlignment="1">
      <alignment horizontal="justify" vertical="top" wrapText="1"/>
    </xf>
    <xf numFmtId="0" fontId="4" fillId="7" borderId="2" xfId="0" applyFont="1" applyFill="1" applyBorder="1" applyAlignment="1">
      <alignment horizontal="justify"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994"/>
  <sheetViews>
    <sheetView tabSelected="1" view="pageLayout" workbookViewId="0"/>
  </sheetViews>
  <sheetFormatPr baseColWidth="10" defaultRowHeight="16.2" x14ac:dyDescent="0.3"/>
  <cols>
    <col min="1" max="1" width="7.4609375" customWidth="1"/>
    <col min="2" max="2" width="6.53515625" customWidth="1"/>
    <col min="3" max="3" width="3.15234375" customWidth="1"/>
    <col min="4" max="4" width="17.765625" customWidth="1"/>
    <col min="5" max="5" width="10.3046875" customWidth="1"/>
    <col min="6" max="7" width="5.61328125" customWidth="1"/>
    <col min="8" max="8" width="5.69140625" customWidth="1"/>
    <col min="9" max="9" width="4.921875" customWidth="1"/>
    <col min="10" max="10" width="6.23046875" customWidth="1"/>
    <col min="11" max="11" width="8.15234375" customWidth="1"/>
    <col min="12" max="12" width="8.07421875" customWidth="1"/>
    <col min="13" max="13" width="8.15234375" customWidth="1"/>
  </cols>
  <sheetData>
    <row r="1" spans="1:13" ht="17.7" customHeight="1" thickBot="1" x14ac:dyDescent="0.35">
      <c r="A1" s="1" t="s">
        <v>0</v>
      </c>
      <c r="B1" s="80" t="s">
        <v>1</v>
      </c>
      <c r="C1" s="80"/>
      <c r="D1" s="80"/>
      <c r="E1" s="80"/>
      <c r="F1" s="80"/>
      <c r="G1" s="80"/>
      <c r="H1" s="80"/>
      <c r="I1" s="80"/>
      <c r="J1" s="80"/>
      <c r="K1" s="80"/>
      <c r="L1" s="80"/>
      <c r="M1" s="80"/>
    </row>
    <row r="2" spans="1:13" ht="17.7" customHeight="1" thickBot="1" x14ac:dyDescent="0.35">
      <c r="A2" s="80" t="s">
        <v>2</v>
      </c>
      <c r="B2" s="80"/>
      <c r="C2" s="80"/>
      <c r="D2" s="2"/>
      <c r="E2" s="2"/>
      <c r="F2" s="2"/>
      <c r="G2" s="2"/>
      <c r="H2" s="2"/>
      <c r="I2" s="2"/>
      <c r="J2" s="2"/>
      <c r="K2" s="2"/>
      <c r="L2" s="4" t="s">
        <v>3</v>
      </c>
      <c r="M2" s="6">
        <v>0</v>
      </c>
    </row>
    <row r="3" spans="1:13" ht="16.649999999999999" customHeight="1" thickBot="1" x14ac:dyDescent="0.35">
      <c r="A3" s="7" t="s">
        <v>4</v>
      </c>
      <c r="B3" s="7" t="s">
        <v>5</v>
      </c>
      <c r="C3" s="7" t="s">
        <v>6</v>
      </c>
      <c r="D3" s="7" t="s">
        <v>7</v>
      </c>
      <c r="E3" s="8"/>
      <c r="F3" s="8"/>
      <c r="G3" s="8"/>
      <c r="H3" s="8"/>
      <c r="I3" s="8"/>
      <c r="J3" s="8"/>
      <c r="K3" s="9" t="s">
        <v>8</v>
      </c>
      <c r="L3" s="9" t="s">
        <v>9</v>
      </c>
      <c r="M3" s="9" t="s">
        <v>10</v>
      </c>
    </row>
    <row r="4" spans="1:13" ht="44.25" customHeight="1" thickBot="1" x14ac:dyDescent="0.35">
      <c r="A4" s="11" t="s">
        <v>11</v>
      </c>
      <c r="B4" s="11" t="s">
        <v>12</v>
      </c>
      <c r="C4" s="12"/>
      <c r="D4" s="81" t="s">
        <v>13</v>
      </c>
      <c r="E4" s="81"/>
      <c r="F4" s="81"/>
      <c r="G4" s="81"/>
      <c r="H4" s="81"/>
      <c r="I4" s="81"/>
      <c r="J4" s="81"/>
      <c r="K4" s="12"/>
      <c r="L4" s="13">
        <f>L8994</f>
        <v>0</v>
      </c>
      <c r="M4" s="13">
        <f>ROUND(L4,2)</f>
        <v>0</v>
      </c>
    </row>
    <row r="5" spans="1:13" ht="15.45" customHeight="1" thickBot="1" x14ac:dyDescent="0.35">
      <c r="A5" s="14" t="s">
        <v>14</v>
      </c>
      <c r="B5" s="14" t="s">
        <v>15</v>
      </c>
      <c r="C5" s="15"/>
      <c r="D5" s="82" t="s">
        <v>16</v>
      </c>
      <c r="E5" s="82"/>
      <c r="F5" s="82"/>
      <c r="G5" s="82"/>
      <c r="H5" s="82"/>
      <c r="I5" s="82"/>
      <c r="J5" s="82"/>
      <c r="K5" s="15"/>
      <c r="L5" s="16">
        <f>L142</f>
        <v>0</v>
      </c>
      <c r="M5" s="16">
        <f>ROUND(L5,2)</f>
        <v>0</v>
      </c>
    </row>
    <row r="6" spans="1:13" ht="15.45" customHeight="1" thickBot="1" x14ac:dyDescent="0.35">
      <c r="A6" s="17" t="s">
        <v>17</v>
      </c>
      <c r="B6" s="17" t="s">
        <v>18</v>
      </c>
      <c r="C6" s="18"/>
      <c r="D6" s="83" t="s">
        <v>19</v>
      </c>
      <c r="E6" s="83"/>
      <c r="F6" s="83"/>
      <c r="G6" s="83"/>
      <c r="H6" s="83"/>
      <c r="I6" s="83"/>
      <c r="J6" s="83"/>
      <c r="K6" s="18"/>
      <c r="L6" s="19">
        <f>L11</f>
        <v>0</v>
      </c>
      <c r="M6" s="19">
        <f>ROUND(L6,2)</f>
        <v>0</v>
      </c>
    </row>
    <row r="7" spans="1:13" ht="15.45" customHeight="1" thickBot="1" x14ac:dyDescent="0.35">
      <c r="A7" s="10" t="s">
        <v>20</v>
      </c>
      <c r="B7" s="5" t="s">
        <v>21</v>
      </c>
      <c r="C7" s="5" t="s">
        <v>22</v>
      </c>
      <c r="D7" s="84" t="s">
        <v>23</v>
      </c>
      <c r="E7" s="84"/>
      <c r="F7" s="84"/>
      <c r="G7" s="84"/>
      <c r="H7" s="84"/>
      <c r="I7" s="84"/>
      <c r="J7" s="84"/>
      <c r="K7" s="20">
        <f>SUM(K10:K10)</f>
        <v>1</v>
      </c>
      <c r="L7" s="21">
        <f>ROUND(0*(1+M2/100),2)</f>
        <v>0</v>
      </c>
      <c r="M7" s="21">
        <f>ROUND(K7*L7,2)</f>
        <v>0</v>
      </c>
    </row>
    <row r="8" spans="1:13" ht="39.75" customHeight="1" thickBot="1" x14ac:dyDescent="0.35">
      <c r="A8" s="22"/>
      <c r="B8" s="22"/>
      <c r="C8" s="22"/>
      <c r="D8" s="84" t="s">
        <v>24</v>
      </c>
      <c r="E8" s="84"/>
      <c r="F8" s="84"/>
      <c r="G8" s="84"/>
      <c r="H8" s="84"/>
      <c r="I8" s="84"/>
      <c r="J8" s="84"/>
      <c r="K8" s="84"/>
      <c r="L8" s="84"/>
      <c r="M8" s="84"/>
    </row>
    <row r="9" spans="1:13" ht="15.15" customHeight="1" thickBot="1" x14ac:dyDescent="0.35">
      <c r="A9" s="22"/>
      <c r="B9" s="22"/>
      <c r="C9" s="22"/>
      <c r="D9" s="22"/>
      <c r="E9" s="23"/>
      <c r="F9" s="25" t="s">
        <v>25</v>
      </c>
      <c r="G9" s="25" t="s">
        <v>26</v>
      </c>
      <c r="H9" s="25" t="s">
        <v>27</v>
      </c>
      <c r="I9" s="25" t="s">
        <v>28</v>
      </c>
      <c r="J9" s="25" t="s">
        <v>29</v>
      </c>
      <c r="K9" s="25" t="s">
        <v>30</v>
      </c>
      <c r="L9" s="22"/>
      <c r="M9" s="22"/>
    </row>
    <row r="10" spans="1:13" ht="15.15" customHeight="1" thickBot="1" x14ac:dyDescent="0.35">
      <c r="A10" s="22"/>
      <c r="B10" s="22"/>
      <c r="C10" s="22"/>
      <c r="D10" s="26"/>
      <c r="E10" s="27" t="s">
        <v>31</v>
      </c>
      <c r="F10" s="28">
        <v>1</v>
      </c>
      <c r="G10" s="29"/>
      <c r="H10" s="29"/>
      <c r="I10" s="29"/>
      <c r="J10" s="31">
        <f>ROUND(F10,3)</f>
        <v>1</v>
      </c>
      <c r="K10" s="33">
        <f>SUM(J10:J10)</f>
        <v>1</v>
      </c>
      <c r="L10" s="22"/>
      <c r="M10" s="22"/>
    </row>
    <row r="11" spans="1:13" ht="15.45" customHeight="1" thickBot="1" x14ac:dyDescent="0.35">
      <c r="A11" s="34"/>
      <c r="B11" s="34"/>
      <c r="C11" s="34"/>
      <c r="D11" s="35" t="s">
        <v>32</v>
      </c>
      <c r="E11" s="36"/>
      <c r="F11" s="36"/>
      <c r="G11" s="36"/>
      <c r="H11" s="36"/>
      <c r="I11" s="36"/>
      <c r="J11" s="36"/>
      <c r="K11" s="36"/>
      <c r="L11" s="37">
        <f>M7</f>
        <v>0</v>
      </c>
      <c r="M11" s="37">
        <f>ROUND(L11,2)</f>
        <v>0</v>
      </c>
    </row>
    <row r="12" spans="1:13" ht="15.45" customHeight="1" thickBot="1" x14ac:dyDescent="0.35">
      <c r="A12" s="38" t="s">
        <v>33</v>
      </c>
      <c r="B12" s="38" t="s">
        <v>34</v>
      </c>
      <c r="C12" s="39"/>
      <c r="D12" s="85" t="s">
        <v>35</v>
      </c>
      <c r="E12" s="85"/>
      <c r="F12" s="85"/>
      <c r="G12" s="85"/>
      <c r="H12" s="85"/>
      <c r="I12" s="85"/>
      <c r="J12" s="85"/>
      <c r="K12" s="39"/>
      <c r="L12" s="40">
        <f>L29</f>
        <v>0</v>
      </c>
      <c r="M12" s="40">
        <f>ROUND(L12,2)</f>
        <v>0</v>
      </c>
    </row>
    <row r="13" spans="1:13" ht="15.45" customHeight="1" thickBot="1" x14ac:dyDescent="0.35">
      <c r="A13" s="10" t="s">
        <v>36</v>
      </c>
      <c r="B13" s="5" t="s">
        <v>37</v>
      </c>
      <c r="C13" s="5" t="s">
        <v>38</v>
      </c>
      <c r="D13" s="84" t="s">
        <v>39</v>
      </c>
      <c r="E13" s="84"/>
      <c r="F13" s="84"/>
      <c r="G13" s="84"/>
      <c r="H13" s="84"/>
      <c r="I13" s="84"/>
      <c r="J13" s="84"/>
      <c r="K13" s="20">
        <f>SUM(K16:K16)</f>
        <v>20</v>
      </c>
      <c r="L13" s="21">
        <f>ROUND(0*(1+M2/100),2)</f>
        <v>0</v>
      </c>
      <c r="M13" s="21">
        <f>ROUND(K13*L13,2)</f>
        <v>0</v>
      </c>
    </row>
    <row r="14" spans="1:13" ht="30.6" customHeight="1" thickBot="1" x14ac:dyDescent="0.35">
      <c r="A14" s="22"/>
      <c r="B14" s="22"/>
      <c r="C14" s="22"/>
      <c r="D14" s="84" t="s">
        <v>40</v>
      </c>
      <c r="E14" s="84"/>
      <c r="F14" s="84"/>
      <c r="G14" s="84"/>
      <c r="H14" s="84"/>
      <c r="I14" s="84"/>
      <c r="J14" s="84"/>
      <c r="K14" s="84"/>
      <c r="L14" s="84"/>
      <c r="M14" s="84"/>
    </row>
    <row r="15" spans="1:13" ht="15.15" customHeight="1" thickBot="1" x14ac:dyDescent="0.35">
      <c r="A15" s="22"/>
      <c r="B15" s="22"/>
      <c r="C15" s="22"/>
      <c r="D15" s="22"/>
      <c r="E15" s="23"/>
      <c r="F15" s="25" t="s">
        <v>41</v>
      </c>
      <c r="G15" s="25" t="s">
        <v>42</v>
      </c>
      <c r="H15" s="25" t="s">
        <v>43</v>
      </c>
      <c r="I15" s="25" t="s">
        <v>44</v>
      </c>
      <c r="J15" s="25" t="s">
        <v>45</v>
      </c>
      <c r="K15" s="25" t="s">
        <v>46</v>
      </c>
      <c r="L15" s="22"/>
      <c r="M15" s="22"/>
    </row>
    <row r="16" spans="1:13" ht="15.15" customHeight="1" thickBot="1" x14ac:dyDescent="0.35">
      <c r="A16" s="22"/>
      <c r="B16" s="22"/>
      <c r="C16" s="22"/>
      <c r="D16" s="26"/>
      <c r="E16" s="27"/>
      <c r="F16" s="28">
        <v>20</v>
      </c>
      <c r="G16" s="29"/>
      <c r="H16" s="29"/>
      <c r="I16" s="29"/>
      <c r="J16" s="31">
        <f>ROUND(F16,3)</f>
        <v>20</v>
      </c>
      <c r="K16" s="33">
        <f>SUM(J16:J16)</f>
        <v>20</v>
      </c>
      <c r="L16" s="22"/>
      <c r="M16" s="22"/>
    </row>
    <row r="17" spans="1:13" ht="15.45" customHeight="1" thickBot="1" x14ac:dyDescent="0.35">
      <c r="A17" s="10" t="s">
        <v>47</v>
      </c>
      <c r="B17" s="5" t="s">
        <v>48</v>
      </c>
      <c r="C17" s="5" t="s">
        <v>49</v>
      </c>
      <c r="D17" s="84" t="s">
        <v>50</v>
      </c>
      <c r="E17" s="84"/>
      <c r="F17" s="84"/>
      <c r="G17" s="84"/>
      <c r="H17" s="84"/>
      <c r="I17" s="84"/>
      <c r="J17" s="84"/>
      <c r="K17" s="20">
        <f>SUM(K20:K20)</f>
        <v>3</v>
      </c>
      <c r="L17" s="21">
        <f>ROUND(0*(1+M2/100),2)</f>
        <v>0</v>
      </c>
      <c r="M17" s="21">
        <f>ROUND(K17*L17,2)</f>
        <v>0</v>
      </c>
    </row>
    <row r="18" spans="1:13" ht="30.6" customHeight="1" thickBot="1" x14ac:dyDescent="0.35">
      <c r="A18" s="22"/>
      <c r="B18" s="22"/>
      <c r="C18" s="22"/>
      <c r="D18" s="84" t="s">
        <v>51</v>
      </c>
      <c r="E18" s="84"/>
      <c r="F18" s="84"/>
      <c r="G18" s="84"/>
      <c r="H18" s="84"/>
      <c r="I18" s="84"/>
      <c r="J18" s="84"/>
      <c r="K18" s="84"/>
      <c r="L18" s="84"/>
      <c r="M18" s="84"/>
    </row>
    <row r="19" spans="1:13" ht="15.15" customHeight="1" thickBot="1" x14ac:dyDescent="0.35">
      <c r="A19" s="22"/>
      <c r="B19" s="22"/>
      <c r="C19" s="22"/>
      <c r="D19" s="22"/>
      <c r="E19" s="23"/>
      <c r="F19" s="25" t="s">
        <v>52</v>
      </c>
      <c r="G19" s="25" t="s">
        <v>53</v>
      </c>
      <c r="H19" s="25" t="s">
        <v>54</v>
      </c>
      <c r="I19" s="25" t="s">
        <v>55</v>
      </c>
      <c r="J19" s="25" t="s">
        <v>56</v>
      </c>
      <c r="K19" s="25" t="s">
        <v>57</v>
      </c>
      <c r="L19" s="22"/>
      <c r="M19" s="22"/>
    </row>
    <row r="20" spans="1:13" ht="15.15" customHeight="1" thickBot="1" x14ac:dyDescent="0.35">
      <c r="A20" s="22"/>
      <c r="B20" s="22"/>
      <c r="C20" s="22"/>
      <c r="D20" s="26"/>
      <c r="E20" s="27"/>
      <c r="F20" s="28">
        <v>3</v>
      </c>
      <c r="G20" s="29"/>
      <c r="H20" s="29"/>
      <c r="I20" s="29"/>
      <c r="J20" s="31">
        <f>ROUND(F20,3)</f>
        <v>3</v>
      </c>
      <c r="K20" s="33">
        <f>SUM(J20:J20)</f>
        <v>3</v>
      </c>
      <c r="L20" s="22"/>
      <c r="M20" s="22"/>
    </row>
    <row r="21" spans="1:13" ht="15.45" customHeight="1" thickBot="1" x14ac:dyDescent="0.35">
      <c r="A21" s="10" t="s">
        <v>58</v>
      </c>
      <c r="B21" s="5" t="s">
        <v>59</v>
      </c>
      <c r="C21" s="5" t="s">
        <v>60</v>
      </c>
      <c r="D21" s="84" t="s">
        <v>61</v>
      </c>
      <c r="E21" s="84"/>
      <c r="F21" s="84"/>
      <c r="G21" s="84"/>
      <c r="H21" s="84"/>
      <c r="I21" s="84"/>
      <c r="J21" s="84"/>
      <c r="K21" s="20">
        <f>SUM(K24:K24)</f>
        <v>12</v>
      </c>
      <c r="L21" s="21">
        <f>ROUND(0*(1+M2/100),2)</f>
        <v>0</v>
      </c>
      <c r="M21" s="21">
        <f>ROUND(K21*L21,2)</f>
        <v>0</v>
      </c>
    </row>
    <row r="22" spans="1:13" ht="30.6" customHeight="1" thickBot="1" x14ac:dyDescent="0.35">
      <c r="A22" s="22"/>
      <c r="B22" s="22"/>
      <c r="C22" s="22"/>
      <c r="D22" s="84" t="s">
        <v>62</v>
      </c>
      <c r="E22" s="84"/>
      <c r="F22" s="84"/>
      <c r="G22" s="84"/>
      <c r="H22" s="84"/>
      <c r="I22" s="84"/>
      <c r="J22" s="84"/>
      <c r="K22" s="84"/>
      <c r="L22" s="84"/>
      <c r="M22" s="84"/>
    </row>
    <row r="23" spans="1:13" ht="15.15" customHeight="1" thickBot="1" x14ac:dyDescent="0.35">
      <c r="A23" s="22"/>
      <c r="B23" s="22"/>
      <c r="C23" s="22"/>
      <c r="D23" s="22"/>
      <c r="E23" s="23"/>
      <c r="F23" s="25" t="s">
        <v>63</v>
      </c>
      <c r="G23" s="25" t="s">
        <v>64</v>
      </c>
      <c r="H23" s="25" t="s">
        <v>65</v>
      </c>
      <c r="I23" s="25" t="s">
        <v>66</v>
      </c>
      <c r="J23" s="25" t="s">
        <v>67</v>
      </c>
      <c r="K23" s="25" t="s">
        <v>68</v>
      </c>
      <c r="L23" s="22"/>
      <c r="M23" s="22"/>
    </row>
    <row r="24" spans="1:13" ht="15.15" customHeight="1" thickBot="1" x14ac:dyDescent="0.35">
      <c r="A24" s="22"/>
      <c r="B24" s="22"/>
      <c r="C24" s="22"/>
      <c r="D24" s="26"/>
      <c r="E24" s="27"/>
      <c r="F24" s="28">
        <v>12</v>
      </c>
      <c r="G24" s="29"/>
      <c r="H24" s="29"/>
      <c r="I24" s="29"/>
      <c r="J24" s="31">
        <f>ROUND(F24,3)</f>
        <v>12</v>
      </c>
      <c r="K24" s="33">
        <f>SUM(J24:J24)</f>
        <v>12</v>
      </c>
      <c r="L24" s="22"/>
      <c r="M24" s="22"/>
    </row>
    <row r="25" spans="1:13" ht="15.45" customHeight="1" thickBot="1" x14ac:dyDescent="0.35">
      <c r="A25" s="10" t="s">
        <v>69</v>
      </c>
      <c r="B25" s="5" t="s">
        <v>70</v>
      </c>
      <c r="C25" s="5" t="s">
        <v>71</v>
      </c>
      <c r="D25" s="84" t="s">
        <v>72</v>
      </c>
      <c r="E25" s="84"/>
      <c r="F25" s="84"/>
      <c r="G25" s="84"/>
      <c r="H25" s="84"/>
      <c r="I25" s="84"/>
      <c r="J25" s="84"/>
      <c r="K25" s="20">
        <f>SUM(K28:K28)</f>
        <v>15</v>
      </c>
      <c r="L25" s="21">
        <f>ROUND(0*(1+M2/100),2)</f>
        <v>0</v>
      </c>
      <c r="M25" s="21">
        <f>ROUND(K25*L25,2)</f>
        <v>0</v>
      </c>
    </row>
    <row r="26" spans="1:13" ht="30.6" customHeight="1" thickBot="1" x14ac:dyDescent="0.35">
      <c r="A26" s="22"/>
      <c r="B26" s="22"/>
      <c r="C26" s="22"/>
      <c r="D26" s="84" t="s">
        <v>73</v>
      </c>
      <c r="E26" s="84"/>
      <c r="F26" s="84"/>
      <c r="G26" s="84"/>
      <c r="H26" s="84"/>
      <c r="I26" s="84"/>
      <c r="J26" s="84"/>
      <c r="K26" s="84"/>
      <c r="L26" s="84"/>
      <c r="M26" s="84"/>
    </row>
    <row r="27" spans="1:13" ht="15.15" customHeight="1" thickBot="1" x14ac:dyDescent="0.35">
      <c r="A27" s="22"/>
      <c r="B27" s="22"/>
      <c r="C27" s="22"/>
      <c r="D27" s="22"/>
      <c r="E27" s="23"/>
      <c r="F27" s="25" t="s">
        <v>74</v>
      </c>
      <c r="G27" s="25" t="s">
        <v>75</v>
      </c>
      <c r="H27" s="25" t="s">
        <v>76</v>
      </c>
      <c r="I27" s="25" t="s">
        <v>77</v>
      </c>
      <c r="J27" s="25" t="s">
        <v>78</v>
      </c>
      <c r="K27" s="25" t="s">
        <v>79</v>
      </c>
      <c r="L27" s="22"/>
      <c r="M27" s="22"/>
    </row>
    <row r="28" spans="1:13" ht="15.15" customHeight="1" thickBot="1" x14ac:dyDescent="0.35">
      <c r="A28" s="22"/>
      <c r="B28" s="22"/>
      <c r="C28" s="22"/>
      <c r="D28" s="26"/>
      <c r="E28" s="27"/>
      <c r="F28" s="28">
        <v>15</v>
      </c>
      <c r="G28" s="29"/>
      <c r="H28" s="29"/>
      <c r="I28" s="29"/>
      <c r="J28" s="31">
        <f>ROUND(F28,3)</f>
        <v>15</v>
      </c>
      <c r="K28" s="33">
        <f>SUM(J28:J28)</f>
        <v>15</v>
      </c>
      <c r="L28" s="22"/>
      <c r="M28" s="22"/>
    </row>
    <row r="29" spans="1:13" ht="15.45" customHeight="1" thickBot="1" x14ac:dyDescent="0.35">
      <c r="A29" s="34"/>
      <c r="B29" s="34"/>
      <c r="C29" s="34"/>
      <c r="D29" s="35" t="s">
        <v>80</v>
      </c>
      <c r="E29" s="36"/>
      <c r="F29" s="36"/>
      <c r="G29" s="36"/>
      <c r="H29" s="36"/>
      <c r="I29" s="36"/>
      <c r="J29" s="36"/>
      <c r="K29" s="36"/>
      <c r="L29" s="37">
        <f>M13+M17+M21+M25</f>
        <v>0</v>
      </c>
      <c r="M29" s="37">
        <f>ROUND(L29,2)</f>
        <v>0</v>
      </c>
    </row>
    <row r="30" spans="1:13" ht="15.45" customHeight="1" thickBot="1" x14ac:dyDescent="0.35">
      <c r="A30" s="38" t="s">
        <v>81</v>
      </c>
      <c r="B30" s="38" t="s">
        <v>82</v>
      </c>
      <c r="C30" s="39"/>
      <c r="D30" s="85" t="s">
        <v>83</v>
      </c>
      <c r="E30" s="85"/>
      <c r="F30" s="85"/>
      <c r="G30" s="85"/>
      <c r="H30" s="85"/>
      <c r="I30" s="85"/>
      <c r="J30" s="85"/>
      <c r="K30" s="39"/>
      <c r="L30" s="40">
        <f>L57</f>
        <v>0</v>
      </c>
      <c r="M30" s="40">
        <f>ROUND(L30,2)</f>
        <v>0</v>
      </c>
    </row>
    <row r="31" spans="1:13" ht="15.45" customHeight="1" thickBot="1" x14ac:dyDescent="0.35">
      <c r="A31" s="10" t="s">
        <v>84</v>
      </c>
      <c r="B31" s="5" t="s">
        <v>85</v>
      </c>
      <c r="C31" s="5" t="s">
        <v>86</v>
      </c>
      <c r="D31" s="84" t="s">
        <v>87</v>
      </c>
      <c r="E31" s="84"/>
      <c r="F31" s="84"/>
      <c r="G31" s="84"/>
      <c r="H31" s="84"/>
      <c r="I31" s="84"/>
      <c r="J31" s="84"/>
      <c r="K31" s="20">
        <f>SUM(K34:K52)</f>
        <v>13</v>
      </c>
      <c r="L31" s="21">
        <f>ROUND(0*(1+M2/100),2)</f>
        <v>0</v>
      </c>
      <c r="M31" s="21">
        <f>ROUND(K31*L31,2)</f>
        <v>0</v>
      </c>
    </row>
    <row r="32" spans="1:13" ht="39.75" customHeight="1" thickBot="1" x14ac:dyDescent="0.35">
      <c r="A32" s="22"/>
      <c r="B32" s="22"/>
      <c r="C32" s="22"/>
      <c r="D32" s="84" t="s">
        <v>88</v>
      </c>
      <c r="E32" s="84"/>
      <c r="F32" s="84"/>
      <c r="G32" s="84"/>
      <c r="H32" s="84"/>
      <c r="I32" s="84"/>
      <c r="J32" s="84"/>
      <c r="K32" s="84"/>
      <c r="L32" s="84"/>
      <c r="M32" s="84"/>
    </row>
    <row r="33" spans="1:13" ht="15.15" customHeight="1" thickBot="1" x14ac:dyDescent="0.35">
      <c r="A33" s="22"/>
      <c r="B33" s="22"/>
      <c r="C33" s="22"/>
      <c r="D33" s="22"/>
      <c r="E33" s="23"/>
      <c r="F33" s="25" t="s">
        <v>89</v>
      </c>
      <c r="G33" s="25" t="s">
        <v>90</v>
      </c>
      <c r="H33" s="25" t="s">
        <v>91</v>
      </c>
      <c r="I33" s="25" t="s">
        <v>92</v>
      </c>
      <c r="J33" s="25" t="s">
        <v>93</v>
      </c>
      <c r="K33" s="25" t="s">
        <v>94</v>
      </c>
      <c r="L33" s="22"/>
      <c r="M33" s="22"/>
    </row>
    <row r="34" spans="1:13" ht="15.15" customHeight="1" thickBot="1" x14ac:dyDescent="0.35">
      <c r="A34" s="22"/>
      <c r="B34" s="22"/>
      <c r="C34" s="22"/>
      <c r="D34" s="26"/>
      <c r="E34" s="27" t="s">
        <v>95</v>
      </c>
      <c r="F34" s="28"/>
      <c r="G34" s="29"/>
      <c r="H34" s="29"/>
      <c r="I34" s="29"/>
      <c r="J34" s="41" t="s">
        <v>96</v>
      </c>
      <c r="K34" s="42"/>
      <c r="L34" s="22"/>
      <c r="M34" s="22"/>
    </row>
    <row r="35" spans="1:13" ht="15.15" customHeight="1" thickBot="1" x14ac:dyDescent="0.35">
      <c r="A35" s="22"/>
      <c r="B35" s="22"/>
      <c r="C35" s="22"/>
      <c r="D35" s="26"/>
      <c r="E35" s="5" t="s">
        <v>97</v>
      </c>
      <c r="F35" s="3">
        <v>1</v>
      </c>
      <c r="G35" s="20"/>
      <c r="H35" s="20"/>
      <c r="I35" s="20"/>
      <c r="J35" s="30">
        <f t="shared" ref="J35:J40" si="0">ROUND(F35,3)</f>
        <v>1</v>
      </c>
      <c r="K35" s="22"/>
      <c r="L35" s="22"/>
      <c r="M35" s="22"/>
    </row>
    <row r="36" spans="1:13" ht="15.15" customHeight="1" thickBot="1" x14ac:dyDescent="0.35">
      <c r="A36" s="22"/>
      <c r="B36" s="22"/>
      <c r="C36" s="22"/>
      <c r="D36" s="26"/>
      <c r="E36" s="5" t="s">
        <v>98</v>
      </c>
      <c r="F36" s="3">
        <v>1</v>
      </c>
      <c r="G36" s="20"/>
      <c r="H36" s="20"/>
      <c r="I36" s="20"/>
      <c r="J36" s="30">
        <f t="shared" si="0"/>
        <v>1</v>
      </c>
      <c r="K36" s="22"/>
      <c r="L36" s="22"/>
      <c r="M36" s="22"/>
    </row>
    <row r="37" spans="1:13" ht="15.15" customHeight="1" thickBot="1" x14ac:dyDescent="0.35">
      <c r="A37" s="22"/>
      <c r="B37" s="22"/>
      <c r="C37" s="22"/>
      <c r="D37" s="26"/>
      <c r="E37" s="5" t="s">
        <v>99</v>
      </c>
      <c r="F37" s="3">
        <v>1</v>
      </c>
      <c r="G37" s="20"/>
      <c r="H37" s="20"/>
      <c r="I37" s="20"/>
      <c r="J37" s="30">
        <f t="shared" si="0"/>
        <v>1</v>
      </c>
      <c r="K37" s="22"/>
      <c r="L37" s="22"/>
      <c r="M37" s="22"/>
    </row>
    <row r="38" spans="1:13" ht="21.3" customHeight="1" thickBot="1" x14ac:dyDescent="0.35">
      <c r="A38" s="22"/>
      <c r="B38" s="22"/>
      <c r="C38" s="22"/>
      <c r="D38" s="26"/>
      <c r="E38" s="5" t="s">
        <v>100</v>
      </c>
      <c r="F38" s="3">
        <v>1</v>
      </c>
      <c r="G38" s="20"/>
      <c r="H38" s="20"/>
      <c r="I38" s="20"/>
      <c r="J38" s="30">
        <f t="shared" si="0"/>
        <v>1</v>
      </c>
      <c r="K38" s="22"/>
      <c r="L38" s="22"/>
      <c r="M38" s="22"/>
    </row>
    <row r="39" spans="1:13" ht="21.3" customHeight="1" thickBot="1" x14ac:dyDescent="0.35">
      <c r="A39" s="22"/>
      <c r="B39" s="22"/>
      <c r="C39" s="22"/>
      <c r="D39" s="26"/>
      <c r="E39" s="5" t="s">
        <v>101</v>
      </c>
      <c r="F39" s="3">
        <v>1</v>
      </c>
      <c r="G39" s="20"/>
      <c r="H39" s="20"/>
      <c r="I39" s="20"/>
      <c r="J39" s="30">
        <f t="shared" si="0"/>
        <v>1</v>
      </c>
      <c r="K39" s="22"/>
      <c r="L39" s="22"/>
      <c r="M39" s="22"/>
    </row>
    <row r="40" spans="1:13" ht="15.15" customHeight="1" thickBot="1" x14ac:dyDescent="0.35">
      <c r="A40" s="22"/>
      <c r="B40" s="22"/>
      <c r="C40" s="22"/>
      <c r="D40" s="26"/>
      <c r="E40" s="5" t="s">
        <v>102</v>
      </c>
      <c r="F40" s="3">
        <v>1</v>
      </c>
      <c r="G40" s="20"/>
      <c r="H40" s="20"/>
      <c r="I40" s="20"/>
      <c r="J40" s="30">
        <f t="shared" si="0"/>
        <v>1</v>
      </c>
      <c r="K40" s="22"/>
      <c r="L40" s="22"/>
      <c r="M40" s="22"/>
    </row>
    <row r="41" spans="1:13" ht="15.15" customHeight="1" thickBot="1" x14ac:dyDescent="0.35">
      <c r="A41" s="22"/>
      <c r="B41" s="22"/>
      <c r="C41" s="22"/>
      <c r="D41" s="26"/>
      <c r="E41" s="5" t="s">
        <v>103</v>
      </c>
      <c r="F41" s="3"/>
      <c r="G41" s="20"/>
      <c r="H41" s="20"/>
      <c r="I41" s="20"/>
      <c r="J41" s="24" t="s">
        <v>104</v>
      </c>
      <c r="K41" s="22"/>
      <c r="L41" s="22"/>
      <c r="M41" s="22"/>
    </row>
    <row r="42" spans="1:13" ht="15.15" customHeight="1" thickBot="1" x14ac:dyDescent="0.35">
      <c r="A42" s="22"/>
      <c r="B42" s="22"/>
      <c r="C42" s="22"/>
      <c r="D42" s="26"/>
      <c r="E42" s="5" t="s">
        <v>105</v>
      </c>
      <c r="F42" s="3">
        <v>1</v>
      </c>
      <c r="G42" s="20"/>
      <c r="H42" s="20"/>
      <c r="I42" s="20"/>
      <c r="J42" s="30">
        <f>ROUND(F42,3)</f>
        <v>1</v>
      </c>
      <c r="K42" s="22"/>
      <c r="L42" s="22"/>
      <c r="M42" s="22"/>
    </row>
    <row r="43" spans="1:13" ht="15.15" customHeight="1" thickBot="1" x14ac:dyDescent="0.35">
      <c r="A43" s="22"/>
      <c r="B43" s="22"/>
      <c r="C43" s="22"/>
      <c r="D43" s="26"/>
      <c r="E43" s="5" t="s">
        <v>106</v>
      </c>
      <c r="F43" s="3"/>
      <c r="G43" s="20"/>
      <c r="H43" s="20"/>
      <c r="I43" s="20"/>
      <c r="J43" s="24" t="s">
        <v>107</v>
      </c>
      <c r="K43" s="22"/>
      <c r="L43" s="22"/>
      <c r="M43" s="22"/>
    </row>
    <row r="44" spans="1:13" ht="15.15" customHeight="1" thickBot="1" x14ac:dyDescent="0.35">
      <c r="A44" s="22"/>
      <c r="B44" s="22"/>
      <c r="C44" s="22"/>
      <c r="D44" s="26"/>
      <c r="E44" s="5" t="s">
        <v>108</v>
      </c>
      <c r="F44" s="3">
        <v>1</v>
      </c>
      <c r="G44" s="20"/>
      <c r="H44" s="20"/>
      <c r="I44" s="20"/>
      <c r="J44" s="30">
        <f>ROUND(F44,3)</f>
        <v>1</v>
      </c>
      <c r="K44" s="22"/>
      <c r="L44" s="22"/>
      <c r="M44" s="22"/>
    </row>
    <row r="45" spans="1:13" ht="15.15" customHeight="1" thickBot="1" x14ac:dyDescent="0.35">
      <c r="A45" s="22"/>
      <c r="B45" s="22"/>
      <c r="C45" s="22"/>
      <c r="D45" s="26"/>
      <c r="E45" s="5" t="s">
        <v>109</v>
      </c>
      <c r="F45" s="3">
        <v>1</v>
      </c>
      <c r="G45" s="20"/>
      <c r="H45" s="20"/>
      <c r="I45" s="20"/>
      <c r="J45" s="30">
        <f>ROUND(F45,3)</f>
        <v>1</v>
      </c>
      <c r="K45" s="22"/>
      <c r="L45" s="22"/>
      <c r="M45" s="22"/>
    </row>
    <row r="46" spans="1:13" ht="15.15" customHeight="1" thickBot="1" x14ac:dyDescent="0.35">
      <c r="A46" s="22"/>
      <c r="B46" s="22"/>
      <c r="C46" s="22"/>
      <c r="D46" s="26"/>
      <c r="E46" s="5" t="s">
        <v>110</v>
      </c>
      <c r="F46" s="3"/>
      <c r="G46" s="20"/>
      <c r="H46" s="20"/>
      <c r="I46" s="20"/>
      <c r="J46" s="24" t="s">
        <v>111</v>
      </c>
      <c r="K46" s="22"/>
      <c r="L46" s="22"/>
      <c r="M46" s="22"/>
    </row>
    <row r="47" spans="1:13" ht="21.3" customHeight="1" thickBot="1" x14ac:dyDescent="0.35">
      <c r="A47" s="22"/>
      <c r="B47" s="22"/>
      <c r="C47" s="22"/>
      <c r="D47" s="26"/>
      <c r="E47" s="5" t="s">
        <v>112</v>
      </c>
      <c r="F47" s="3">
        <v>1</v>
      </c>
      <c r="G47" s="20"/>
      <c r="H47" s="20"/>
      <c r="I47" s="20"/>
      <c r="J47" s="30">
        <f>ROUND(F47,3)</f>
        <v>1</v>
      </c>
      <c r="K47" s="22"/>
      <c r="L47" s="22"/>
      <c r="M47" s="22"/>
    </row>
    <row r="48" spans="1:13" ht="15.15" customHeight="1" thickBot="1" x14ac:dyDescent="0.35">
      <c r="A48" s="22"/>
      <c r="B48" s="22"/>
      <c r="C48" s="22"/>
      <c r="D48" s="26"/>
      <c r="E48" s="5" t="s">
        <v>113</v>
      </c>
      <c r="F48" s="3"/>
      <c r="G48" s="20"/>
      <c r="H48" s="20"/>
      <c r="I48" s="20"/>
      <c r="J48" s="24" t="s">
        <v>114</v>
      </c>
      <c r="K48" s="22"/>
      <c r="L48" s="22"/>
      <c r="M48" s="22"/>
    </row>
    <row r="49" spans="1:13" ht="15.15" customHeight="1" thickBot="1" x14ac:dyDescent="0.35">
      <c r="A49" s="22"/>
      <c r="B49" s="22"/>
      <c r="C49" s="22"/>
      <c r="D49" s="26"/>
      <c r="E49" s="5" t="s">
        <v>115</v>
      </c>
      <c r="F49" s="3">
        <v>1</v>
      </c>
      <c r="G49" s="20"/>
      <c r="H49" s="20"/>
      <c r="I49" s="20"/>
      <c r="J49" s="30">
        <f>ROUND(F49,3)</f>
        <v>1</v>
      </c>
      <c r="K49" s="22"/>
      <c r="L49" s="22"/>
      <c r="M49" s="22"/>
    </row>
    <row r="50" spans="1:13" ht="15.15" customHeight="1" thickBot="1" x14ac:dyDescent="0.35">
      <c r="A50" s="22"/>
      <c r="B50" s="22"/>
      <c r="C50" s="22"/>
      <c r="D50" s="26"/>
      <c r="E50" s="5" t="s">
        <v>116</v>
      </c>
      <c r="F50" s="3">
        <v>1</v>
      </c>
      <c r="G50" s="20"/>
      <c r="H50" s="20"/>
      <c r="I50" s="20"/>
      <c r="J50" s="30">
        <f>ROUND(F50,3)</f>
        <v>1</v>
      </c>
      <c r="K50" s="22"/>
      <c r="L50" s="22"/>
      <c r="M50" s="22"/>
    </row>
    <row r="51" spans="1:13" ht="21.3" customHeight="1" thickBot="1" x14ac:dyDescent="0.35">
      <c r="A51" s="22"/>
      <c r="B51" s="22"/>
      <c r="C51" s="22"/>
      <c r="D51" s="26"/>
      <c r="E51" s="5" t="s">
        <v>117</v>
      </c>
      <c r="F51" s="3"/>
      <c r="G51" s="20"/>
      <c r="H51" s="20"/>
      <c r="I51" s="20"/>
      <c r="J51" s="24" t="s">
        <v>118</v>
      </c>
      <c r="K51" s="22"/>
      <c r="L51" s="22"/>
      <c r="M51" s="22"/>
    </row>
    <row r="52" spans="1:13" ht="21.3" customHeight="1" thickBot="1" x14ac:dyDescent="0.35">
      <c r="A52" s="22"/>
      <c r="B52" s="22"/>
      <c r="C52" s="22"/>
      <c r="D52" s="26"/>
      <c r="E52" s="5" t="s">
        <v>119</v>
      </c>
      <c r="F52" s="3">
        <v>1</v>
      </c>
      <c r="G52" s="20"/>
      <c r="H52" s="20"/>
      <c r="I52" s="20"/>
      <c r="J52" s="30">
        <f>ROUND(F52,3)</f>
        <v>1</v>
      </c>
      <c r="K52" s="32">
        <f>SUM(J34:J52)</f>
        <v>13</v>
      </c>
      <c r="L52" s="22"/>
      <c r="M52" s="22"/>
    </row>
    <row r="53" spans="1:13" ht="15.45" customHeight="1" thickBot="1" x14ac:dyDescent="0.35">
      <c r="A53" s="10" t="s">
        <v>120</v>
      </c>
      <c r="B53" s="5" t="s">
        <v>121</v>
      </c>
      <c r="C53" s="5" t="s">
        <v>122</v>
      </c>
      <c r="D53" s="84" t="s">
        <v>123</v>
      </c>
      <c r="E53" s="84"/>
      <c r="F53" s="84"/>
      <c r="G53" s="84"/>
      <c r="H53" s="84"/>
      <c r="I53" s="84"/>
      <c r="J53" s="84"/>
      <c r="K53" s="20">
        <f>SUM(K56:K56)</f>
        <v>100</v>
      </c>
      <c r="L53" s="21">
        <f>ROUND(0*(1+M2/100),2)</f>
        <v>0</v>
      </c>
      <c r="M53" s="21">
        <f>ROUND(K53*L53,2)</f>
        <v>0</v>
      </c>
    </row>
    <row r="54" spans="1:13" ht="30.6" customHeight="1" thickBot="1" x14ac:dyDescent="0.35">
      <c r="A54" s="22"/>
      <c r="B54" s="22"/>
      <c r="C54" s="22"/>
      <c r="D54" s="84" t="s">
        <v>124</v>
      </c>
      <c r="E54" s="84"/>
      <c r="F54" s="84"/>
      <c r="G54" s="84"/>
      <c r="H54" s="84"/>
      <c r="I54" s="84"/>
      <c r="J54" s="84"/>
      <c r="K54" s="84"/>
      <c r="L54" s="84"/>
      <c r="M54" s="84"/>
    </row>
    <row r="55" spans="1:13" ht="15.15" customHeight="1" thickBot="1" x14ac:dyDescent="0.35">
      <c r="A55" s="22"/>
      <c r="B55" s="22"/>
      <c r="C55" s="22"/>
      <c r="D55" s="22"/>
      <c r="E55" s="23"/>
      <c r="F55" s="25" t="s">
        <v>125</v>
      </c>
      <c r="G55" s="25" t="s">
        <v>126</v>
      </c>
      <c r="H55" s="25" t="s">
        <v>127</v>
      </c>
      <c r="I55" s="25" t="s">
        <v>128</v>
      </c>
      <c r="J55" s="25" t="s">
        <v>129</v>
      </c>
      <c r="K55" s="25" t="s">
        <v>130</v>
      </c>
      <c r="L55" s="22"/>
      <c r="M55" s="22"/>
    </row>
    <row r="56" spans="1:13" ht="15.15" customHeight="1" thickBot="1" x14ac:dyDescent="0.35">
      <c r="A56" s="22"/>
      <c r="B56" s="22"/>
      <c r="C56" s="22"/>
      <c r="D56" s="26"/>
      <c r="E56" s="27" t="s">
        <v>131</v>
      </c>
      <c r="F56" s="28">
        <v>100</v>
      </c>
      <c r="G56" s="29"/>
      <c r="H56" s="29"/>
      <c r="I56" s="29"/>
      <c r="J56" s="31">
        <f>ROUND(F56,3)</f>
        <v>100</v>
      </c>
      <c r="K56" s="33">
        <f>SUM(J56:J56)</f>
        <v>100</v>
      </c>
      <c r="L56" s="22"/>
      <c r="M56" s="22"/>
    </row>
    <row r="57" spans="1:13" ht="15.45" customHeight="1" thickBot="1" x14ac:dyDescent="0.35">
      <c r="A57" s="34"/>
      <c r="B57" s="34"/>
      <c r="C57" s="34"/>
      <c r="D57" s="35" t="s">
        <v>132</v>
      </c>
      <c r="E57" s="36"/>
      <c r="F57" s="36"/>
      <c r="G57" s="36"/>
      <c r="H57" s="36"/>
      <c r="I57" s="36"/>
      <c r="J57" s="36"/>
      <c r="K57" s="36"/>
      <c r="L57" s="37">
        <f>M31+M53</f>
        <v>0</v>
      </c>
      <c r="M57" s="37">
        <f>ROUND(L57,2)</f>
        <v>0</v>
      </c>
    </row>
    <row r="58" spans="1:13" ht="15.45" customHeight="1" thickBot="1" x14ac:dyDescent="0.35">
      <c r="A58" s="38" t="s">
        <v>133</v>
      </c>
      <c r="B58" s="38" t="s">
        <v>134</v>
      </c>
      <c r="C58" s="39"/>
      <c r="D58" s="85" t="s">
        <v>135</v>
      </c>
      <c r="E58" s="85"/>
      <c r="F58" s="85"/>
      <c r="G58" s="85"/>
      <c r="H58" s="85"/>
      <c r="I58" s="85"/>
      <c r="J58" s="85"/>
      <c r="K58" s="39"/>
      <c r="L58" s="40">
        <f>L107</f>
        <v>0</v>
      </c>
      <c r="M58" s="40">
        <f>ROUND(L58,2)</f>
        <v>0</v>
      </c>
    </row>
    <row r="59" spans="1:13" ht="15.45" customHeight="1" thickBot="1" x14ac:dyDescent="0.35">
      <c r="A59" s="10" t="s">
        <v>136</v>
      </c>
      <c r="B59" s="5" t="s">
        <v>137</v>
      </c>
      <c r="C59" s="5" t="s">
        <v>138</v>
      </c>
      <c r="D59" s="84" t="s">
        <v>139</v>
      </c>
      <c r="E59" s="84"/>
      <c r="F59" s="84"/>
      <c r="G59" s="84"/>
      <c r="H59" s="84"/>
      <c r="I59" s="84"/>
      <c r="J59" s="84"/>
      <c r="K59" s="20">
        <f>SUM(K62:K92)</f>
        <v>298.30500000000001</v>
      </c>
      <c r="L59" s="21">
        <f>ROUND(0*(1+M2/100),2)</f>
        <v>0</v>
      </c>
      <c r="M59" s="21">
        <f>ROUND(K59*L59,2)</f>
        <v>0</v>
      </c>
    </row>
    <row r="60" spans="1:13" ht="39.75" customHeight="1" thickBot="1" x14ac:dyDescent="0.35">
      <c r="A60" s="22"/>
      <c r="B60" s="22"/>
      <c r="C60" s="22"/>
      <c r="D60" s="84" t="s">
        <v>140</v>
      </c>
      <c r="E60" s="84"/>
      <c r="F60" s="84"/>
      <c r="G60" s="84"/>
      <c r="H60" s="84"/>
      <c r="I60" s="84"/>
      <c r="J60" s="84"/>
      <c r="K60" s="84"/>
      <c r="L60" s="84"/>
      <c r="M60" s="84"/>
    </row>
    <row r="61" spans="1:13" ht="15.15" customHeight="1" thickBot="1" x14ac:dyDescent="0.35">
      <c r="A61" s="22"/>
      <c r="B61" s="22"/>
      <c r="C61" s="22"/>
      <c r="D61" s="22"/>
      <c r="E61" s="23"/>
      <c r="F61" s="25" t="s">
        <v>141</v>
      </c>
      <c r="G61" s="25" t="s">
        <v>142</v>
      </c>
      <c r="H61" s="25" t="s">
        <v>143</v>
      </c>
      <c r="I61" s="25" t="s">
        <v>144</v>
      </c>
      <c r="J61" s="25" t="s">
        <v>145</v>
      </c>
      <c r="K61" s="25" t="s">
        <v>146</v>
      </c>
      <c r="L61" s="22"/>
      <c r="M61" s="22"/>
    </row>
    <row r="62" spans="1:13" ht="15.15" customHeight="1" thickBot="1" x14ac:dyDescent="0.35">
      <c r="A62" s="22"/>
      <c r="B62" s="22"/>
      <c r="C62" s="22"/>
      <c r="D62" s="26"/>
      <c r="E62" s="27" t="s">
        <v>147</v>
      </c>
      <c r="F62" s="28"/>
      <c r="G62" s="29"/>
      <c r="H62" s="29"/>
      <c r="I62" s="29"/>
      <c r="J62" s="41" t="s">
        <v>148</v>
      </c>
      <c r="K62" s="42"/>
      <c r="L62" s="22"/>
      <c r="M62" s="22"/>
    </row>
    <row r="63" spans="1:13" ht="15.15" customHeight="1" thickBot="1" x14ac:dyDescent="0.35">
      <c r="A63" s="22"/>
      <c r="B63" s="22"/>
      <c r="C63" s="22"/>
      <c r="D63" s="26"/>
      <c r="E63" s="5" t="s">
        <v>149</v>
      </c>
      <c r="F63" s="3">
        <v>1</v>
      </c>
      <c r="G63" s="20">
        <v>3.4</v>
      </c>
      <c r="H63" s="20">
        <v>2.2999999999999998</v>
      </c>
      <c r="I63" s="20"/>
      <c r="J63" s="30">
        <f>ROUND(F63*G63*H63,3)</f>
        <v>7.82</v>
      </c>
      <c r="K63" s="22"/>
      <c r="L63" s="22"/>
      <c r="M63" s="22"/>
    </row>
    <row r="64" spans="1:13" ht="15.15" customHeight="1" thickBot="1" x14ac:dyDescent="0.35">
      <c r="A64" s="22"/>
      <c r="B64" s="22"/>
      <c r="C64" s="22"/>
      <c r="D64" s="26"/>
      <c r="E64" s="5" t="s">
        <v>150</v>
      </c>
      <c r="F64" s="3">
        <v>1</v>
      </c>
      <c r="G64" s="20">
        <v>4.2</v>
      </c>
      <c r="H64" s="20">
        <v>2.15</v>
      </c>
      <c r="I64" s="20"/>
      <c r="J64" s="30">
        <f>ROUND(F64*G64*H64,3)</f>
        <v>9.0299999999999994</v>
      </c>
      <c r="K64" s="22"/>
      <c r="L64" s="22"/>
      <c r="M64" s="22"/>
    </row>
    <row r="65" spans="1:13" ht="21.3" customHeight="1" thickBot="1" x14ac:dyDescent="0.35">
      <c r="A65" s="22"/>
      <c r="B65" s="22"/>
      <c r="C65" s="22"/>
      <c r="D65" s="26"/>
      <c r="E65" s="5" t="s">
        <v>151</v>
      </c>
      <c r="F65" s="3">
        <v>1</v>
      </c>
      <c r="G65" s="20">
        <v>4.2</v>
      </c>
      <c r="H65" s="20">
        <v>2.6</v>
      </c>
      <c r="I65" s="20"/>
      <c r="J65" s="30">
        <f>ROUND(F65*G65*H65,3)</f>
        <v>10.92</v>
      </c>
      <c r="K65" s="22"/>
      <c r="L65" s="22"/>
      <c r="M65" s="22"/>
    </row>
    <row r="66" spans="1:13" ht="15.15" customHeight="1" thickBot="1" x14ac:dyDescent="0.35">
      <c r="A66" s="22"/>
      <c r="B66" s="22"/>
      <c r="C66" s="22"/>
      <c r="D66" s="26"/>
      <c r="E66" s="5" t="s">
        <v>152</v>
      </c>
      <c r="F66" s="3"/>
      <c r="G66" s="20"/>
      <c r="H66" s="20"/>
      <c r="I66" s="20"/>
      <c r="J66" s="24" t="s">
        <v>153</v>
      </c>
      <c r="K66" s="22"/>
      <c r="L66" s="22"/>
      <c r="M66" s="22"/>
    </row>
    <row r="67" spans="1:13" ht="15.15" customHeight="1" thickBot="1" x14ac:dyDescent="0.35">
      <c r="A67" s="22"/>
      <c r="B67" s="22"/>
      <c r="C67" s="22"/>
      <c r="D67" s="26"/>
      <c r="E67" s="5" t="s">
        <v>154</v>
      </c>
      <c r="F67" s="3">
        <v>1</v>
      </c>
      <c r="G67" s="20">
        <v>5.5</v>
      </c>
      <c r="H67" s="20">
        <v>1.5</v>
      </c>
      <c r="I67" s="20"/>
      <c r="J67" s="30">
        <f t="shared" ref="J67:J72" si="1">ROUND(F67*G67*H67,3)</f>
        <v>8.25</v>
      </c>
      <c r="K67" s="22"/>
      <c r="L67" s="22"/>
      <c r="M67" s="22"/>
    </row>
    <row r="68" spans="1:13" ht="15.15" customHeight="1" thickBot="1" x14ac:dyDescent="0.35">
      <c r="A68" s="22"/>
      <c r="B68" s="22"/>
      <c r="C68" s="22"/>
      <c r="D68" s="26"/>
      <c r="E68" s="5" t="s">
        <v>155</v>
      </c>
      <c r="F68" s="3">
        <v>1</v>
      </c>
      <c r="G68" s="20">
        <v>3.4</v>
      </c>
      <c r="H68" s="20">
        <v>2.2999999999999998</v>
      </c>
      <c r="I68" s="20"/>
      <c r="J68" s="30">
        <f t="shared" si="1"/>
        <v>7.82</v>
      </c>
      <c r="K68" s="22"/>
      <c r="L68" s="22"/>
      <c r="M68" s="22"/>
    </row>
    <row r="69" spans="1:13" ht="15.15" customHeight="1" thickBot="1" x14ac:dyDescent="0.35">
      <c r="A69" s="22"/>
      <c r="B69" s="22"/>
      <c r="C69" s="22"/>
      <c r="D69" s="26"/>
      <c r="E69" s="5" t="s">
        <v>156</v>
      </c>
      <c r="F69" s="3">
        <v>1</v>
      </c>
      <c r="G69" s="20">
        <v>4.2</v>
      </c>
      <c r="H69" s="20">
        <v>4.2</v>
      </c>
      <c r="I69" s="20"/>
      <c r="J69" s="30">
        <f t="shared" si="1"/>
        <v>17.64</v>
      </c>
      <c r="K69" s="22"/>
      <c r="L69" s="22"/>
      <c r="M69" s="22"/>
    </row>
    <row r="70" spans="1:13" ht="21.3" customHeight="1" thickBot="1" x14ac:dyDescent="0.35">
      <c r="A70" s="22"/>
      <c r="B70" s="22"/>
      <c r="C70" s="22"/>
      <c r="D70" s="26"/>
      <c r="E70" s="5" t="s">
        <v>157</v>
      </c>
      <c r="F70" s="3">
        <v>1</v>
      </c>
      <c r="G70" s="20">
        <v>4.2</v>
      </c>
      <c r="H70" s="20">
        <v>1.1000000000000001</v>
      </c>
      <c r="I70" s="20"/>
      <c r="J70" s="30">
        <f t="shared" si="1"/>
        <v>4.62</v>
      </c>
      <c r="K70" s="22"/>
      <c r="L70" s="22"/>
      <c r="M70" s="22"/>
    </row>
    <row r="71" spans="1:13" ht="15.15" customHeight="1" thickBot="1" x14ac:dyDescent="0.35">
      <c r="A71" s="22"/>
      <c r="B71" s="22"/>
      <c r="C71" s="22"/>
      <c r="D71" s="26"/>
      <c r="E71" s="5" t="s">
        <v>158</v>
      </c>
      <c r="F71" s="3">
        <v>3</v>
      </c>
      <c r="G71" s="20">
        <v>4.9000000000000004</v>
      </c>
      <c r="H71" s="20">
        <v>1.2</v>
      </c>
      <c r="I71" s="20"/>
      <c r="J71" s="30">
        <f t="shared" si="1"/>
        <v>17.64</v>
      </c>
      <c r="K71" s="22"/>
      <c r="L71" s="22"/>
      <c r="M71" s="22"/>
    </row>
    <row r="72" spans="1:13" ht="15.15" customHeight="1" thickBot="1" x14ac:dyDescent="0.35">
      <c r="A72" s="22"/>
      <c r="B72" s="22"/>
      <c r="C72" s="22"/>
      <c r="D72" s="26"/>
      <c r="E72" s="5"/>
      <c r="F72" s="3">
        <v>1</v>
      </c>
      <c r="G72" s="20">
        <v>4.9000000000000004</v>
      </c>
      <c r="H72" s="20">
        <v>1.7</v>
      </c>
      <c r="I72" s="20"/>
      <c r="J72" s="30">
        <f t="shared" si="1"/>
        <v>8.33</v>
      </c>
      <c r="K72" s="22"/>
      <c r="L72" s="22"/>
      <c r="M72" s="22"/>
    </row>
    <row r="73" spans="1:13" ht="15.15" customHeight="1" thickBot="1" x14ac:dyDescent="0.35">
      <c r="A73" s="22"/>
      <c r="B73" s="22"/>
      <c r="C73" s="22"/>
      <c r="D73" s="26"/>
      <c r="E73" s="5" t="s">
        <v>159</v>
      </c>
      <c r="F73" s="3"/>
      <c r="G73" s="20"/>
      <c r="H73" s="20"/>
      <c r="I73" s="20"/>
      <c r="J73" s="24" t="s">
        <v>160</v>
      </c>
      <c r="K73" s="22"/>
      <c r="L73" s="22"/>
      <c r="M73" s="22"/>
    </row>
    <row r="74" spans="1:13" ht="15.15" customHeight="1" thickBot="1" x14ac:dyDescent="0.35">
      <c r="A74" s="22"/>
      <c r="B74" s="22"/>
      <c r="C74" s="22"/>
      <c r="D74" s="26"/>
      <c r="E74" s="5" t="s">
        <v>161</v>
      </c>
      <c r="F74" s="3">
        <v>1</v>
      </c>
      <c r="G74" s="20">
        <v>1.5</v>
      </c>
      <c r="H74" s="20">
        <v>1.9</v>
      </c>
      <c r="I74" s="20"/>
      <c r="J74" s="30">
        <f t="shared" ref="J74:J79" si="2">ROUND(F74*G74*H74,3)</f>
        <v>2.85</v>
      </c>
      <c r="K74" s="22"/>
      <c r="L74" s="22"/>
      <c r="M74" s="22"/>
    </row>
    <row r="75" spans="1:13" ht="15.15" customHeight="1" thickBot="1" x14ac:dyDescent="0.35">
      <c r="A75" s="22"/>
      <c r="B75" s="22"/>
      <c r="C75" s="22"/>
      <c r="D75" s="26"/>
      <c r="E75" s="5" t="s">
        <v>162</v>
      </c>
      <c r="F75" s="3">
        <v>1</v>
      </c>
      <c r="G75" s="20">
        <v>4.2</v>
      </c>
      <c r="H75" s="20">
        <v>4.2</v>
      </c>
      <c r="I75" s="20"/>
      <c r="J75" s="30">
        <f t="shared" si="2"/>
        <v>17.64</v>
      </c>
      <c r="K75" s="22"/>
      <c r="L75" s="22"/>
      <c r="M75" s="22"/>
    </row>
    <row r="76" spans="1:13" ht="21.3" customHeight="1" thickBot="1" x14ac:dyDescent="0.35">
      <c r="A76" s="22"/>
      <c r="B76" s="22"/>
      <c r="C76" s="22"/>
      <c r="D76" s="26"/>
      <c r="E76" s="5" t="s">
        <v>163</v>
      </c>
      <c r="F76" s="3">
        <v>1</v>
      </c>
      <c r="G76" s="20">
        <v>4.2</v>
      </c>
      <c r="H76" s="20">
        <v>2.6</v>
      </c>
      <c r="I76" s="20"/>
      <c r="J76" s="30">
        <f t="shared" si="2"/>
        <v>10.92</v>
      </c>
      <c r="K76" s="22"/>
      <c r="L76" s="22"/>
      <c r="M76" s="22"/>
    </row>
    <row r="77" spans="1:13" ht="15.15" customHeight="1" thickBot="1" x14ac:dyDescent="0.35">
      <c r="A77" s="22"/>
      <c r="B77" s="22"/>
      <c r="C77" s="22"/>
      <c r="D77" s="26"/>
      <c r="E77" s="5" t="s">
        <v>164</v>
      </c>
      <c r="F77" s="3">
        <v>3</v>
      </c>
      <c r="G77" s="20">
        <v>4.9000000000000004</v>
      </c>
      <c r="H77" s="20">
        <v>1.2</v>
      </c>
      <c r="I77" s="20"/>
      <c r="J77" s="30">
        <f t="shared" si="2"/>
        <v>17.64</v>
      </c>
      <c r="K77" s="22"/>
      <c r="L77" s="22"/>
      <c r="M77" s="22"/>
    </row>
    <row r="78" spans="1:13" ht="15.15" customHeight="1" thickBot="1" x14ac:dyDescent="0.35">
      <c r="A78" s="22"/>
      <c r="B78" s="22"/>
      <c r="C78" s="22"/>
      <c r="D78" s="26"/>
      <c r="E78" s="5"/>
      <c r="F78" s="3">
        <v>2</v>
      </c>
      <c r="G78" s="20">
        <v>4.45</v>
      </c>
      <c r="H78" s="20">
        <v>1</v>
      </c>
      <c r="I78" s="20"/>
      <c r="J78" s="30">
        <f t="shared" si="2"/>
        <v>8.9</v>
      </c>
      <c r="K78" s="22"/>
      <c r="L78" s="22"/>
      <c r="M78" s="22"/>
    </row>
    <row r="79" spans="1:13" ht="15.15" customHeight="1" thickBot="1" x14ac:dyDescent="0.35">
      <c r="A79" s="22"/>
      <c r="B79" s="22"/>
      <c r="C79" s="22"/>
      <c r="D79" s="26"/>
      <c r="E79" s="5"/>
      <c r="F79" s="3">
        <v>1</v>
      </c>
      <c r="G79" s="20">
        <v>4.9000000000000004</v>
      </c>
      <c r="H79" s="20">
        <v>2.15</v>
      </c>
      <c r="I79" s="20"/>
      <c r="J79" s="30">
        <f t="shared" si="2"/>
        <v>10.535</v>
      </c>
      <c r="K79" s="22"/>
      <c r="L79" s="22"/>
      <c r="M79" s="22"/>
    </row>
    <row r="80" spans="1:13" ht="15.15" customHeight="1" thickBot="1" x14ac:dyDescent="0.35">
      <c r="A80" s="22"/>
      <c r="B80" s="22"/>
      <c r="C80" s="22"/>
      <c r="D80" s="26"/>
      <c r="E80" s="5" t="s">
        <v>165</v>
      </c>
      <c r="F80" s="3"/>
      <c r="G80" s="20"/>
      <c r="H80" s="20"/>
      <c r="I80" s="20"/>
      <c r="J80" s="24" t="s">
        <v>166</v>
      </c>
      <c r="K80" s="22"/>
      <c r="L80" s="22"/>
      <c r="M80" s="22"/>
    </row>
    <row r="81" spans="1:13" ht="15.15" customHeight="1" thickBot="1" x14ac:dyDescent="0.35">
      <c r="A81" s="22"/>
      <c r="B81" s="22"/>
      <c r="C81" s="22"/>
      <c r="D81" s="26"/>
      <c r="E81" s="5" t="s">
        <v>167</v>
      </c>
      <c r="F81" s="3">
        <v>1</v>
      </c>
      <c r="G81" s="20">
        <v>4.2</v>
      </c>
      <c r="H81" s="20">
        <v>4.2</v>
      </c>
      <c r="I81" s="20"/>
      <c r="J81" s="30">
        <f>ROUND(F81*G81*H81,3)</f>
        <v>17.64</v>
      </c>
      <c r="K81" s="22"/>
      <c r="L81" s="22"/>
      <c r="M81" s="22"/>
    </row>
    <row r="82" spans="1:13" ht="21.3" customHeight="1" thickBot="1" x14ac:dyDescent="0.35">
      <c r="A82" s="22"/>
      <c r="B82" s="22"/>
      <c r="C82" s="22"/>
      <c r="D82" s="26"/>
      <c r="E82" s="5" t="s">
        <v>168</v>
      </c>
      <c r="F82" s="3">
        <v>1</v>
      </c>
      <c r="G82" s="20">
        <v>4.2</v>
      </c>
      <c r="H82" s="20">
        <v>2.6</v>
      </c>
      <c r="I82" s="20"/>
      <c r="J82" s="30">
        <f>ROUND(F82*G82*H82,3)</f>
        <v>10.92</v>
      </c>
      <c r="K82" s="22"/>
      <c r="L82" s="22"/>
      <c r="M82" s="22"/>
    </row>
    <row r="83" spans="1:13" ht="15.15" customHeight="1" thickBot="1" x14ac:dyDescent="0.35">
      <c r="A83" s="22"/>
      <c r="B83" s="22"/>
      <c r="C83" s="22"/>
      <c r="D83" s="26"/>
      <c r="E83" s="5" t="s">
        <v>169</v>
      </c>
      <c r="F83" s="3">
        <v>3</v>
      </c>
      <c r="G83" s="20">
        <v>4.9000000000000004</v>
      </c>
      <c r="H83" s="20">
        <v>1.2</v>
      </c>
      <c r="I83" s="20"/>
      <c r="J83" s="30">
        <f>ROUND(F83*G83*H83,3)</f>
        <v>17.64</v>
      </c>
      <c r="K83" s="22"/>
      <c r="L83" s="22"/>
      <c r="M83" s="22"/>
    </row>
    <row r="84" spans="1:13" ht="15.15" customHeight="1" thickBot="1" x14ac:dyDescent="0.35">
      <c r="A84" s="22"/>
      <c r="B84" s="22"/>
      <c r="C84" s="22"/>
      <c r="D84" s="26"/>
      <c r="E84" s="5"/>
      <c r="F84" s="3">
        <v>1</v>
      </c>
      <c r="G84" s="20">
        <v>4.9000000000000004</v>
      </c>
      <c r="H84" s="20">
        <v>1.7</v>
      </c>
      <c r="I84" s="20"/>
      <c r="J84" s="30">
        <f>ROUND(F84*G84*H84,3)</f>
        <v>8.33</v>
      </c>
      <c r="K84" s="22"/>
      <c r="L84" s="22"/>
      <c r="M84" s="22"/>
    </row>
    <row r="85" spans="1:13" ht="15.15" customHeight="1" thickBot="1" x14ac:dyDescent="0.35">
      <c r="A85" s="22"/>
      <c r="B85" s="22"/>
      <c r="C85" s="22"/>
      <c r="D85" s="26"/>
      <c r="E85" s="5" t="s">
        <v>170</v>
      </c>
      <c r="F85" s="3"/>
      <c r="G85" s="20"/>
      <c r="H85" s="20"/>
      <c r="I85" s="20"/>
      <c r="J85" s="24" t="s">
        <v>171</v>
      </c>
      <c r="K85" s="22"/>
      <c r="L85" s="22"/>
      <c r="M85" s="22"/>
    </row>
    <row r="86" spans="1:13" ht="15.15" customHeight="1" thickBot="1" x14ac:dyDescent="0.35">
      <c r="A86" s="22"/>
      <c r="B86" s="22"/>
      <c r="C86" s="22"/>
      <c r="D86" s="26"/>
      <c r="E86" s="5" t="s">
        <v>172</v>
      </c>
      <c r="F86" s="3">
        <v>3</v>
      </c>
      <c r="G86" s="20">
        <v>4.9000000000000004</v>
      </c>
      <c r="H86" s="20">
        <v>1.2</v>
      </c>
      <c r="I86" s="20"/>
      <c r="J86" s="30">
        <f>ROUND(F86*G86*H86,3)</f>
        <v>17.64</v>
      </c>
      <c r="K86" s="22"/>
      <c r="L86" s="22"/>
      <c r="M86" s="22"/>
    </row>
    <row r="87" spans="1:13" ht="15.15" customHeight="1" thickBot="1" x14ac:dyDescent="0.35">
      <c r="A87" s="22"/>
      <c r="B87" s="22"/>
      <c r="C87" s="22"/>
      <c r="D87" s="26"/>
      <c r="E87" s="5"/>
      <c r="F87" s="3">
        <v>1</v>
      </c>
      <c r="G87" s="20">
        <v>4.9000000000000004</v>
      </c>
      <c r="H87" s="20">
        <v>1.7</v>
      </c>
      <c r="I87" s="20"/>
      <c r="J87" s="30">
        <f>ROUND(F87*G87*H87,3)</f>
        <v>8.33</v>
      </c>
      <c r="K87" s="22"/>
      <c r="L87" s="22"/>
      <c r="M87" s="22"/>
    </row>
    <row r="88" spans="1:13" ht="15.15" customHeight="1" thickBot="1" x14ac:dyDescent="0.35">
      <c r="A88" s="22"/>
      <c r="B88" s="22"/>
      <c r="C88" s="22"/>
      <c r="D88" s="26"/>
      <c r="E88" s="5" t="s">
        <v>173</v>
      </c>
      <c r="F88" s="3"/>
      <c r="G88" s="20"/>
      <c r="H88" s="20"/>
      <c r="I88" s="20"/>
      <c r="J88" s="24" t="s">
        <v>174</v>
      </c>
      <c r="K88" s="22"/>
      <c r="L88" s="22"/>
      <c r="M88" s="22"/>
    </row>
    <row r="89" spans="1:13" ht="15.15" customHeight="1" thickBot="1" x14ac:dyDescent="0.35">
      <c r="A89" s="22"/>
      <c r="B89" s="22"/>
      <c r="C89" s="22"/>
      <c r="D89" s="26"/>
      <c r="E89" s="5" t="s">
        <v>175</v>
      </c>
      <c r="F89" s="3">
        <v>1</v>
      </c>
      <c r="G89" s="20">
        <v>4.5999999999999996</v>
      </c>
      <c r="H89" s="20">
        <v>4.2</v>
      </c>
      <c r="I89" s="20"/>
      <c r="J89" s="30">
        <f>ROUND(F89*G89*H89,3)</f>
        <v>19.32</v>
      </c>
      <c r="K89" s="22"/>
      <c r="L89" s="22"/>
      <c r="M89" s="22"/>
    </row>
    <row r="90" spans="1:13" ht="21.3" customHeight="1" thickBot="1" x14ac:dyDescent="0.35">
      <c r="A90" s="22"/>
      <c r="B90" s="22"/>
      <c r="C90" s="22"/>
      <c r="D90" s="26"/>
      <c r="E90" s="5" t="s">
        <v>176</v>
      </c>
      <c r="F90" s="3">
        <v>1</v>
      </c>
      <c r="G90" s="20">
        <v>4.5999999999999996</v>
      </c>
      <c r="H90" s="20">
        <v>2.6</v>
      </c>
      <c r="I90" s="20"/>
      <c r="J90" s="30">
        <f>ROUND(F90*G90*H90,3)</f>
        <v>11.96</v>
      </c>
      <c r="K90" s="22"/>
      <c r="L90" s="22"/>
      <c r="M90" s="22"/>
    </row>
    <row r="91" spans="1:13" ht="15.15" customHeight="1" thickBot="1" x14ac:dyDescent="0.35">
      <c r="A91" s="22"/>
      <c r="B91" s="22"/>
      <c r="C91" s="22"/>
      <c r="D91" s="26"/>
      <c r="E91" s="5" t="s">
        <v>177</v>
      </c>
      <c r="F91" s="3">
        <v>3</v>
      </c>
      <c r="G91" s="20">
        <v>4.9000000000000004</v>
      </c>
      <c r="H91" s="20">
        <v>1.2</v>
      </c>
      <c r="I91" s="20"/>
      <c r="J91" s="30">
        <f>ROUND(F91*G91*H91,3)</f>
        <v>17.64</v>
      </c>
      <c r="K91" s="22"/>
      <c r="L91" s="22"/>
      <c r="M91" s="22"/>
    </row>
    <row r="92" spans="1:13" ht="15.15" customHeight="1" thickBot="1" x14ac:dyDescent="0.35">
      <c r="A92" s="22"/>
      <c r="B92" s="22"/>
      <c r="C92" s="22"/>
      <c r="D92" s="26"/>
      <c r="E92" s="5"/>
      <c r="F92" s="3">
        <v>1</v>
      </c>
      <c r="G92" s="20">
        <v>4.9000000000000004</v>
      </c>
      <c r="H92" s="20">
        <v>1.7</v>
      </c>
      <c r="I92" s="20"/>
      <c r="J92" s="30">
        <f>ROUND(F92*G92*H92,3)</f>
        <v>8.33</v>
      </c>
      <c r="K92" s="32">
        <f>SUM(J62:J92)</f>
        <v>298.30500000000001</v>
      </c>
      <c r="L92" s="22"/>
      <c r="M92" s="22"/>
    </row>
    <row r="93" spans="1:13" ht="15.45" customHeight="1" thickBot="1" x14ac:dyDescent="0.35">
      <c r="A93" s="10" t="s">
        <v>178</v>
      </c>
      <c r="B93" s="5" t="s">
        <v>179</v>
      </c>
      <c r="C93" s="5" t="s">
        <v>180</v>
      </c>
      <c r="D93" s="84" t="s">
        <v>181</v>
      </c>
      <c r="E93" s="84"/>
      <c r="F93" s="84"/>
      <c r="G93" s="84"/>
      <c r="H93" s="84"/>
      <c r="I93" s="84"/>
      <c r="J93" s="84"/>
      <c r="K93" s="20">
        <f>SUM(K96:K106)</f>
        <v>25.6</v>
      </c>
      <c r="L93" s="21">
        <f>ROUND(0*(1+M2/100),2)</f>
        <v>0</v>
      </c>
      <c r="M93" s="21">
        <f>ROUND(K93*L93,2)</f>
        <v>0</v>
      </c>
    </row>
    <row r="94" spans="1:13" ht="39.75" customHeight="1" thickBot="1" x14ac:dyDescent="0.35">
      <c r="A94" s="22"/>
      <c r="B94" s="22"/>
      <c r="C94" s="22"/>
      <c r="D94" s="84" t="s">
        <v>182</v>
      </c>
      <c r="E94" s="84"/>
      <c r="F94" s="84"/>
      <c r="G94" s="84"/>
      <c r="H94" s="84"/>
      <c r="I94" s="84"/>
      <c r="J94" s="84"/>
      <c r="K94" s="84"/>
      <c r="L94" s="84"/>
      <c r="M94" s="84"/>
    </row>
    <row r="95" spans="1:13" ht="15.15" customHeight="1" thickBot="1" x14ac:dyDescent="0.35">
      <c r="A95" s="22"/>
      <c r="B95" s="22"/>
      <c r="C95" s="22"/>
      <c r="D95" s="22"/>
      <c r="E95" s="23"/>
      <c r="F95" s="25" t="s">
        <v>183</v>
      </c>
      <c r="G95" s="25" t="s">
        <v>184</v>
      </c>
      <c r="H95" s="25" t="s">
        <v>185</v>
      </c>
      <c r="I95" s="25" t="s">
        <v>186</v>
      </c>
      <c r="J95" s="25" t="s">
        <v>187</v>
      </c>
      <c r="K95" s="25" t="s">
        <v>188</v>
      </c>
      <c r="L95" s="22"/>
      <c r="M95" s="22"/>
    </row>
    <row r="96" spans="1:13" ht="15.15" customHeight="1" thickBot="1" x14ac:dyDescent="0.35">
      <c r="A96" s="22"/>
      <c r="B96" s="22"/>
      <c r="C96" s="22"/>
      <c r="D96" s="26"/>
      <c r="E96" s="27" t="s">
        <v>189</v>
      </c>
      <c r="F96" s="28"/>
      <c r="G96" s="29"/>
      <c r="H96" s="29"/>
      <c r="I96" s="29"/>
      <c r="J96" s="41" t="s">
        <v>190</v>
      </c>
      <c r="K96" s="42"/>
      <c r="L96" s="22"/>
      <c r="M96" s="22"/>
    </row>
    <row r="97" spans="1:13" ht="15.15" customHeight="1" thickBot="1" x14ac:dyDescent="0.35">
      <c r="A97" s="22"/>
      <c r="B97" s="22"/>
      <c r="C97" s="22"/>
      <c r="D97" s="26"/>
      <c r="E97" s="5" t="s">
        <v>191</v>
      </c>
      <c r="F97" s="3">
        <v>1</v>
      </c>
      <c r="G97" s="20">
        <v>4.2</v>
      </c>
      <c r="H97" s="20"/>
      <c r="I97" s="20"/>
      <c r="J97" s="30">
        <f>ROUND(F97*G97,3)</f>
        <v>4.2</v>
      </c>
      <c r="K97" s="22"/>
      <c r="L97" s="22"/>
      <c r="M97" s="22"/>
    </row>
    <row r="98" spans="1:13" ht="15.15" customHeight="1" thickBot="1" x14ac:dyDescent="0.35">
      <c r="A98" s="22"/>
      <c r="B98" s="22"/>
      <c r="C98" s="22"/>
      <c r="D98" s="26"/>
      <c r="E98" s="5" t="s">
        <v>192</v>
      </c>
      <c r="F98" s="3"/>
      <c r="G98" s="20"/>
      <c r="H98" s="20"/>
      <c r="I98" s="20"/>
      <c r="J98" s="24" t="s">
        <v>193</v>
      </c>
      <c r="K98" s="22"/>
      <c r="L98" s="22"/>
      <c r="M98" s="22"/>
    </row>
    <row r="99" spans="1:13" ht="15.15" customHeight="1" thickBot="1" x14ac:dyDescent="0.35">
      <c r="A99" s="22"/>
      <c r="B99" s="22"/>
      <c r="C99" s="22"/>
      <c r="D99" s="26"/>
      <c r="E99" s="5" t="s">
        <v>194</v>
      </c>
      <c r="F99" s="3">
        <v>1</v>
      </c>
      <c r="G99" s="20">
        <v>4.2</v>
      </c>
      <c r="H99" s="20"/>
      <c r="I99" s="20"/>
      <c r="J99" s="30">
        <f>ROUND(F99*G99,3)</f>
        <v>4.2</v>
      </c>
      <c r="K99" s="22"/>
      <c r="L99" s="22"/>
      <c r="M99" s="22"/>
    </row>
    <row r="100" spans="1:13" ht="21.3" customHeight="1" thickBot="1" x14ac:dyDescent="0.35">
      <c r="A100" s="22"/>
      <c r="B100" s="22"/>
      <c r="C100" s="22"/>
      <c r="D100" s="26"/>
      <c r="E100" s="5" t="s">
        <v>195</v>
      </c>
      <c r="F100" s="3">
        <v>1</v>
      </c>
      <c r="G100" s="20">
        <v>4.2</v>
      </c>
      <c r="H100" s="20"/>
      <c r="I100" s="20"/>
      <c r="J100" s="30">
        <f>ROUND(F100*G100,3)</f>
        <v>4.2</v>
      </c>
      <c r="K100" s="22"/>
      <c r="L100" s="22"/>
      <c r="M100" s="22"/>
    </row>
    <row r="101" spans="1:13" ht="15.15" customHeight="1" thickBot="1" x14ac:dyDescent="0.35">
      <c r="A101" s="22"/>
      <c r="B101" s="22"/>
      <c r="C101" s="22"/>
      <c r="D101" s="26"/>
      <c r="E101" s="5" t="s">
        <v>196</v>
      </c>
      <c r="F101" s="3"/>
      <c r="G101" s="20"/>
      <c r="H101" s="20"/>
      <c r="I101" s="20"/>
      <c r="J101" s="24" t="s">
        <v>197</v>
      </c>
      <c r="K101" s="22"/>
      <c r="L101" s="22"/>
      <c r="M101" s="22"/>
    </row>
    <row r="102" spans="1:13" ht="15.15" customHeight="1" thickBot="1" x14ac:dyDescent="0.35">
      <c r="A102" s="22"/>
      <c r="B102" s="22"/>
      <c r="C102" s="22"/>
      <c r="D102" s="26"/>
      <c r="E102" s="5" t="s">
        <v>198</v>
      </c>
      <c r="F102" s="3">
        <v>1</v>
      </c>
      <c r="G102" s="20">
        <v>4.2</v>
      </c>
      <c r="H102" s="20"/>
      <c r="I102" s="20"/>
      <c r="J102" s="30">
        <f>ROUND(F102*G102,3)</f>
        <v>4.2</v>
      </c>
      <c r="K102" s="22"/>
      <c r="L102" s="22"/>
      <c r="M102" s="22"/>
    </row>
    <row r="103" spans="1:13" ht="15.15" customHeight="1" thickBot="1" x14ac:dyDescent="0.35">
      <c r="A103" s="22"/>
      <c r="B103" s="22"/>
      <c r="C103" s="22"/>
      <c r="D103" s="26"/>
      <c r="E103" s="5" t="s">
        <v>199</v>
      </c>
      <c r="F103" s="3"/>
      <c r="G103" s="20"/>
      <c r="H103" s="20"/>
      <c r="I103" s="20"/>
      <c r="J103" s="24" t="s">
        <v>200</v>
      </c>
      <c r="K103" s="22"/>
      <c r="L103" s="22"/>
      <c r="M103" s="22"/>
    </row>
    <row r="104" spans="1:13" ht="15.15" customHeight="1" thickBot="1" x14ac:dyDescent="0.35">
      <c r="A104" s="22"/>
      <c r="B104" s="22"/>
      <c r="C104" s="22"/>
      <c r="D104" s="26"/>
      <c r="E104" s="5" t="s">
        <v>201</v>
      </c>
      <c r="F104" s="3">
        <v>1</v>
      </c>
      <c r="G104" s="20">
        <v>4.2</v>
      </c>
      <c r="H104" s="20"/>
      <c r="I104" s="20"/>
      <c r="J104" s="30">
        <f>ROUND(F104*G104,3)</f>
        <v>4.2</v>
      </c>
      <c r="K104" s="22"/>
      <c r="L104" s="22"/>
      <c r="M104" s="22"/>
    </row>
    <row r="105" spans="1:13" ht="15.15" customHeight="1" thickBot="1" x14ac:dyDescent="0.35">
      <c r="A105" s="22"/>
      <c r="B105" s="22"/>
      <c r="C105" s="22"/>
      <c r="D105" s="26"/>
      <c r="E105" s="5" t="s">
        <v>202</v>
      </c>
      <c r="F105" s="3"/>
      <c r="G105" s="20"/>
      <c r="H105" s="20"/>
      <c r="I105" s="20"/>
      <c r="J105" s="24" t="s">
        <v>203</v>
      </c>
      <c r="K105" s="22"/>
      <c r="L105" s="22"/>
      <c r="M105" s="22"/>
    </row>
    <row r="106" spans="1:13" ht="15.15" customHeight="1" thickBot="1" x14ac:dyDescent="0.35">
      <c r="A106" s="22"/>
      <c r="B106" s="22"/>
      <c r="C106" s="22"/>
      <c r="D106" s="26"/>
      <c r="E106" s="5" t="s">
        <v>204</v>
      </c>
      <c r="F106" s="3">
        <v>1</v>
      </c>
      <c r="G106" s="20">
        <v>4.5999999999999996</v>
      </c>
      <c r="H106" s="20"/>
      <c r="I106" s="20"/>
      <c r="J106" s="30">
        <f>ROUND(F106*G106,3)</f>
        <v>4.5999999999999996</v>
      </c>
      <c r="K106" s="32">
        <f>SUM(J96:J106)</f>
        <v>25.6</v>
      </c>
      <c r="L106" s="22"/>
      <c r="M106" s="22"/>
    </row>
    <row r="107" spans="1:13" ht="15.45" customHeight="1" thickBot="1" x14ac:dyDescent="0.35">
      <c r="A107" s="34"/>
      <c r="B107" s="34"/>
      <c r="C107" s="34"/>
      <c r="D107" s="35" t="s">
        <v>205</v>
      </c>
      <c r="E107" s="36"/>
      <c r="F107" s="36"/>
      <c r="G107" s="36"/>
      <c r="H107" s="36"/>
      <c r="I107" s="36"/>
      <c r="J107" s="36"/>
      <c r="K107" s="36"/>
      <c r="L107" s="37">
        <f>M59+M93</f>
        <v>0</v>
      </c>
      <c r="M107" s="37">
        <f>ROUND(L107,2)</f>
        <v>0</v>
      </c>
    </row>
    <row r="108" spans="1:13" ht="15.45" customHeight="1" thickBot="1" x14ac:dyDescent="0.35">
      <c r="A108" s="38" t="s">
        <v>206</v>
      </c>
      <c r="B108" s="38" t="s">
        <v>207</v>
      </c>
      <c r="C108" s="39"/>
      <c r="D108" s="85" t="s">
        <v>208</v>
      </c>
      <c r="E108" s="85"/>
      <c r="F108" s="85"/>
      <c r="G108" s="85"/>
      <c r="H108" s="85"/>
      <c r="I108" s="85"/>
      <c r="J108" s="85"/>
      <c r="K108" s="39"/>
      <c r="L108" s="40">
        <f>L141</f>
        <v>0</v>
      </c>
      <c r="M108" s="40">
        <f>ROUND(L108,2)</f>
        <v>0</v>
      </c>
    </row>
    <row r="109" spans="1:13" ht="15.45" customHeight="1" thickBot="1" x14ac:dyDescent="0.35">
      <c r="A109" s="10" t="s">
        <v>209</v>
      </c>
      <c r="B109" s="5" t="s">
        <v>210</v>
      </c>
      <c r="C109" s="5" t="s">
        <v>211</v>
      </c>
      <c r="D109" s="84" t="s">
        <v>212</v>
      </c>
      <c r="E109" s="84"/>
      <c r="F109" s="84"/>
      <c r="G109" s="84"/>
      <c r="H109" s="84"/>
      <c r="I109" s="84"/>
      <c r="J109" s="84"/>
      <c r="K109" s="20">
        <f>SUM(K112:K112)</f>
        <v>2</v>
      </c>
      <c r="L109" s="21">
        <f>ROUND(0*(1+M2/100),2)</f>
        <v>0</v>
      </c>
      <c r="M109" s="21">
        <f>ROUND(K109*L109,2)</f>
        <v>0</v>
      </c>
    </row>
    <row r="110" spans="1:13" ht="67.5" customHeight="1" thickBot="1" x14ac:dyDescent="0.35">
      <c r="A110" s="22"/>
      <c r="B110" s="22"/>
      <c r="C110" s="22"/>
      <c r="D110" s="84" t="s">
        <v>213</v>
      </c>
      <c r="E110" s="84"/>
      <c r="F110" s="84"/>
      <c r="G110" s="84"/>
      <c r="H110" s="84"/>
      <c r="I110" s="84"/>
      <c r="J110" s="84"/>
      <c r="K110" s="84"/>
      <c r="L110" s="84"/>
      <c r="M110" s="84"/>
    </row>
    <row r="111" spans="1:13" ht="15.15" customHeight="1" thickBot="1" x14ac:dyDescent="0.35">
      <c r="A111" s="22"/>
      <c r="B111" s="22"/>
      <c r="C111" s="22"/>
      <c r="D111" s="22"/>
      <c r="E111" s="23"/>
      <c r="F111" s="25" t="s">
        <v>214</v>
      </c>
      <c r="G111" s="25" t="s">
        <v>215</v>
      </c>
      <c r="H111" s="25" t="s">
        <v>216</v>
      </c>
      <c r="I111" s="25" t="s">
        <v>217</v>
      </c>
      <c r="J111" s="25" t="s">
        <v>218</v>
      </c>
      <c r="K111" s="25" t="s">
        <v>219</v>
      </c>
      <c r="L111" s="22"/>
      <c r="M111" s="22"/>
    </row>
    <row r="112" spans="1:13" ht="15.15" customHeight="1" thickBot="1" x14ac:dyDescent="0.35">
      <c r="A112" s="22"/>
      <c r="B112" s="22"/>
      <c r="C112" s="22"/>
      <c r="D112" s="26"/>
      <c r="E112" s="27"/>
      <c r="F112" s="28">
        <v>2</v>
      </c>
      <c r="G112" s="29"/>
      <c r="H112" s="29"/>
      <c r="I112" s="29"/>
      <c r="J112" s="31">
        <f>ROUND(F112,3)</f>
        <v>2</v>
      </c>
      <c r="K112" s="33">
        <f>SUM(J112:J112)</f>
        <v>2</v>
      </c>
      <c r="L112" s="22"/>
      <c r="M112" s="22"/>
    </row>
    <row r="113" spans="1:13" ht="15.45" customHeight="1" thickBot="1" x14ac:dyDescent="0.35">
      <c r="A113" s="10" t="s">
        <v>220</v>
      </c>
      <c r="B113" s="5" t="s">
        <v>221</v>
      </c>
      <c r="C113" s="5" t="s">
        <v>222</v>
      </c>
      <c r="D113" s="84" t="s">
        <v>223</v>
      </c>
      <c r="E113" s="84"/>
      <c r="F113" s="84"/>
      <c r="G113" s="84"/>
      <c r="H113" s="84"/>
      <c r="I113" s="84"/>
      <c r="J113" s="84"/>
      <c r="K113" s="20">
        <f>SUM(K116:K116)</f>
        <v>1</v>
      </c>
      <c r="L113" s="21">
        <f>ROUND(0*(1+M2/100),2)</f>
        <v>0</v>
      </c>
      <c r="M113" s="21">
        <f>ROUND(K113*L113,2)</f>
        <v>0</v>
      </c>
    </row>
    <row r="114" spans="1:13" ht="58.35" customHeight="1" thickBot="1" x14ac:dyDescent="0.35">
      <c r="A114" s="22"/>
      <c r="B114" s="22"/>
      <c r="C114" s="22"/>
      <c r="D114" s="84" t="s">
        <v>224</v>
      </c>
      <c r="E114" s="84"/>
      <c r="F114" s="84"/>
      <c r="G114" s="84"/>
      <c r="H114" s="84"/>
      <c r="I114" s="84"/>
      <c r="J114" s="84"/>
      <c r="K114" s="84"/>
      <c r="L114" s="84"/>
      <c r="M114" s="84"/>
    </row>
    <row r="115" spans="1:13" ht="15.15" customHeight="1" thickBot="1" x14ac:dyDescent="0.35">
      <c r="A115" s="22"/>
      <c r="B115" s="22"/>
      <c r="C115" s="22"/>
      <c r="D115" s="22"/>
      <c r="E115" s="23"/>
      <c r="F115" s="25" t="s">
        <v>225</v>
      </c>
      <c r="G115" s="25" t="s">
        <v>226</v>
      </c>
      <c r="H115" s="25" t="s">
        <v>227</v>
      </c>
      <c r="I115" s="25" t="s">
        <v>228</v>
      </c>
      <c r="J115" s="25" t="s">
        <v>229</v>
      </c>
      <c r="K115" s="25" t="s">
        <v>230</v>
      </c>
      <c r="L115" s="22"/>
      <c r="M115" s="22"/>
    </row>
    <row r="116" spans="1:13" ht="15.15" customHeight="1" thickBot="1" x14ac:dyDescent="0.35">
      <c r="A116" s="22"/>
      <c r="B116" s="22"/>
      <c r="C116" s="22"/>
      <c r="D116" s="26"/>
      <c r="E116" s="27"/>
      <c r="F116" s="28">
        <v>1</v>
      </c>
      <c r="G116" s="29"/>
      <c r="H116" s="29"/>
      <c r="I116" s="29"/>
      <c r="J116" s="31">
        <f>ROUND(F116,3)</f>
        <v>1</v>
      </c>
      <c r="K116" s="33">
        <f>SUM(J116:J116)</f>
        <v>1</v>
      </c>
      <c r="L116" s="22"/>
      <c r="M116" s="22"/>
    </row>
    <row r="117" spans="1:13" ht="15.45" customHeight="1" thickBot="1" x14ac:dyDescent="0.35">
      <c r="A117" s="10" t="s">
        <v>231</v>
      </c>
      <c r="B117" s="5" t="s">
        <v>232</v>
      </c>
      <c r="C117" s="5" t="s">
        <v>233</v>
      </c>
      <c r="D117" s="84" t="s">
        <v>234</v>
      </c>
      <c r="E117" s="84"/>
      <c r="F117" s="84"/>
      <c r="G117" s="84"/>
      <c r="H117" s="84"/>
      <c r="I117" s="84"/>
      <c r="J117" s="84"/>
      <c r="K117" s="20">
        <f>SUM(K120:K120)</f>
        <v>1</v>
      </c>
      <c r="L117" s="21">
        <f>ROUND(0*(1+M2/100),2)</f>
        <v>0</v>
      </c>
      <c r="M117" s="21">
        <f>ROUND(K117*L117,2)</f>
        <v>0</v>
      </c>
    </row>
    <row r="118" spans="1:13" ht="39.75" customHeight="1" thickBot="1" x14ac:dyDescent="0.35">
      <c r="A118" s="22"/>
      <c r="B118" s="22"/>
      <c r="C118" s="22"/>
      <c r="D118" s="84" t="s">
        <v>235</v>
      </c>
      <c r="E118" s="84"/>
      <c r="F118" s="84"/>
      <c r="G118" s="84"/>
      <c r="H118" s="84"/>
      <c r="I118" s="84"/>
      <c r="J118" s="84"/>
      <c r="K118" s="84"/>
      <c r="L118" s="84"/>
      <c r="M118" s="84"/>
    </row>
    <row r="119" spans="1:13" ht="15.15" customHeight="1" thickBot="1" x14ac:dyDescent="0.35">
      <c r="A119" s="22"/>
      <c r="B119" s="22"/>
      <c r="C119" s="22"/>
      <c r="D119" s="22"/>
      <c r="E119" s="23"/>
      <c r="F119" s="25" t="s">
        <v>236</v>
      </c>
      <c r="G119" s="25" t="s">
        <v>237</v>
      </c>
      <c r="H119" s="25" t="s">
        <v>238</v>
      </c>
      <c r="I119" s="25" t="s">
        <v>239</v>
      </c>
      <c r="J119" s="25" t="s">
        <v>240</v>
      </c>
      <c r="K119" s="25" t="s">
        <v>241</v>
      </c>
      <c r="L119" s="22"/>
      <c r="M119" s="22"/>
    </row>
    <row r="120" spans="1:13" ht="15.15" customHeight="1" thickBot="1" x14ac:dyDescent="0.35">
      <c r="A120" s="22"/>
      <c r="B120" s="22"/>
      <c r="C120" s="22"/>
      <c r="D120" s="26"/>
      <c r="E120" s="27"/>
      <c r="F120" s="28">
        <v>1</v>
      </c>
      <c r="G120" s="29"/>
      <c r="H120" s="29"/>
      <c r="I120" s="29"/>
      <c r="J120" s="31">
        <f>ROUND(F120,3)</f>
        <v>1</v>
      </c>
      <c r="K120" s="33">
        <f>SUM(J120:J120)</f>
        <v>1</v>
      </c>
      <c r="L120" s="22"/>
      <c r="M120" s="22"/>
    </row>
    <row r="121" spans="1:13" ht="15.45" customHeight="1" thickBot="1" x14ac:dyDescent="0.35">
      <c r="A121" s="10" t="s">
        <v>242</v>
      </c>
      <c r="B121" s="5" t="s">
        <v>243</v>
      </c>
      <c r="C121" s="5" t="s">
        <v>244</v>
      </c>
      <c r="D121" s="84" t="s">
        <v>245</v>
      </c>
      <c r="E121" s="84"/>
      <c r="F121" s="84"/>
      <c r="G121" s="84"/>
      <c r="H121" s="84"/>
      <c r="I121" s="84"/>
      <c r="J121" s="84"/>
      <c r="K121" s="20">
        <f>SUM(K124:K124)</f>
        <v>12</v>
      </c>
      <c r="L121" s="21">
        <f>ROUND(0*(1+M2/100),2)</f>
        <v>0</v>
      </c>
      <c r="M121" s="21">
        <f>ROUND(K121*L121,2)</f>
        <v>0</v>
      </c>
    </row>
    <row r="122" spans="1:13" ht="39.75" customHeight="1" thickBot="1" x14ac:dyDescent="0.35">
      <c r="A122" s="22"/>
      <c r="B122" s="22"/>
      <c r="C122" s="22"/>
      <c r="D122" s="84" t="s">
        <v>246</v>
      </c>
      <c r="E122" s="84"/>
      <c r="F122" s="84"/>
      <c r="G122" s="84"/>
      <c r="H122" s="84"/>
      <c r="I122" s="84"/>
      <c r="J122" s="84"/>
      <c r="K122" s="84"/>
      <c r="L122" s="84"/>
      <c r="M122" s="84"/>
    </row>
    <row r="123" spans="1:13" ht="15.15" customHeight="1" thickBot="1" x14ac:dyDescent="0.35">
      <c r="A123" s="22"/>
      <c r="B123" s="22"/>
      <c r="C123" s="22"/>
      <c r="D123" s="22"/>
      <c r="E123" s="23"/>
      <c r="F123" s="25" t="s">
        <v>247</v>
      </c>
      <c r="G123" s="25" t="s">
        <v>248</v>
      </c>
      <c r="H123" s="25" t="s">
        <v>249</v>
      </c>
      <c r="I123" s="25" t="s">
        <v>250</v>
      </c>
      <c r="J123" s="25" t="s">
        <v>251</v>
      </c>
      <c r="K123" s="25" t="s">
        <v>252</v>
      </c>
      <c r="L123" s="22"/>
      <c r="M123" s="22"/>
    </row>
    <row r="124" spans="1:13" ht="15.15" customHeight="1" thickBot="1" x14ac:dyDescent="0.35">
      <c r="A124" s="22"/>
      <c r="B124" s="22"/>
      <c r="C124" s="22"/>
      <c r="D124" s="26"/>
      <c r="E124" s="27"/>
      <c r="F124" s="28">
        <v>2</v>
      </c>
      <c r="G124" s="29">
        <v>6</v>
      </c>
      <c r="H124" s="29"/>
      <c r="I124" s="29"/>
      <c r="J124" s="31">
        <f>ROUND(F124*G124,3)</f>
        <v>12</v>
      </c>
      <c r="K124" s="33">
        <f>SUM(J124:J124)</f>
        <v>12</v>
      </c>
      <c r="L124" s="22"/>
      <c r="M124" s="22"/>
    </row>
    <row r="125" spans="1:13" ht="15.45" customHeight="1" thickBot="1" x14ac:dyDescent="0.35">
      <c r="A125" s="10" t="s">
        <v>253</v>
      </c>
      <c r="B125" s="5" t="s">
        <v>254</v>
      </c>
      <c r="C125" s="5" t="s">
        <v>255</v>
      </c>
      <c r="D125" s="84" t="s">
        <v>256</v>
      </c>
      <c r="E125" s="84"/>
      <c r="F125" s="84"/>
      <c r="G125" s="84"/>
      <c r="H125" s="84"/>
      <c r="I125" s="84"/>
      <c r="J125" s="84"/>
      <c r="K125" s="20">
        <f>SUM(K128:K128)</f>
        <v>2</v>
      </c>
      <c r="L125" s="21">
        <f>ROUND(0*(1+M2/100),2)</f>
        <v>0</v>
      </c>
      <c r="M125" s="21">
        <f>ROUND(K125*L125,2)</f>
        <v>0</v>
      </c>
    </row>
    <row r="126" spans="1:13" ht="49.05" customHeight="1" thickBot="1" x14ac:dyDescent="0.35">
      <c r="A126" s="22"/>
      <c r="B126" s="22"/>
      <c r="C126" s="22"/>
      <c r="D126" s="84" t="s">
        <v>257</v>
      </c>
      <c r="E126" s="84"/>
      <c r="F126" s="84"/>
      <c r="G126" s="84"/>
      <c r="H126" s="84"/>
      <c r="I126" s="84"/>
      <c r="J126" s="84"/>
      <c r="K126" s="84"/>
      <c r="L126" s="84"/>
      <c r="M126" s="84"/>
    </row>
    <row r="127" spans="1:13" ht="15.15" customHeight="1" thickBot="1" x14ac:dyDescent="0.35">
      <c r="A127" s="22"/>
      <c r="B127" s="22"/>
      <c r="C127" s="22"/>
      <c r="D127" s="22"/>
      <c r="E127" s="23"/>
      <c r="F127" s="25" t="s">
        <v>258</v>
      </c>
      <c r="G127" s="25" t="s">
        <v>259</v>
      </c>
      <c r="H127" s="25" t="s">
        <v>260</v>
      </c>
      <c r="I127" s="25" t="s">
        <v>261</v>
      </c>
      <c r="J127" s="25" t="s">
        <v>262</v>
      </c>
      <c r="K127" s="25" t="s">
        <v>263</v>
      </c>
      <c r="L127" s="22"/>
      <c r="M127" s="22"/>
    </row>
    <row r="128" spans="1:13" ht="15.15" customHeight="1" thickBot="1" x14ac:dyDescent="0.35">
      <c r="A128" s="22"/>
      <c r="B128" s="22"/>
      <c r="C128" s="22"/>
      <c r="D128" s="26"/>
      <c r="E128" s="27"/>
      <c r="F128" s="28">
        <v>2</v>
      </c>
      <c r="G128" s="29"/>
      <c r="H128" s="29"/>
      <c r="I128" s="29"/>
      <c r="J128" s="31">
        <f>ROUND(F128,3)</f>
        <v>2</v>
      </c>
      <c r="K128" s="33">
        <f>SUM(J128:J128)</f>
        <v>2</v>
      </c>
      <c r="L128" s="22"/>
      <c r="M128" s="22"/>
    </row>
    <row r="129" spans="1:13" ht="15.45" customHeight="1" thickBot="1" x14ac:dyDescent="0.35">
      <c r="A129" s="10" t="s">
        <v>264</v>
      </c>
      <c r="B129" s="5" t="s">
        <v>265</v>
      </c>
      <c r="C129" s="5" t="s">
        <v>266</v>
      </c>
      <c r="D129" s="84" t="s">
        <v>267</v>
      </c>
      <c r="E129" s="84"/>
      <c r="F129" s="84"/>
      <c r="G129" s="84"/>
      <c r="H129" s="84"/>
      <c r="I129" s="84"/>
      <c r="J129" s="84"/>
      <c r="K129" s="20">
        <f>SUM(K132:K132)</f>
        <v>10</v>
      </c>
      <c r="L129" s="21">
        <f>ROUND(0*(1+M2/100),2)</f>
        <v>0</v>
      </c>
      <c r="M129" s="21">
        <f>ROUND(K129*L129,2)</f>
        <v>0</v>
      </c>
    </row>
    <row r="130" spans="1:13" ht="39.75" customHeight="1" thickBot="1" x14ac:dyDescent="0.35">
      <c r="A130" s="22"/>
      <c r="B130" s="22"/>
      <c r="C130" s="22"/>
      <c r="D130" s="84" t="s">
        <v>268</v>
      </c>
      <c r="E130" s="84"/>
      <c r="F130" s="84"/>
      <c r="G130" s="84"/>
      <c r="H130" s="84"/>
      <c r="I130" s="84"/>
      <c r="J130" s="84"/>
      <c r="K130" s="84"/>
      <c r="L130" s="84"/>
      <c r="M130" s="84"/>
    </row>
    <row r="131" spans="1:13" ht="15.15" customHeight="1" thickBot="1" x14ac:dyDescent="0.35">
      <c r="A131" s="22"/>
      <c r="B131" s="22"/>
      <c r="C131" s="22"/>
      <c r="D131" s="22"/>
      <c r="E131" s="23"/>
      <c r="F131" s="25" t="s">
        <v>269</v>
      </c>
      <c r="G131" s="25" t="s">
        <v>270</v>
      </c>
      <c r="H131" s="25" t="s">
        <v>271</v>
      </c>
      <c r="I131" s="25" t="s">
        <v>272</v>
      </c>
      <c r="J131" s="25" t="s">
        <v>273</v>
      </c>
      <c r="K131" s="25" t="s">
        <v>274</v>
      </c>
      <c r="L131" s="22"/>
      <c r="M131" s="22"/>
    </row>
    <row r="132" spans="1:13" ht="15.15" customHeight="1" thickBot="1" x14ac:dyDescent="0.35">
      <c r="A132" s="22"/>
      <c r="B132" s="22"/>
      <c r="C132" s="22"/>
      <c r="D132" s="26"/>
      <c r="E132" s="27"/>
      <c r="F132" s="28">
        <v>10</v>
      </c>
      <c r="G132" s="29"/>
      <c r="H132" s="29"/>
      <c r="I132" s="29"/>
      <c r="J132" s="31">
        <f>ROUND(F132,3)</f>
        <v>10</v>
      </c>
      <c r="K132" s="33">
        <f>SUM(J132:J132)</f>
        <v>10</v>
      </c>
      <c r="L132" s="22"/>
      <c r="M132" s="22"/>
    </row>
    <row r="133" spans="1:13" ht="15.45" customHeight="1" thickBot="1" x14ac:dyDescent="0.35">
      <c r="A133" s="10" t="s">
        <v>275</v>
      </c>
      <c r="B133" s="5" t="s">
        <v>276</v>
      </c>
      <c r="C133" s="5" t="s">
        <v>277</v>
      </c>
      <c r="D133" s="84" t="s">
        <v>278</v>
      </c>
      <c r="E133" s="84"/>
      <c r="F133" s="84"/>
      <c r="G133" s="84"/>
      <c r="H133" s="84"/>
      <c r="I133" s="84"/>
      <c r="J133" s="84"/>
      <c r="K133" s="20">
        <f>SUM(K136:K136)</f>
        <v>1</v>
      </c>
      <c r="L133" s="21">
        <f>ROUND(0*(1+M2/100),2)</f>
        <v>0</v>
      </c>
      <c r="M133" s="21">
        <f>ROUND(K133*L133,2)</f>
        <v>0</v>
      </c>
    </row>
    <row r="134" spans="1:13" ht="30.6" customHeight="1" thickBot="1" x14ac:dyDescent="0.35">
      <c r="A134" s="22"/>
      <c r="B134" s="22"/>
      <c r="C134" s="22"/>
      <c r="D134" s="84" t="s">
        <v>279</v>
      </c>
      <c r="E134" s="84"/>
      <c r="F134" s="84"/>
      <c r="G134" s="84"/>
      <c r="H134" s="84"/>
      <c r="I134" s="84"/>
      <c r="J134" s="84"/>
      <c r="K134" s="84"/>
      <c r="L134" s="84"/>
      <c r="M134" s="84"/>
    </row>
    <row r="135" spans="1:13" ht="15.15" customHeight="1" thickBot="1" x14ac:dyDescent="0.35">
      <c r="A135" s="22"/>
      <c r="B135" s="22"/>
      <c r="C135" s="22"/>
      <c r="D135" s="22"/>
      <c r="E135" s="23"/>
      <c r="F135" s="25" t="s">
        <v>280</v>
      </c>
      <c r="G135" s="25" t="s">
        <v>281</v>
      </c>
      <c r="H135" s="25" t="s">
        <v>282</v>
      </c>
      <c r="I135" s="25" t="s">
        <v>283</v>
      </c>
      <c r="J135" s="25" t="s">
        <v>284</v>
      </c>
      <c r="K135" s="25" t="s">
        <v>285</v>
      </c>
      <c r="L135" s="22"/>
      <c r="M135" s="22"/>
    </row>
    <row r="136" spans="1:13" ht="15.15" customHeight="1" thickBot="1" x14ac:dyDescent="0.35">
      <c r="A136" s="22"/>
      <c r="B136" s="22"/>
      <c r="C136" s="22"/>
      <c r="D136" s="26"/>
      <c r="E136" s="27"/>
      <c r="F136" s="28">
        <v>1</v>
      </c>
      <c r="G136" s="29"/>
      <c r="H136" s="29"/>
      <c r="I136" s="29"/>
      <c r="J136" s="31">
        <f>ROUND(F136,3)</f>
        <v>1</v>
      </c>
      <c r="K136" s="33">
        <f>SUM(J136:J136)</f>
        <v>1</v>
      </c>
      <c r="L136" s="22"/>
      <c r="M136" s="22"/>
    </row>
    <row r="137" spans="1:13" ht="15.45" customHeight="1" thickBot="1" x14ac:dyDescent="0.35">
      <c r="A137" s="10" t="s">
        <v>286</v>
      </c>
      <c r="B137" s="5" t="s">
        <v>287</v>
      </c>
      <c r="C137" s="5" t="s">
        <v>288</v>
      </c>
      <c r="D137" s="84" t="s">
        <v>289</v>
      </c>
      <c r="E137" s="84"/>
      <c r="F137" s="84"/>
      <c r="G137" s="84"/>
      <c r="H137" s="84"/>
      <c r="I137" s="84"/>
      <c r="J137" s="84"/>
      <c r="K137" s="20">
        <f>SUM(K140:K140)</f>
        <v>1</v>
      </c>
      <c r="L137" s="21">
        <f>ROUND(0*(1+M2/100),2)</f>
        <v>0</v>
      </c>
      <c r="M137" s="21">
        <f>ROUND(K137*L137,2)</f>
        <v>0</v>
      </c>
    </row>
    <row r="138" spans="1:13" ht="39.75" customHeight="1" thickBot="1" x14ac:dyDescent="0.35">
      <c r="A138" s="22"/>
      <c r="B138" s="22"/>
      <c r="C138" s="22"/>
      <c r="D138" s="84" t="s">
        <v>290</v>
      </c>
      <c r="E138" s="84"/>
      <c r="F138" s="84"/>
      <c r="G138" s="84"/>
      <c r="H138" s="84"/>
      <c r="I138" s="84"/>
      <c r="J138" s="84"/>
      <c r="K138" s="84"/>
      <c r="L138" s="84"/>
      <c r="M138" s="84"/>
    </row>
    <row r="139" spans="1:13" ht="15.15" customHeight="1" thickBot="1" x14ac:dyDescent="0.35">
      <c r="A139" s="22"/>
      <c r="B139" s="22"/>
      <c r="C139" s="22"/>
      <c r="D139" s="22"/>
      <c r="E139" s="23"/>
      <c r="F139" s="25" t="s">
        <v>291</v>
      </c>
      <c r="G139" s="25" t="s">
        <v>292</v>
      </c>
      <c r="H139" s="25" t="s">
        <v>293</v>
      </c>
      <c r="I139" s="25" t="s">
        <v>294</v>
      </c>
      <c r="J139" s="25" t="s">
        <v>295</v>
      </c>
      <c r="K139" s="25" t="s">
        <v>296</v>
      </c>
      <c r="L139" s="22"/>
      <c r="M139" s="22"/>
    </row>
    <row r="140" spans="1:13" ht="15.15" customHeight="1" thickBot="1" x14ac:dyDescent="0.35">
      <c r="A140" s="22"/>
      <c r="B140" s="22"/>
      <c r="C140" s="22"/>
      <c r="D140" s="26"/>
      <c r="E140" s="27"/>
      <c r="F140" s="28">
        <v>1</v>
      </c>
      <c r="G140" s="29"/>
      <c r="H140" s="29"/>
      <c r="I140" s="29"/>
      <c r="J140" s="31">
        <f>ROUND(F140,3)</f>
        <v>1</v>
      </c>
      <c r="K140" s="33">
        <f>SUM(J140:J140)</f>
        <v>1</v>
      </c>
      <c r="L140" s="22"/>
      <c r="M140" s="22"/>
    </row>
    <row r="141" spans="1:13" ht="15.45" customHeight="1" thickBot="1" x14ac:dyDescent="0.35">
      <c r="A141" s="34"/>
      <c r="B141" s="34"/>
      <c r="C141" s="34"/>
      <c r="D141" s="35" t="s">
        <v>297</v>
      </c>
      <c r="E141" s="36"/>
      <c r="F141" s="36"/>
      <c r="G141" s="36"/>
      <c r="H141" s="36"/>
      <c r="I141" s="36"/>
      <c r="J141" s="36"/>
      <c r="K141" s="36"/>
      <c r="L141" s="37">
        <f>M109+M113+M117+M121+M125+M129+M133+M137</f>
        <v>0</v>
      </c>
      <c r="M141" s="37">
        <f>ROUND(L141,2)</f>
        <v>0</v>
      </c>
    </row>
    <row r="142" spans="1:13" ht="15.45" customHeight="1" thickBot="1" x14ac:dyDescent="0.35">
      <c r="A142" s="43"/>
      <c r="B142" s="43"/>
      <c r="C142" s="43"/>
      <c r="D142" s="44" t="s">
        <v>298</v>
      </c>
      <c r="E142" s="45"/>
      <c r="F142" s="45"/>
      <c r="G142" s="45"/>
      <c r="H142" s="45"/>
      <c r="I142" s="45"/>
      <c r="J142" s="45"/>
      <c r="K142" s="45"/>
      <c r="L142" s="46">
        <f>M11+M29+M57+M107+M141</f>
        <v>0</v>
      </c>
      <c r="M142" s="46">
        <f>ROUND(L142,2)</f>
        <v>0</v>
      </c>
    </row>
    <row r="143" spans="1:13" ht="15.45" customHeight="1" thickBot="1" x14ac:dyDescent="0.35">
      <c r="A143" s="47" t="s">
        <v>299</v>
      </c>
      <c r="B143" s="47" t="s">
        <v>300</v>
      </c>
      <c r="C143" s="48"/>
      <c r="D143" s="86" t="s">
        <v>301</v>
      </c>
      <c r="E143" s="86"/>
      <c r="F143" s="86"/>
      <c r="G143" s="86"/>
      <c r="H143" s="86"/>
      <c r="I143" s="86"/>
      <c r="J143" s="86"/>
      <c r="K143" s="48"/>
      <c r="L143" s="49">
        <f>L325</f>
        <v>0</v>
      </c>
      <c r="M143" s="49">
        <f>ROUND(L143,2)</f>
        <v>0</v>
      </c>
    </row>
    <row r="144" spans="1:13" ht="15.45" customHeight="1" thickBot="1" x14ac:dyDescent="0.35">
      <c r="A144" s="17" t="s">
        <v>302</v>
      </c>
      <c r="B144" s="17" t="s">
        <v>303</v>
      </c>
      <c r="C144" s="18"/>
      <c r="D144" s="83" t="s">
        <v>304</v>
      </c>
      <c r="E144" s="83"/>
      <c r="F144" s="83"/>
      <c r="G144" s="83"/>
      <c r="H144" s="83"/>
      <c r="I144" s="83"/>
      <c r="J144" s="83"/>
      <c r="K144" s="18"/>
      <c r="L144" s="19">
        <f>L162</f>
        <v>0</v>
      </c>
      <c r="M144" s="19">
        <f>ROUND(L144,2)</f>
        <v>0</v>
      </c>
    </row>
    <row r="145" spans="1:13" ht="15.45" customHeight="1" thickBot="1" x14ac:dyDescent="0.35">
      <c r="A145" s="10" t="s">
        <v>305</v>
      </c>
      <c r="B145" s="5" t="s">
        <v>306</v>
      </c>
      <c r="C145" s="5" t="s">
        <v>307</v>
      </c>
      <c r="D145" s="84" t="s">
        <v>308</v>
      </c>
      <c r="E145" s="84"/>
      <c r="F145" s="84"/>
      <c r="G145" s="84"/>
      <c r="H145" s="84"/>
      <c r="I145" s="84"/>
      <c r="J145" s="84"/>
      <c r="K145" s="20">
        <f>SUM(K148:K151)</f>
        <v>13.404</v>
      </c>
      <c r="L145" s="21">
        <f>ROUND(0*(1+M2/100),2)</f>
        <v>0</v>
      </c>
      <c r="M145" s="21">
        <f>ROUND(K145*L145,2)</f>
        <v>0</v>
      </c>
    </row>
    <row r="146" spans="1:13" ht="49.05" customHeight="1" thickBot="1" x14ac:dyDescent="0.35">
      <c r="A146" s="22"/>
      <c r="B146" s="22"/>
      <c r="C146" s="22"/>
      <c r="D146" s="84" t="s">
        <v>309</v>
      </c>
      <c r="E146" s="84"/>
      <c r="F146" s="84"/>
      <c r="G146" s="84"/>
      <c r="H146" s="84"/>
      <c r="I146" s="84"/>
      <c r="J146" s="84"/>
      <c r="K146" s="84"/>
      <c r="L146" s="84"/>
      <c r="M146" s="84"/>
    </row>
    <row r="147" spans="1:13" ht="15.15" customHeight="1" thickBot="1" x14ac:dyDescent="0.35">
      <c r="A147" s="22"/>
      <c r="B147" s="22"/>
      <c r="C147" s="22"/>
      <c r="D147" s="22"/>
      <c r="E147" s="23"/>
      <c r="F147" s="25" t="s">
        <v>310</v>
      </c>
      <c r="G147" s="25" t="s">
        <v>311</v>
      </c>
      <c r="H147" s="25" t="s">
        <v>312</v>
      </c>
      <c r="I147" s="25" t="s">
        <v>313</v>
      </c>
      <c r="J147" s="25" t="s">
        <v>314</v>
      </c>
      <c r="K147" s="25" t="s">
        <v>315</v>
      </c>
      <c r="L147" s="22"/>
      <c r="M147" s="22"/>
    </row>
    <row r="148" spans="1:13" ht="15.15" customHeight="1" thickBot="1" x14ac:dyDescent="0.35">
      <c r="A148" s="22"/>
      <c r="B148" s="22"/>
      <c r="C148" s="22"/>
      <c r="D148" s="26"/>
      <c r="E148" s="27" t="s">
        <v>316</v>
      </c>
      <c r="F148" s="28">
        <v>1</v>
      </c>
      <c r="G148" s="29">
        <v>2.25</v>
      </c>
      <c r="H148" s="29">
        <v>1.7</v>
      </c>
      <c r="I148" s="29">
        <v>0.5</v>
      </c>
      <c r="J148" s="31">
        <f>ROUND(F148*G148*H148*I148,3)</f>
        <v>1.913</v>
      </c>
      <c r="K148" s="42"/>
      <c r="L148" s="22"/>
      <c r="M148" s="22"/>
    </row>
    <row r="149" spans="1:13" ht="21.3" customHeight="1" thickBot="1" x14ac:dyDescent="0.35">
      <c r="A149" s="22"/>
      <c r="B149" s="22"/>
      <c r="C149" s="22"/>
      <c r="D149" s="26"/>
      <c r="E149" s="5" t="s">
        <v>317</v>
      </c>
      <c r="F149" s="3">
        <v>1</v>
      </c>
      <c r="G149" s="20">
        <v>15.5</v>
      </c>
      <c r="H149" s="20">
        <v>1.1000000000000001</v>
      </c>
      <c r="I149" s="20">
        <v>0.3</v>
      </c>
      <c r="J149" s="30">
        <f>ROUND(F149*G149*H149*I149,3)</f>
        <v>5.1150000000000002</v>
      </c>
      <c r="K149" s="22"/>
      <c r="L149" s="22"/>
      <c r="M149" s="22"/>
    </row>
    <row r="150" spans="1:13" ht="21.3" customHeight="1" thickBot="1" x14ac:dyDescent="0.35">
      <c r="A150" s="22"/>
      <c r="B150" s="22"/>
      <c r="C150" s="22"/>
      <c r="D150" s="26"/>
      <c r="E150" s="5" t="s">
        <v>318</v>
      </c>
      <c r="F150" s="3">
        <v>1</v>
      </c>
      <c r="G150" s="20">
        <v>2.25</v>
      </c>
      <c r="H150" s="20">
        <v>1.7</v>
      </c>
      <c r="I150" s="20">
        <v>0.5</v>
      </c>
      <c r="J150" s="30">
        <f>ROUND(F150*G150*H150*I150,3)</f>
        <v>1.913</v>
      </c>
      <c r="K150" s="22"/>
      <c r="L150" s="22"/>
      <c r="M150" s="22"/>
    </row>
    <row r="151" spans="1:13" ht="15.15" customHeight="1" thickBot="1" x14ac:dyDescent="0.35">
      <c r="A151" s="22"/>
      <c r="B151" s="22"/>
      <c r="C151" s="22"/>
      <c r="D151" s="26"/>
      <c r="E151" s="5" t="s">
        <v>319</v>
      </c>
      <c r="F151" s="3">
        <v>1</v>
      </c>
      <c r="G151" s="20">
        <v>10.26</v>
      </c>
      <c r="H151" s="20">
        <v>1.45</v>
      </c>
      <c r="I151" s="20">
        <v>0.3</v>
      </c>
      <c r="J151" s="30">
        <f>ROUND(F151*G151*H151*I151,3)</f>
        <v>4.4630000000000001</v>
      </c>
      <c r="K151" s="32">
        <f>SUM(J148:J151)</f>
        <v>13.404</v>
      </c>
      <c r="L151" s="22"/>
      <c r="M151" s="22"/>
    </row>
    <row r="152" spans="1:13" ht="15.45" customHeight="1" thickBot="1" x14ac:dyDescent="0.35">
      <c r="A152" s="10" t="s">
        <v>320</v>
      </c>
      <c r="B152" s="5" t="s">
        <v>321</v>
      </c>
      <c r="C152" s="5" t="s">
        <v>322</v>
      </c>
      <c r="D152" s="84" t="s">
        <v>323</v>
      </c>
      <c r="E152" s="84"/>
      <c r="F152" s="84"/>
      <c r="G152" s="84"/>
      <c r="H152" s="84"/>
      <c r="I152" s="84"/>
      <c r="J152" s="84"/>
      <c r="K152" s="20">
        <f>SUM(K155:K161)</f>
        <v>24.969000000000001</v>
      </c>
      <c r="L152" s="21">
        <f>ROUND(0*(1+M2/100),2)</f>
        <v>0</v>
      </c>
      <c r="M152" s="21">
        <f>ROUND(K152*L152,2)</f>
        <v>0</v>
      </c>
    </row>
    <row r="153" spans="1:13" ht="39.75" customHeight="1" thickBot="1" x14ac:dyDescent="0.35">
      <c r="A153" s="22"/>
      <c r="B153" s="22"/>
      <c r="C153" s="22"/>
      <c r="D153" s="84" t="s">
        <v>324</v>
      </c>
      <c r="E153" s="84"/>
      <c r="F153" s="84"/>
      <c r="G153" s="84"/>
      <c r="H153" s="84"/>
      <c r="I153" s="84"/>
      <c r="J153" s="84"/>
      <c r="K153" s="84"/>
      <c r="L153" s="84"/>
      <c r="M153" s="84"/>
    </row>
    <row r="154" spans="1:13" ht="15.15" customHeight="1" thickBot="1" x14ac:dyDescent="0.35">
      <c r="A154" s="22"/>
      <c r="B154" s="22"/>
      <c r="C154" s="22"/>
      <c r="D154" s="22"/>
      <c r="E154" s="23"/>
      <c r="F154" s="25" t="s">
        <v>325</v>
      </c>
      <c r="G154" s="25" t="s">
        <v>326</v>
      </c>
      <c r="H154" s="25" t="s">
        <v>327</v>
      </c>
      <c r="I154" s="25" t="s">
        <v>328</v>
      </c>
      <c r="J154" s="25" t="s">
        <v>329</v>
      </c>
      <c r="K154" s="25" t="s">
        <v>330</v>
      </c>
      <c r="L154" s="22"/>
      <c r="M154" s="22"/>
    </row>
    <row r="155" spans="1:13" ht="15.15" customHeight="1" thickBot="1" x14ac:dyDescent="0.35">
      <c r="A155" s="22"/>
      <c r="B155" s="22"/>
      <c r="C155" s="22"/>
      <c r="D155" s="26"/>
      <c r="E155" s="27" t="s">
        <v>331</v>
      </c>
      <c r="F155" s="28">
        <v>1</v>
      </c>
      <c r="G155" s="29">
        <v>1.7</v>
      </c>
      <c r="H155" s="29">
        <v>0.5</v>
      </c>
      <c r="I155" s="29">
        <v>2.8</v>
      </c>
      <c r="J155" s="31">
        <f t="shared" ref="J155:J161" si="3">ROUND(F155*G155*H155*I155,3)</f>
        <v>2.38</v>
      </c>
      <c r="K155" s="42"/>
      <c r="L155" s="22"/>
      <c r="M155" s="22"/>
    </row>
    <row r="156" spans="1:13" ht="21.3" customHeight="1" thickBot="1" x14ac:dyDescent="0.35">
      <c r="A156" s="22"/>
      <c r="B156" s="22"/>
      <c r="C156" s="22"/>
      <c r="D156" s="26"/>
      <c r="E156" s="5" t="s">
        <v>332</v>
      </c>
      <c r="F156" s="3">
        <v>2</v>
      </c>
      <c r="G156" s="20">
        <v>1</v>
      </c>
      <c r="H156" s="20">
        <v>0.5</v>
      </c>
      <c r="I156" s="20">
        <v>1.5</v>
      </c>
      <c r="J156" s="30">
        <f t="shared" si="3"/>
        <v>1.5</v>
      </c>
      <c r="K156" s="22"/>
      <c r="L156" s="22"/>
      <c r="M156" s="22"/>
    </row>
    <row r="157" spans="1:13" ht="21.3" customHeight="1" thickBot="1" x14ac:dyDescent="0.35">
      <c r="A157" s="22"/>
      <c r="B157" s="22"/>
      <c r="C157" s="22"/>
      <c r="D157" s="26"/>
      <c r="E157" s="5" t="s">
        <v>333</v>
      </c>
      <c r="F157" s="3">
        <v>2</v>
      </c>
      <c r="G157" s="20">
        <v>1</v>
      </c>
      <c r="H157" s="20">
        <v>0.5</v>
      </c>
      <c r="I157" s="20">
        <v>1.5</v>
      </c>
      <c r="J157" s="30">
        <f t="shared" si="3"/>
        <v>1.5</v>
      </c>
      <c r="K157" s="22"/>
      <c r="L157" s="22"/>
      <c r="M157" s="22"/>
    </row>
    <row r="158" spans="1:13" ht="15.15" customHeight="1" thickBot="1" x14ac:dyDescent="0.35">
      <c r="A158" s="22"/>
      <c r="B158" s="22"/>
      <c r="C158" s="22"/>
      <c r="D158" s="26"/>
      <c r="E158" s="5" t="s">
        <v>334</v>
      </c>
      <c r="F158" s="3">
        <v>1</v>
      </c>
      <c r="G158" s="20">
        <v>5.6</v>
      </c>
      <c r="H158" s="20">
        <v>0.3</v>
      </c>
      <c r="I158" s="20">
        <v>2.2000000000000002</v>
      </c>
      <c r="J158" s="30">
        <f t="shared" si="3"/>
        <v>3.6960000000000002</v>
      </c>
      <c r="K158" s="22"/>
      <c r="L158" s="22"/>
      <c r="M158" s="22"/>
    </row>
    <row r="159" spans="1:13" ht="15.15" customHeight="1" thickBot="1" x14ac:dyDescent="0.35">
      <c r="A159" s="22"/>
      <c r="B159" s="22"/>
      <c r="C159" s="22"/>
      <c r="D159" s="26"/>
      <c r="E159" s="5" t="s">
        <v>335</v>
      </c>
      <c r="F159" s="3">
        <v>1</v>
      </c>
      <c r="G159" s="20">
        <v>10.26</v>
      </c>
      <c r="H159" s="20">
        <v>0.35</v>
      </c>
      <c r="I159" s="20">
        <v>3.3</v>
      </c>
      <c r="J159" s="30">
        <f t="shared" si="3"/>
        <v>11.85</v>
      </c>
      <c r="K159" s="22"/>
      <c r="L159" s="22"/>
      <c r="M159" s="22"/>
    </row>
    <row r="160" spans="1:13" ht="15.15" customHeight="1" thickBot="1" x14ac:dyDescent="0.35">
      <c r="A160" s="22"/>
      <c r="B160" s="22"/>
      <c r="C160" s="22"/>
      <c r="D160" s="26"/>
      <c r="E160" s="5"/>
      <c r="F160" s="3">
        <v>1</v>
      </c>
      <c r="G160" s="20">
        <v>2.5</v>
      </c>
      <c r="H160" s="20">
        <v>0.35</v>
      </c>
      <c r="I160" s="20">
        <v>3.3</v>
      </c>
      <c r="J160" s="30">
        <f t="shared" si="3"/>
        <v>2.8879999999999999</v>
      </c>
      <c r="K160" s="22"/>
      <c r="L160" s="22"/>
      <c r="M160" s="22"/>
    </row>
    <row r="161" spans="1:13" ht="15.15" customHeight="1" thickBot="1" x14ac:dyDescent="0.35">
      <c r="A161" s="22"/>
      <c r="B161" s="22"/>
      <c r="C161" s="22"/>
      <c r="D161" s="26"/>
      <c r="E161" s="5"/>
      <c r="F161" s="3">
        <v>1</v>
      </c>
      <c r="G161" s="20">
        <v>1</v>
      </c>
      <c r="H161" s="20">
        <v>0.35</v>
      </c>
      <c r="I161" s="20">
        <v>3.3</v>
      </c>
      <c r="J161" s="30">
        <f t="shared" si="3"/>
        <v>1.155</v>
      </c>
      <c r="K161" s="32">
        <f>SUM(J155:J161)</f>
        <v>24.969000000000001</v>
      </c>
      <c r="L161" s="22"/>
      <c r="M161" s="22"/>
    </row>
    <row r="162" spans="1:13" ht="15.45" customHeight="1" thickBot="1" x14ac:dyDescent="0.35">
      <c r="A162" s="34"/>
      <c r="B162" s="34"/>
      <c r="C162" s="34"/>
      <c r="D162" s="35" t="s">
        <v>336</v>
      </c>
      <c r="E162" s="36"/>
      <c r="F162" s="36"/>
      <c r="G162" s="36"/>
      <c r="H162" s="36"/>
      <c r="I162" s="36"/>
      <c r="J162" s="36"/>
      <c r="K162" s="36"/>
      <c r="L162" s="37">
        <f>M145+M152</f>
        <v>0</v>
      </c>
      <c r="M162" s="37">
        <f>ROUND(L162,2)</f>
        <v>0</v>
      </c>
    </row>
    <row r="163" spans="1:13" ht="15.45" customHeight="1" thickBot="1" x14ac:dyDescent="0.35">
      <c r="A163" s="38" t="s">
        <v>337</v>
      </c>
      <c r="B163" s="38" t="s">
        <v>338</v>
      </c>
      <c r="C163" s="39"/>
      <c r="D163" s="85" t="s">
        <v>339</v>
      </c>
      <c r="E163" s="85"/>
      <c r="F163" s="85"/>
      <c r="G163" s="85"/>
      <c r="H163" s="85"/>
      <c r="I163" s="85"/>
      <c r="J163" s="85"/>
      <c r="K163" s="39"/>
      <c r="L163" s="40">
        <f>L245</f>
        <v>0</v>
      </c>
      <c r="M163" s="40">
        <f>ROUND(L163,2)</f>
        <v>0</v>
      </c>
    </row>
    <row r="164" spans="1:13" ht="15.45" customHeight="1" thickBot="1" x14ac:dyDescent="0.35">
      <c r="A164" s="10" t="s">
        <v>340</v>
      </c>
      <c r="B164" s="5" t="s">
        <v>341</v>
      </c>
      <c r="C164" s="5" t="s">
        <v>342</v>
      </c>
      <c r="D164" s="84" t="s">
        <v>343</v>
      </c>
      <c r="E164" s="84"/>
      <c r="F164" s="84"/>
      <c r="G164" s="84"/>
      <c r="H164" s="84"/>
      <c r="I164" s="84"/>
      <c r="J164" s="84"/>
      <c r="K164" s="20">
        <f>SUM(K167:K197)</f>
        <v>298.30500000000001</v>
      </c>
      <c r="L164" s="21">
        <f>ROUND(0*(1+M2/100),2)</f>
        <v>0</v>
      </c>
      <c r="M164" s="21">
        <f>ROUND(K164*L164,2)</f>
        <v>0</v>
      </c>
    </row>
    <row r="165" spans="1:13" ht="58.35" customHeight="1" thickBot="1" x14ac:dyDescent="0.35">
      <c r="A165" s="22"/>
      <c r="B165" s="22"/>
      <c r="C165" s="22"/>
      <c r="D165" s="84" t="s">
        <v>344</v>
      </c>
      <c r="E165" s="84"/>
      <c r="F165" s="84"/>
      <c r="G165" s="84"/>
      <c r="H165" s="84"/>
      <c r="I165" s="84"/>
      <c r="J165" s="84"/>
      <c r="K165" s="84"/>
      <c r="L165" s="84"/>
      <c r="M165" s="84"/>
    </row>
    <row r="166" spans="1:13" ht="15.15" customHeight="1" thickBot="1" x14ac:dyDescent="0.35">
      <c r="A166" s="22"/>
      <c r="B166" s="22"/>
      <c r="C166" s="22"/>
      <c r="D166" s="22"/>
      <c r="E166" s="23"/>
      <c r="F166" s="25" t="s">
        <v>345</v>
      </c>
      <c r="G166" s="25" t="s">
        <v>346</v>
      </c>
      <c r="H166" s="25" t="s">
        <v>347</v>
      </c>
      <c r="I166" s="25" t="s">
        <v>348</v>
      </c>
      <c r="J166" s="25" t="s">
        <v>349</v>
      </c>
      <c r="K166" s="25" t="s">
        <v>350</v>
      </c>
      <c r="L166" s="22"/>
      <c r="M166" s="22"/>
    </row>
    <row r="167" spans="1:13" ht="15.15" customHeight="1" thickBot="1" x14ac:dyDescent="0.35">
      <c r="A167" s="22"/>
      <c r="B167" s="22"/>
      <c r="C167" s="22"/>
      <c r="D167" s="26"/>
      <c r="E167" s="27" t="s">
        <v>351</v>
      </c>
      <c r="F167" s="28"/>
      <c r="G167" s="29"/>
      <c r="H167" s="29"/>
      <c r="I167" s="29"/>
      <c r="J167" s="41" t="s">
        <v>352</v>
      </c>
      <c r="K167" s="42"/>
      <c r="L167" s="22"/>
      <c r="M167" s="22"/>
    </row>
    <row r="168" spans="1:13" ht="15.15" customHeight="1" thickBot="1" x14ac:dyDescent="0.35">
      <c r="A168" s="22"/>
      <c r="B168" s="22"/>
      <c r="C168" s="22"/>
      <c r="D168" s="26"/>
      <c r="E168" s="5" t="s">
        <v>353</v>
      </c>
      <c r="F168" s="3">
        <v>1</v>
      </c>
      <c r="G168" s="20">
        <v>3.4</v>
      </c>
      <c r="H168" s="20">
        <v>2.2999999999999998</v>
      </c>
      <c r="I168" s="20"/>
      <c r="J168" s="30">
        <f>ROUND(F168*G168*H168,3)</f>
        <v>7.82</v>
      </c>
      <c r="K168" s="22"/>
      <c r="L168" s="22"/>
      <c r="M168" s="22"/>
    </row>
    <row r="169" spans="1:13" ht="15.15" customHeight="1" thickBot="1" x14ac:dyDescent="0.35">
      <c r="A169" s="22"/>
      <c r="B169" s="22"/>
      <c r="C169" s="22"/>
      <c r="D169" s="26"/>
      <c r="E169" s="5" t="s">
        <v>354</v>
      </c>
      <c r="F169" s="3">
        <v>1</v>
      </c>
      <c r="G169" s="20">
        <v>4.2</v>
      </c>
      <c r="H169" s="20">
        <v>2.15</v>
      </c>
      <c r="I169" s="20"/>
      <c r="J169" s="30">
        <f>ROUND(F169*G169*H169,3)</f>
        <v>9.0299999999999994</v>
      </c>
      <c r="K169" s="22"/>
      <c r="L169" s="22"/>
      <c r="M169" s="22"/>
    </row>
    <row r="170" spans="1:13" ht="21.3" customHeight="1" thickBot="1" x14ac:dyDescent="0.35">
      <c r="A170" s="22"/>
      <c r="B170" s="22"/>
      <c r="C170" s="22"/>
      <c r="D170" s="26"/>
      <c r="E170" s="5" t="s">
        <v>355</v>
      </c>
      <c r="F170" s="3">
        <v>1</v>
      </c>
      <c r="G170" s="20">
        <v>4.2</v>
      </c>
      <c r="H170" s="20">
        <v>2.6</v>
      </c>
      <c r="I170" s="20"/>
      <c r="J170" s="30">
        <f>ROUND(F170*G170*H170,3)</f>
        <v>10.92</v>
      </c>
      <c r="K170" s="22"/>
      <c r="L170" s="22"/>
      <c r="M170" s="22"/>
    </row>
    <row r="171" spans="1:13" ht="15.15" customHeight="1" thickBot="1" x14ac:dyDescent="0.35">
      <c r="A171" s="22"/>
      <c r="B171" s="22"/>
      <c r="C171" s="22"/>
      <c r="D171" s="26"/>
      <c r="E171" s="5" t="s">
        <v>356</v>
      </c>
      <c r="F171" s="3"/>
      <c r="G171" s="20"/>
      <c r="H171" s="20"/>
      <c r="I171" s="20"/>
      <c r="J171" s="24" t="s">
        <v>357</v>
      </c>
      <c r="K171" s="22"/>
      <c r="L171" s="22"/>
      <c r="M171" s="22"/>
    </row>
    <row r="172" spans="1:13" ht="15.15" customHeight="1" thickBot="1" x14ac:dyDescent="0.35">
      <c r="A172" s="22"/>
      <c r="B172" s="22"/>
      <c r="C172" s="22"/>
      <c r="D172" s="26"/>
      <c r="E172" s="5" t="s">
        <v>358</v>
      </c>
      <c r="F172" s="3">
        <v>1</v>
      </c>
      <c r="G172" s="20">
        <v>5.5</v>
      </c>
      <c r="H172" s="20">
        <v>1.5</v>
      </c>
      <c r="I172" s="20"/>
      <c r="J172" s="30">
        <f t="shared" ref="J172:J177" si="4">ROUND(F172*G172*H172,3)</f>
        <v>8.25</v>
      </c>
      <c r="K172" s="22"/>
      <c r="L172" s="22"/>
      <c r="M172" s="22"/>
    </row>
    <row r="173" spans="1:13" ht="15.15" customHeight="1" thickBot="1" x14ac:dyDescent="0.35">
      <c r="A173" s="22"/>
      <c r="B173" s="22"/>
      <c r="C173" s="22"/>
      <c r="D173" s="26"/>
      <c r="E173" s="5" t="s">
        <v>359</v>
      </c>
      <c r="F173" s="3">
        <v>1</v>
      </c>
      <c r="G173" s="20">
        <v>3.4</v>
      </c>
      <c r="H173" s="20">
        <v>2.2999999999999998</v>
      </c>
      <c r="I173" s="20"/>
      <c r="J173" s="30">
        <f t="shared" si="4"/>
        <v>7.82</v>
      </c>
      <c r="K173" s="22"/>
      <c r="L173" s="22"/>
      <c r="M173" s="22"/>
    </row>
    <row r="174" spans="1:13" ht="15.15" customHeight="1" thickBot="1" x14ac:dyDescent="0.35">
      <c r="A174" s="22"/>
      <c r="B174" s="22"/>
      <c r="C174" s="22"/>
      <c r="D174" s="26"/>
      <c r="E174" s="5" t="s">
        <v>360</v>
      </c>
      <c r="F174" s="3">
        <v>1</v>
      </c>
      <c r="G174" s="20">
        <v>4.2</v>
      </c>
      <c r="H174" s="20">
        <v>4.2</v>
      </c>
      <c r="I174" s="20"/>
      <c r="J174" s="30">
        <f t="shared" si="4"/>
        <v>17.64</v>
      </c>
      <c r="K174" s="22"/>
      <c r="L174" s="22"/>
      <c r="M174" s="22"/>
    </row>
    <row r="175" spans="1:13" ht="21.3" customHeight="1" thickBot="1" x14ac:dyDescent="0.35">
      <c r="A175" s="22"/>
      <c r="B175" s="22"/>
      <c r="C175" s="22"/>
      <c r="D175" s="26"/>
      <c r="E175" s="5" t="s">
        <v>361</v>
      </c>
      <c r="F175" s="3">
        <v>1</v>
      </c>
      <c r="G175" s="20">
        <v>4.2</v>
      </c>
      <c r="H175" s="20">
        <v>1.1000000000000001</v>
      </c>
      <c r="I175" s="20"/>
      <c r="J175" s="30">
        <f t="shared" si="4"/>
        <v>4.62</v>
      </c>
      <c r="K175" s="22"/>
      <c r="L175" s="22"/>
      <c r="M175" s="22"/>
    </row>
    <row r="176" spans="1:13" ht="15.15" customHeight="1" thickBot="1" x14ac:dyDescent="0.35">
      <c r="A176" s="22"/>
      <c r="B176" s="22"/>
      <c r="C176" s="22"/>
      <c r="D176" s="26"/>
      <c r="E176" s="5" t="s">
        <v>362</v>
      </c>
      <c r="F176" s="3">
        <v>3</v>
      </c>
      <c r="G176" s="20">
        <v>4.9000000000000004</v>
      </c>
      <c r="H176" s="20">
        <v>1.2</v>
      </c>
      <c r="I176" s="20"/>
      <c r="J176" s="30">
        <f t="shared" si="4"/>
        <v>17.64</v>
      </c>
      <c r="K176" s="22"/>
      <c r="L176" s="22"/>
      <c r="M176" s="22"/>
    </row>
    <row r="177" spans="1:13" ht="15.15" customHeight="1" thickBot="1" x14ac:dyDescent="0.35">
      <c r="A177" s="22"/>
      <c r="B177" s="22"/>
      <c r="C177" s="22"/>
      <c r="D177" s="26"/>
      <c r="E177" s="5"/>
      <c r="F177" s="3">
        <v>1</v>
      </c>
      <c r="G177" s="20">
        <v>4.9000000000000004</v>
      </c>
      <c r="H177" s="20">
        <v>1.7</v>
      </c>
      <c r="I177" s="20"/>
      <c r="J177" s="30">
        <f t="shared" si="4"/>
        <v>8.33</v>
      </c>
      <c r="K177" s="22"/>
      <c r="L177" s="22"/>
      <c r="M177" s="22"/>
    </row>
    <row r="178" spans="1:13" ht="15.15" customHeight="1" thickBot="1" x14ac:dyDescent="0.35">
      <c r="A178" s="22"/>
      <c r="B178" s="22"/>
      <c r="C178" s="22"/>
      <c r="D178" s="26"/>
      <c r="E178" s="5" t="s">
        <v>363</v>
      </c>
      <c r="F178" s="3"/>
      <c r="G178" s="20"/>
      <c r="H178" s="20"/>
      <c r="I178" s="20"/>
      <c r="J178" s="24" t="s">
        <v>364</v>
      </c>
      <c r="K178" s="22"/>
      <c r="L178" s="22"/>
      <c r="M178" s="22"/>
    </row>
    <row r="179" spans="1:13" ht="15.15" customHeight="1" thickBot="1" x14ac:dyDescent="0.35">
      <c r="A179" s="22"/>
      <c r="B179" s="22"/>
      <c r="C179" s="22"/>
      <c r="D179" s="26"/>
      <c r="E179" s="5" t="s">
        <v>365</v>
      </c>
      <c r="F179" s="3">
        <v>1</v>
      </c>
      <c r="G179" s="20">
        <v>1.5</v>
      </c>
      <c r="H179" s="20">
        <v>1.9</v>
      </c>
      <c r="I179" s="20"/>
      <c r="J179" s="30">
        <f t="shared" ref="J179:J184" si="5">ROUND(F179*G179*H179,3)</f>
        <v>2.85</v>
      </c>
      <c r="K179" s="22"/>
      <c r="L179" s="22"/>
      <c r="M179" s="22"/>
    </row>
    <row r="180" spans="1:13" ht="15.15" customHeight="1" thickBot="1" x14ac:dyDescent="0.35">
      <c r="A180" s="22"/>
      <c r="B180" s="22"/>
      <c r="C180" s="22"/>
      <c r="D180" s="26"/>
      <c r="E180" s="5" t="s">
        <v>366</v>
      </c>
      <c r="F180" s="3">
        <v>1</v>
      </c>
      <c r="G180" s="20">
        <v>4.2</v>
      </c>
      <c r="H180" s="20">
        <v>4.2</v>
      </c>
      <c r="I180" s="20"/>
      <c r="J180" s="30">
        <f t="shared" si="5"/>
        <v>17.64</v>
      </c>
      <c r="K180" s="22"/>
      <c r="L180" s="22"/>
      <c r="M180" s="22"/>
    </row>
    <row r="181" spans="1:13" ht="21.3" customHeight="1" thickBot="1" x14ac:dyDescent="0.35">
      <c r="A181" s="22"/>
      <c r="B181" s="22"/>
      <c r="C181" s="22"/>
      <c r="D181" s="26"/>
      <c r="E181" s="5" t="s">
        <v>367</v>
      </c>
      <c r="F181" s="3">
        <v>1</v>
      </c>
      <c r="G181" s="20">
        <v>4.2</v>
      </c>
      <c r="H181" s="20">
        <v>2.6</v>
      </c>
      <c r="I181" s="20"/>
      <c r="J181" s="30">
        <f t="shared" si="5"/>
        <v>10.92</v>
      </c>
      <c r="K181" s="22"/>
      <c r="L181" s="22"/>
      <c r="M181" s="22"/>
    </row>
    <row r="182" spans="1:13" ht="15.15" customHeight="1" thickBot="1" x14ac:dyDescent="0.35">
      <c r="A182" s="22"/>
      <c r="B182" s="22"/>
      <c r="C182" s="22"/>
      <c r="D182" s="26"/>
      <c r="E182" s="5" t="s">
        <v>368</v>
      </c>
      <c r="F182" s="3">
        <v>3</v>
      </c>
      <c r="G182" s="20">
        <v>4.9000000000000004</v>
      </c>
      <c r="H182" s="20">
        <v>1.2</v>
      </c>
      <c r="I182" s="20"/>
      <c r="J182" s="30">
        <f t="shared" si="5"/>
        <v>17.64</v>
      </c>
      <c r="K182" s="22"/>
      <c r="L182" s="22"/>
      <c r="M182" s="22"/>
    </row>
    <row r="183" spans="1:13" ht="15.15" customHeight="1" thickBot="1" x14ac:dyDescent="0.35">
      <c r="A183" s="22"/>
      <c r="B183" s="22"/>
      <c r="C183" s="22"/>
      <c r="D183" s="26"/>
      <c r="E183" s="5"/>
      <c r="F183" s="3">
        <v>2</v>
      </c>
      <c r="G183" s="20">
        <v>4.45</v>
      </c>
      <c r="H183" s="20">
        <v>1</v>
      </c>
      <c r="I183" s="20"/>
      <c r="J183" s="30">
        <f t="shared" si="5"/>
        <v>8.9</v>
      </c>
      <c r="K183" s="22"/>
      <c r="L183" s="22"/>
      <c r="M183" s="22"/>
    </row>
    <row r="184" spans="1:13" ht="15.15" customHeight="1" thickBot="1" x14ac:dyDescent="0.35">
      <c r="A184" s="22"/>
      <c r="B184" s="22"/>
      <c r="C184" s="22"/>
      <c r="D184" s="26"/>
      <c r="E184" s="5"/>
      <c r="F184" s="3">
        <v>1</v>
      </c>
      <c r="G184" s="20">
        <v>4.9000000000000004</v>
      </c>
      <c r="H184" s="20">
        <v>2.15</v>
      </c>
      <c r="I184" s="20"/>
      <c r="J184" s="30">
        <f t="shared" si="5"/>
        <v>10.535</v>
      </c>
      <c r="K184" s="22"/>
      <c r="L184" s="22"/>
      <c r="M184" s="22"/>
    </row>
    <row r="185" spans="1:13" ht="15.15" customHeight="1" thickBot="1" x14ac:dyDescent="0.35">
      <c r="A185" s="22"/>
      <c r="B185" s="22"/>
      <c r="C185" s="22"/>
      <c r="D185" s="26"/>
      <c r="E185" s="5" t="s">
        <v>369</v>
      </c>
      <c r="F185" s="3"/>
      <c r="G185" s="20"/>
      <c r="H185" s="20"/>
      <c r="I185" s="20"/>
      <c r="J185" s="24" t="s">
        <v>370</v>
      </c>
      <c r="K185" s="22"/>
      <c r="L185" s="22"/>
      <c r="M185" s="22"/>
    </row>
    <row r="186" spans="1:13" ht="15.15" customHeight="1" thickBot="1" x14ac:dyDescent="0.35">
      <c r="A186" s="22"/>
      <c r="B186" s="22"/>
      <c r="C186" s="22"/>
      <c r="D186" s="26"/>
      <c r="E186" s="5" t="s">
        <v>371</v>
      </c>
      <c r="F186" s="3">
        <v>1</v>
      </c>
      <c r="G186" s="20">
        <v>4.2</v>
      </c>
      <c r="H186" s="20">
        <v>4.2</v>
      </c>
      <c r="I186" s="20"/>
      <c r="J186" s="30">
        <f>ROUND(F186*G186*H186,3)</f>
        <v>17.64</v>
      </c>
      <c r="K186" s="22"/>
      <c r="L186" s="22"/>
      <c r="M186" s="22"/>
    </row>
    <row r="187" spans="1:13" ht="21.3" customHeight="1" thickBot="1" x14ac:dyDescent="0.35">
      <c r="A187" s="22"/>
      <c r="B187" s="22"/>
      <c r="C187" s="22"/>
      <c r="D187" s="26"/>
      <c r="E187" s="5" t="s">
        <v>372</v>
      </c>
      <c r="F187" s="3">
        <v>1</v>
      </c>
      <c r="G187" s="20">
        <v>4.2</v>
      </c>
      <c r="H187" s="20">
        <v>2.6</v>
      </c>
      <c r="I187" s="20"/>
      <c r="J187" s="30">
        <f>ROUND(F187*G187*H187,3)</f>
        <v>10.92</v>
      </c>
      <c r="K187" s="22"/>
      <c r="L187" s="22"/>
      <c r="M187" s="22"/>
    </row>
    <row r="188" spans="1:13" ht="15.15" customHeight="1" thickBot="1" x14ac:dyDescent="0.35">
      <c r="A188" s="22"/>
      <c r="B188" s="22"/>
      <c r="C188" s="22"/>
      <c r="D188" s="26"/>
      <c r="E188" s="5" t="s">
        <v>373</v>
      </c>
      <c r="F188" s="3">
        <v>3</v>
      </c>
      <c r="G188" s="20">
        <v>4.9000000000000004</v>
      </c>
      <c r="H188" s="20">
        <v>1.2</v>
      </c>
      <c r="I188" s="20"/>
      <c r="J188" s="30">
        <f>ROUND(F188*G188*H188,3)</f>
        <v>17.64</v>
      </c>
      <c r="K188" s="22"/>
      <c r="L188" s="22"/>
      <c r="M188" s="22"/>
    </row>
    <row r="189" spans="1:13" ht="15.15" customHeight="1" thickBot="1" x14ac:dyDescent="0.35">
      <c r="A189" s="22"/>
      <c r="B189" s="22"/>
      <c r="C189" s="22"/>
      <c r="D189" s="26"/>
      <c r="E189" s="5"/>
      <c r="F189" s="3">
        <v>1</v>
      </c>
      <c r="G189" s="20">
        <v>4.9000000000000004</v>
      </c>
      <c r="H189" s="20">
        <v>1.7</v>
      </c>
      <c r="I189" s="20"/>
      <c r="J189" s="30">
        <f>ROUND(F189*G189*H189,3)</f>
        <v>8.33</v>
      </c>
      <c r="K189" s="22"/>
      <c r="L189" s="22"/>
      <c r="M189" s="22"/>
    </row>
    <row r="190" spans="1:13" ht="15.15" customHeight="1" thickBot="1" x14ac:dyDescent="0.35">
      <c r="A190" s="22"/>
      <c r="B190" s="22"/>
      <c r="C190" s="22"/>
      <c r="D190" s="26"/>
      <c r="E190" s="5" t="s">
        <v>374</v>
      </c>
      <c r="F190" s="3"/>
      <c r="G190" s="20"/>
      <c r="H190" s="20"/>
      <c r="I190" s="20"/>
      <c r="J190" s="24" t="s">
        <v>375</v>
      </c>
      <c r="K190" s="22"/>
      <c r="L190" s="22"/>
      <c r="M190" s="22"/>
    </row>
    <row r="191" spans="1:13" ht="15.15" customHeight="1" thickBot="1" x14ac:dyDescent="0.35">
      <c r="A191" s="22"/>
      <c r="B191" s="22"/>
      <c r="C191" s="22"/>
      <c r="D191" s="26"/>
      <c r="E191" s="5" t="s">
        <v>376</v>
      </c>
      <c r="F191" s="3">
        <v>3</v>
      </c>
      <c r="G191" s="20">
        <v>4.9000000000000004</v>
      </c>
      <c r="H191" s="20">
        <v>1.2</v>
      </c>
      <c r="I191" s="20"/>
      <c r="J191" s="30">
        <f>ROUND(F191*G191*H191,3)</f>
        <v>17.64</v>
      </c>
      <c r="K191" s="22"/>
      <c r="L191" s="22"/>
      <c r="M191" s="22"/>
    </row>
    <row r="192" spans="1:13" ht="15.15" customHeight="1" thickBot="1" x14ac:dyDescent="0.35">
      <c r="A192" s="22"/>
      <c r="B192" s="22"/>
      <c r="C192" s="22"/>
      <c r="D192" s="26"/>
      <c r="E192" s="5"/>
      <c r="F192" s="3">
        <v>1</v>
      </c>
      <c r="G192" s="20">
        <v>4.9000000000000004</v>
      </c>
      <c r="H192" s="20">
        <v>1.7</v>
      </c>
      <c r="I192" s="20"/>
      <c r="J192" s="30">
        <f>ROUND(F192*G192*H192,3)</f>
        <v>8.33</v>
      </c>
      <c r="K192" s="22"/>
      <c r="L192" s="22"/>
      <c r="M192" s="22"/>
    </row>
    <row r="193" spans="1:13" ht="15.15" customHeight="1" thickBot="1" x14ac:dyDescent="0.35">
      <c r="A193" s="22"/>
      <c r="B193" s="22"/>
      <c r="C193" s="22"/>
      <c r="D193" s="26"/>
      <c r="E193" s="5" t="s">
        <v>377</v>
      </c>
      <c r="F193" s="3"/>
      <c r="G193" s="20"/>
      <c r="H193" s="20"/>
      <c r="I193" s="20"/>
      <c r="J193" s="24" t="s">
        <v>378</v>
      </c>
      <c r="K193" s="22"/>
      <c r="L193" s="22"/>
      <c r="M193" s="22"/>
    </row>
    <row r="194" spans="1:13" ht="15.15" customHeight="1" thickBot="1" x14ac:dyDescent="0.35">
      <c r="A194" s="22"/>
      <c r="B194" s="22"/>
      <c r="C194" s="22"/>
      <c r="D194" s="26"/>
      <c r="E194" s="5" t="s">
        <v>379</v>
      </c>
      <c r="F194" s="3">
        <v>1</v>
      </c>
      <c r="G194" s="20">
        <v>4.5999999999999996</v>
      </c>
      <c r="H194" s="20">
        <v>4.2</v>
      </c>
      <c r="I194" s="20"/>
      <c r="J194" s="30">
        <f>ROUND(F194*G194*H194,3)</f>
        <v>19.32</v>
      </c>
      <c r="K194" s="22"/>
      <c r="L194" s="22"/>
      <c r="M194" s="22"/>
    </row>
    <row r="195" spans="1:13" ht="21.3" customHeight="1" thickBot="1" x14ac:dyDescent="0.35">
      <c r="A195" s="22"/>
      <c r="B195" s="22"/>
      <c r="C195" s="22"/>
      <c r="D195" s="26"/>
      <c r="E195" s="5" t="s">
        <v>380</v>
      </c>
      <c r="F195" s="3">
        <v>1</v>
      </c>
      <c r="G195" s="20">
        <v>4.5999999999999996</v>
      </c>
      <c r="H195" s="20">
        <v>2.6</v>
      </c>
      <c r="I195" s="20"/>
      <c r="J195" s="30">
        <f>ROUND(F195*G195*H195,3)</f>
        <v>11.96</v>
      </c>
      <c r="K195" s="22"/>
      <c r="L195" s="22"/>
      <c r="M195" s="22"/>
    </row>
    <row r="196" spans="1:13" ht="15.15" customHeight="1" thickBot="1" x14ac:dyDescent="0.35">
      <c r="A196" s="22"/>
      <c r="B196" s="22"/>
      <c r="C196" s="22"/>
      <c r="D196" s="26"/>
      <c r="E196" s="5" t="s">
        <v>381</v>
      </c>
      <c r="F196" s="3">
        <v>3</v>
      </c>
      <c r="G196" s="20">
        <v>4.9000000000000004</v>
      </c>
      <c r="H196" s="20">
        <v>1.2</v>
      </c>
      <c r="I196" s="20"/>
      <c r="J196" s="30">
        <f>ROUND(F196*G196*H196,3)</f>
        <v>17.64</v>
      </c>
      <c r="K196" s="22"/>
      <c r="L196" s="22"/>
      <c r="M196" s="22"/>
    </row>
    <row r="197" spans="1:13" ht="15.15" customHeight="1" thickBot="1" x14ac:dyDescent="0.35">
      <c r="A197" s="22"/>
      <c r="B197" s="22"/>
      <c r="C197" s="22"/>
      <c r="D197" s="26"/>
      <c r="E197" s="5"/>
      <c r="F197" s="3">
        <v>1</v>
      </c>
      <c r="G197" s="20">
        <v>4.9000000000000004</v>
      </c>
      <c r="H197" s="20">
        <v>1.7</v>
      </c>
      <c r="I197" s="20"/>
      <c r="J197" s="30">
        <f>ROUND(F197*G197*H197,3)</f>
        <v>8.33</v>
      </c>
      <c r="K197" s="32">
        <f>SUM(J167:J197)</f>
        <v>298.30500000000001</v>
      </c>
      <c r="L197" s="22"/>
      <c r="M197" s="22"/>
    </row>
    <row r="198" spans="1:13" ht="15.45" customHeight="1" thickBot="1" x14ac:dyDescent="0.35">
      <c r="A198" s="10" t="s">
        <v>382</v>
      </c>
      <c r="B198" s="5" t="s">
        <v>383</v>
      </c>
      <c r="C198" s="5" t="s">
        <v>384</v>
      </c>
      <c r="D198" s="84" t="s">
        <v>385</v>
      </c>
      <c r="E198" s="84"/>
      <c r="F198" s="84"/>
      <c r="G198" s="84"/>
      <c r="H198" s="84"/>
      <c r="I198" s="84"/>
      <c r="J198" s="84"/>
      <c r="K198" s="20">
        <f>SUM(K201:K221)</f>
        <v>74.285000000000011</v>
      </c>
      <c r="L198" s="21">
        <f>ROUND(0*(1+M2/100),2)</f>
        <v>0</v>
      </c>
      <c r="M198" s="21">
        <f>ROUND(K198*L198,2)</f>
        <v>0</v>
      </c>
    </row>
    <row r="199" spans="1:13" ht="49.05" customHeight="1" thickBot="1" x14ac:dyDescent="0.35">
      <c r="A199" s="22"/>
      <c r="B199" s="22"/>
      <c r="C199" s="22"/>
      <c r="D199" s="84" t="s">
        <v>386</v>
      </c>
      <c r="E199" s="84"/>
      <c r="F199" s="84"/>
      <c r="G199" s="84"/>
      <c r="H199" s="84"/>
      <c r="I199" s="84"/>
      <c r="J199" s="84"/>
      <c r="K199" s="84"/>
      <c r="L199" s="84"/>
      <c r="M199" s="84"/>
    </row>
    <row r="200" spans="1:13" ht="15.15" customHeight="1" thickBot="1" x14ac:dyDescent="0.35">
      <c r="A200" s="22"/>
      <c r="B200" s="22"/>
      <c r="C200" s="22"/>
      <c r="D200" s="22"/>
      <c r="E200" s="23"/>
      <c r="F200" s="25" t="s">
        <v>387</v>
      </c>
      <c r="G200" s="25" t="s">
        <v>388</v>
      </c>
      <c r="H200" s="25" t="s">
        <v>389</v>
      </c>
      <c r="I200" s="25" t="s">
        <v>390</v>
      </c>
      <c r="J200" s="25" t="s">
        <v>391</v>
      </c>
      <c r="K200" s="25" t="s">
        <v>392</v>
      </c>
      <c r="L200" s="22"/>
      <c r="M200" s="22"/>
    </row>
    <row r="201" spans="1:13" ht="15.15" customHeight="1" thickBot="1" x14ac:dyDescent="0.35">
      <c r="A201" s="22"/>
      <c r="B201" s="22"/>
      <c r="C201" s="22"/>
      <c r="D201" s="26"/>
      <c r="E201" s="27" t="s">
        <v>393</v>
      </c>
      <c r="F201" s="28"/>
      <c r="G201" s="29"/>
      <c r="H201" s="29"/>
      <c r="I201" s="29"/>
      <c r="J201" s="41" t="s">
        <v>394</v>
      </c>
      <c r="K201" s="42"/>
      <c r="L201" s="22"/>
      <c r="M201" s="22"/>
    </row>
    <row r="202" spans="1:13" ht="21.3" customHeight="1" thickBot="1" x14ac:dyDescent="0.35">
      <c r="A202" s="22"/>
      <c r="B202" s="22"/>
      <c r="C202" s="22"/>
      <c r="D202" s="26"/>
      <c r="E202" s="5" t="s">
        <v>395</v>
      </c>
      <c r="F202" s="3">
        <v>1</v>
      </c>
      <c r="G202" s="20">
        <v>4.8</v>
      </c>
      <c r="H202" s="20">
        <v>1.05</v>
      </c>
      <c r="I202" s="20"/>
      <c r="J202" s="30">
        <f t="shared" ref="J202:J208" si="6">ROUND(F202*G202*H202,3)</f>
        <v>5.04</v>
      </c>
      <c r="K202" s="22"/>
      <c r="L202" s="22"/>
      <c r="M202" s="22"/>
    </row>
    <row r="203" spans="1:13" ht="15.15" customHeight="1" thickBot="1" x14ac:dyDescent="0.35">
      <c r="A203" s="22"/>
      <c r="B203" s="22"/>
      <c r="C203" s="22"/>
      <c r="D203" s="26"/>
      <c r="E203" s="5"/>
      <c r="F203" s="3">
        <v>1</v>
      </c>
      <c r="G203" s="20">
        <v>2</v>
      </c>
      <c r="H203" s="20">
        <v>1.05</v>
      </c>
      <c r="I203" s="20"/>
      <c r="J203" s="30">
        <f t="shared" si="6"/>
        <v>2.1</v>
      </c>
      <c r="K203" s="22"/>
      <c r="L203" s="22"/>
      <c r="M203" s="22"/>
    </row>
    <row r="204" spans="1:13" ht="15.15" customHeight="1" thickBot="1" x14ac:dyDescent="0.35">
      <c r="A204" s="22"/>
      <c r="B204" s="22"/>
      <c r="C204" s="22"/>
      <c r="D204" s="26"/>
      <c r="E204" s="5" t="s">
        <v>396</v>
      </c>
      <c r="F204" s="3">
        <v>2</v>
      </c>
      <c r="G204" s="20">
        <v>2.6</v>
      </c>
      <c r="H204" s="20">
        <v>1.05</v>
      </c>
      <c r="I204" s="20"/>
      <c r="J204" s="30">
        <f t="shared" si="6"/>
        <v>5.46</v>
      </c>
      <c r="K204" s="22"/>
      <c r="L204" s="22"/>
      <c r="M204" s="22"/>
    </row>
    <row r="205" spans="1:13" ht="15.15" customHeight="1" thickBot="1" x14ac:dyDescent="0.35">
      <c r="A205" s="22"/>
      <c r="B205" s="22"/>
      <c r="C205" s="22"/>
      <c r="D205" s="26"/>
      <c r="E205" s="5"/>
      <c r="F205" s="3">
        <v>1</v>
      </c>
      <c r="G205" s="20">
        <v>1.5</v>
      </c>
      <c r="H205" s="20">
        <v>1.05</v>
      </c>
      <c r="I205" s="20"/>
      <c r="J205" s="30">
        <f t="shared" si="6"/>
        <v>1.575</v>
      </c>
      <c r="K205" s="22"/>
      <c r="L205" s="22"/>
      <c r="M205" s="22"/>
    </row>
    <row r="206" spans="1:13" ht="15.15" customHeight="1" thickBot="1" x14ac:dyDescent="0.35">
      <c r="A206" s="22"/>
      <c r="B206" s="22"/>
      <c r="C206" s="22"/>
      <c r="D206" s="26"/>
      <c r="E206" s="5" t="s">
        <v>397</v>
      </c>
      <c r="F206" s="3">
        <v>1</v>
      </c>
      <c r="G206" s="20">
        <v>2</v>
      </c>
      <c r="H206" s="20">
        <v>1.3</v>
      </c>
      <c r="I206" s="20"/>
      <c r="J206" s="30">
        <f t="shared" si="6"/>
        <v>2.6</v>
      </c>
      <c r="K206" s="22"/>
      <c r="L206" s="22"/>
      <c r="M206" s="22"/>
    </row>
    <row r="207" spans="1:13" ht="15.15" customHeight="1" thickBot="1" x14ac:dyDescent="0.35">
      <c r="A207" s="22"/>
      <c r="B207" s="22"/>
      <c r="C207" s="22"/>
      <c r="D207" s="26"/>
      <c r="E207" s="5"/>
      <c r="F207" s="3">
        <v>1</v>
      </c>
      <c r="G207" s="20">
        <v>2.1</v>
      </c>
      <c r="H207" s="20">
        <v>1.3</v>
      </c>
      <c r="I207" s="20"/>
      <c r="J207" s="30">
        <f t="shared" si="6"/>
        <v>2.73</v>
      </c>
      <c r="K207" s="22"/>
      <c r="L207" s="22"/>
      <c r="M207" s="22"/>
    </row>
    <row r="208" spans="1:13" ht="15.15" customHeight="1" thickBot="1" x14ac:dyDescent="0.35">
      <c r="A208" s="22"/>
      <c r="B208" s="22"/>
      <c r="C208" s="22"/>
      <c r="D208" s="26"/>
      <c r="E208" s="5"/>
      <c r="F208" s="3">
        <v>1</v>
      </c>
      <c r="G208" s="20">
        <v>2.5</v>
      </c>
      <c r="H208" s="20">
        <v>1.3</v>
      </c>
      <c r="I208" s="20"/>
      <c r="J208" s="30">
        <f t="shared" si="6"/>
        <v>3.25</v>
      </c>
      <c r="K208" s="22"/>
      <c r="L208" s="22"/>
      <c r="M208" s="22"/>
    </row>
    <row r="209" spans="1:13" ht="15.15" customHeight="1" thickBot="1" x14ac:dyDescent="0.35">
      <c r="A209" s="22"/>
      <c r="B209" s="22"/>
      <c r="C209" s="22"/>
      <c r="D209" s="26"/>
      <c r="E209" s="5" t="s">
        <v>398</v>
      </c>
      <c r="F209" s="3"/>
      <c r="G209" s="20"/>
      <c r="H209" s="20"/>
      <c r="I209" s="20"/>
      <c r="J209" s="24" t="s">
        <v>399</v>
      </c>
      <c r="K209" s="22"/>
      <c r="L209" s="22"/>
      <c r="M209" s="22"/>
    </row>
    <row r="210" spans="1:13" ht="15.15" customHeight="1" thickBot="1" x14ac:dyDescent="0.35">
      <c r="A210" s="22"/>
      <c r="B210" s="22"/>
      <c r="C210" s="22"/>
      <c r="D210" s="26"/>
      <c r="E210" s="5" t="s">
        <v>400</v>
      </c>
      <c r="F210" s="3">
        <v>1</v>
      </c>
      <c r="G210" s="20">
        <v>3.2</v>
      </c>
      <c r="H210" s="20">
        <v>1.05</v>
      </c>
      <c r="I210" s="20"/>
      <c r="J210" s="30">
        <f>ROUND(F210*G210*H210,3)</f>
        <v>3.36</v>
      </c>
      <c r="K210" s="22"/>
      <c r="L210" s="22"/>
      <c r="M210" s="22"/>
    </row>
    <row r="211" spans="1:13" ht="15.15" customHeight="1" thickBot="1" x14ac:dyDescent="0.35">
      <c r="A211" s="22"/>
      <c r="B211" s="22"/>
      <c r="C211" s="22"/>
      <c r="D211" s="26"/>
      <c r="E211" s="5"/>
      <c r="F211" s="3">
        <v>1</v>
      </c>
      <c r="G211" s="20">
        <v>1.5</v>
      </c>
      <c r="H211" s="20">
        <v>1.05</v>
      </c>
      <c r="I211" s="20"/>
      <c r="J211" s="30">
        <f>ROUND(F211*G211*H211,3)</f>
        <v>1.575</v>
      </c>
      <c r="K211" s="22"/>
      <c r="L211" s="22"/>
      <c r="M211" s="22"/>
    </row>
    <row r="212" spans="1:13" ht="15.15" customHeight="1" thickBot="1" x14ac:dyDescent="0.35">
      <c r="A212" s="22"/>
      <c r="B212" s="22"/>
      <c r="C212" s="22"/>
      <c r="D212" s="26"/>
      <c r="E212" s="5"/>
      <c r="F212" s="3">
        <v>1</v>
      </c>
      <c r="G212" s="20">
        <v>2.5</v>
      </c>
      <c r="H212" s="20">
        <v>1.05</v>
      </c>
      <c r="I212" s="20"/>
      <c r="J212" s="30">
        <f>ROUND(F212*G212*H212,3)</f>
        <v>2.625</v>
      </c>
      <c r="K212" s="22"/>
      <c r="L212" s="22"/>
      <c r="M212" s="22"/>
    </row>
    <row r="213" spans="1:13" ht="15.15" customHeight="1" thickBot="1" x14ac:dyDescent="0.35">
      <c r="A213" s="22"/>
      <c r="B213" s="22"/>
      <c r="C213" s="22"/>
      <c r="D213" s="26"/>
      <c r="E213" s="5" t="s">
        <v>401</v>
      </c>
      <c r="F213" s="3">
        <v>2</v>
      </c>
      <c r="G213" s="20">
        <v>2.8</v>
      </c>
      <c r="H213" s="20">
        <v>1.6</v>
      </c>
      <c r="I213" s="20"/>
      <c r="J213" s="30">
        <f>ROUND(F213*G213*H213,3)</f>
        <v>8.9600000000000009</v>
      </c>
      <c r="K213" s="22"/>
      <c r="L213" s="22"/>
      <c r="M213" s="22"/>
    </row>
    <row r="214" spans="1:13" ht="15.15" customHeight="1" thickBot="1" x14ac:dyDescent="0.35">
      <c r="A214" s="22"/>
      <c r="B214" s="22"/>
      <c r="C214" s="22"/>
      <c r="D214" s="26"/>
      <c r="E214" s="5"/>
      <c r="F214" s="3">
        <v>1</v>
      </c>
      <c r="G214" s="20">
        <v>3.15</v>
      </c>
      <c r="H214" s="20">
        <v>1.8</v>
      </c>
      <c r="I214" s="20"/>
      <c r="J214" s="30">
        <f>ROUND(F214*G214*H214,3)</f>
        <v>5.67</v>
      </c>
      <c r="K214" s="22"/>
      <c r="L214" s="22"/>
      <c r="M214" s="22"/>
    </row>
    <row r="215" spans="1:13" ht="15.15" customHeight="1" thickBot="1" x14ac:dyDescent="0.35">
      <c r="A215" s="22"/>
      <c r="B215" s="22"/>
      <c r="C215" s="22"/>
      <c r="D215" s="26"/>
      <c r="E215" s="5" t="s">
        <v>402</v>
      </c>
      <c r="F215" s="3"/>
      <c r="G215" s="20"/>
      <c r="H215" s="20"/>
      <c r="I215" s="20"/>
      <c r="J215" s="24" t="s">
        <v>403</v>
      </c>
      <c r="K215" s="22"/>
      <c r="L215" s="22"/>
      <c r="M215" s="22"/>
    </row>
    <row r="216" spans="1:13" ht="15.15" customHeight="1" thickBot="1" x14ac:dyDescent="0.35">
      <c r="A216" s="22"/>
      <c r="B216" s="22"/>
      <c r="C216" s="22"/>
      <c r="D216" s="26"/>
      <c r="E216" s="5" t="s">
        <v>404</v>
      </c>
      <c r="F216" s="3">
        <v>1</v>
      </c>
      <c r="G216" s="20">
        <v>3.2</v>
      </c>
      <c r="H216" s="20">
        <v>1.05</v>
      </c>
      <c r="I216" s="20"/>
      <c r="J216" s="30">
        <f t="shared" ref="J216:J221" si="7">ROUND(F216*G216*H216,3)</f>
        <v>3.36</v>
      </c>
      <c r="K216" s="22"/>
      <c r="L216" s="22"/>
      <c r="M216" s="22"/>
    </row>
    <row r="217" spans="1:13" ht="15.15" customHeight="1" thickBot="1" x14ac:dyDescent="0.35">
      <c r="A217" s="22"/>
      <c r="B217" s="22"/>
      <c r="C217" s="22"/>
      <c r="D217" s="26"/>
      <c r="E217" s="5"/>
      <c r="F217" s="3">
        <v>1</v>
      </c>
      <c r="G217" s="20">
        <v>1.5</v>
      </c>
      <c r="H217" s="20">
        <v>1.05</v>
      </c>
      <c r="I217" s="20"/>
      <c r="J217" s="30">
        <f t="shared" si="7"/>
        <v>1.575</v>
      </c>
      <c r="K217" s="22"/>
      <c r="L217" s="22"/>
      <c r="M217" s="22"/>
    </row>
    <row r="218" spans="1:13" ht="15.15" customHeight="1" thickBot="1" x14ac:dyDescent="0.35">
      <c r="A218" s="22"/>
      <c r="B218" s="22"/>
      <c r="C218" s="22"/>
      <c r="D218" s="26"/>
      <c r="E218" s="5"/>
      <c r="F218" s="3">
        <v>1</v>
      </c>
      <c r="G218" s="20">
        <v>2.5</v>
      </c>
      <c r="H218" s="20">
        <v>1.05</v>
      </c>
      <c r="I218" s="20"/>
      <c r="J218" s="30">
        <f t="shared" si="7"/>
        <v>2.625</v>
      </c>
      <c r="K218" s="22"/>
      <c r="L218" s="22"/>
      <c r="M218" s="22"/>
    </row>
    <row r="219" spans="1:13" ht="15.15" customHeight="1" thickBot="1" x14ac:dyDescent="0.35">
      <c r="A219" s="22"/>
      <c r="B219" s="22"/>
      <c r="C219" s="22"/>
      <c r="D219" s="26"/>
      <c r="E219" s="5" t="s">
        <v>405</v>
      </c>
      <c r="F219" s="3">
        <v>2</v>
      </c>
      <c r="G219" s="20">
        <v>2.8</v>
      </c>
      <c r="H219" s="20">
        <v>1.6</v>
      </c>
      <c r="I219" s="20"/>
      <c r="J219" s="30">
        <f t="shared" si="7"/>
        <v>8.9600000000000009</v>
      </c>
      <c r="K219" s="22"/>
      <c r="L219" s="22"/>
      <c r="M219" s="22"/>
    </row>
    <row r="220" spans="1:13" ht="15.15" customHeight="1" thickBot="1" x14ac:dyDescent="0.35">
      <c r="A220" s="22"/>
      <c r="B220" s="22"/>
      <c r="C220" s="22"/>
      <c r="D220" s="26"/>
      <c r="E220" s="5"/>
      <c r="F220" s="3">
        <v>1</v>
      </c>
      <c r="G220" s="20">
        <v>3.15</v>
      </c>
      <c r="H220" s="20">
        <v>1.8</v>
      </c>
      <c r="I220" s="20"/>
      <c r="J220" s="30">
        <f t="shared" si="7"/>
        <v>5.67</v>
      </c>
      <c r="K220" s="22"/>
      <c r="L220" s="22"/>
      <c r="M220" s="22"/>
    </row>
    <row r="221" spans="1:13" ht="15.15" customHeight="1" thickBot="1" x14ac:dyDescent="0.35">
      <c r="A221" s="22"/>
      <c r="B221" s="22"/>
      <c r="C221" s="22"/>
      <c r="D221" s="26"/>
      <c r="E221" s="5" t="s">
        <v>406</v>
      </c>
      <c r="F221" s="3">
        <v>1</v>
      </c>
      <c r="G221" s="20">
        <v>6.5</v>
      </c>
      <c r="H221" s="20">
        <v>1.1000000000000001</v>
      </c>
      <c r="I221" s="20"/>
      <c r="J221" s="30">
        <f t="shared" si="7"/>
        <v>7.15</v>
      </c>
      <c r="K221" s="32">
        <f>SUM(J201:J221)</f>
        <v>74.285000000000011</v>
      </c>
      <c r="L221" s="22"/>
      <c r="M221" s="22"/>
    </row>
    <row r="222" spans="1:13" ht="15.45" customHeight="1" thickBot="1" x14ac:dyDescent="0.35">
      <c r="A222" s="10" t="s">
        <v>407</v>
      </c>
      <c r="B222" s="5" t="s">
        <v>408</v>
      </c>
      <c r="C222" s="5" t="s">
        <v>409</v>
      </c>
      <c r="D222" s="84" t="s">
        <v>410</v>
      </c>
      <c r="E222" s="84"/>
      <c r="F222" s="84"/>
      <c r="G222" s="84"/>
      <c r="H222" s="84"/>
      <c r="I222" s="84"/>
      <c r="J222" s="84"/>
      <c r="K222" s="20">
        <f>SUM(K225:K235)</f>
        <v>3.0720000000000001</v>
      </c>
      <c r="L222" s="21">
        <f>ROUND(0*(1+M2/100),2)</f>
        <v>0</v>
      </c>
      <c r="M222" s="21">
        <f>ROUND(K222*L222,2)</f>
        <v>0</v>
      </c>
    </row>
    <row r="223" spans="1:13" ht="39.75" customHeight="1" thickBot="1" x14ac:dyDescent="0.35">
      <c r="A223" s="22"/>
      <c r="B223" s="22"/>
      <c r="C223" s="22"/>
      <c r="D223" s="84" t="s">
        <v>411</v>
      </c>
      <c r="E223" s="84"/>
      <c r="F223" s="84"/>
      <c r="G223" s="84"/>
      <c r="H223" s="84"/>
      <c r="I223" s="84"/>
      <c r="J223" s="84"/>
      <c r="K223" s="84"/>
      <c r="L223" s="84"/>
      <c r="M223" s="84"/>
    </row>
    <row r="224" spans="1:13" ht="15.15" customHeight="1" thickBot="1" x14ac:dyDescent="0.35">
      <c r="A224" s="22"/>
      <c r="B224" s="22"/>
      <c r="C224" s="22"/>
      <c r="D224" s="22"/>
      <c r="E224" s="23"/>
      <c r="F224" s="25" t="s">
        <v>412</v>
      </c>
      <c r="G224" s="25" t="s">
        <v>413</v>
      </c>
      <c r="H224" s="25" t="s">
        <v>414</v>
      </c>
      <c r="I224" s="25" t="s">
        <v>415</v>
      </c>
      <c r="J224" s="25" t="s">
        <v>416</v>
      </c>
      <c r="K224" s="25" t="s">
        <v>417</v>
      </c>
      <c r="L224" s="22"/>
      <c r="M224" s="22"/>
    </row>
    <row r="225" spans="1:13" ht="15.15" customHeight="1" thickBot="1" x14ac:dyDescent="0.35">
      <c r="A225" s="22"/>
      <c r="B225" s="22"/>
      <c r="C225" s="22"/>
      <c r="D225" s="26"/>
      <c r="E225" s="27" t="s">
        <v>418</v>
      </c>
      <c r="F225" s="28"/>
      <c r="G225" s="29"/>
      <c r="H225" s="29"/>
      <c r="I225" s="29"/>
      <c r="J225" s="41" t="s">
        <v>419</v>
      </c>
      <c r="K225" s="42"/>
      <c r="L225" s="22"/>
      <c r="M225" s="22"/>
    </row>
    <row r="226" spans="1:13" ht="15.15" customHeight="1" thickBot="1" x14ac:dyDescent="0.35">
      <c r="A226" s="22"/>
      <c r="B226" s="22"/>
      <c r="C226" s="22"/>
      <c r="D226" s="26"/>
      <c r="E226" s="5" t="s">
        <v>420</v>
      </c>
      <c r="F226" s="3">
        <v>1</v>
      </c>
      <c r="G226" s="20">
        <v>4.2</v>
      </c>
      <c r="H226" s="20">
        <v>0.4</v>
      </c>
      <c r="I226" s="20">
        <v>0.3</v>
      </c>
      <c r="J226" s="30">
        <f>ROUND(F226*G226*H226*I226,3)</f>
        <v>0.504</v>
      </c>
      <c r="K226" s="22"/>
      <c r="L226" s="22"/>
      <c r="M226" s="22"/>
    </row>
    <row r="227" spans="1:13" ht="15.15" customHeight="1" thickBot="1" x14ac:dyDescent="0.35">
      <c r="A227" s="22"/>
      <c r="B227" s="22"/>
      <c r="C227" s="22"/>
      <c r="D227" s="26"/>
      <c r="E227" s="5" t="s">
        <v>421</v>
      </c>
      <c r="F227" s="3"/>
      <c r="G227" s="20"/>
      <c r="H227" s="20"/>
      <c r="I227" s="20"/>
      <c r="J227" s="24" t="s">
        <v>422</v>
      </c>
      <c r="K227" s="22"/>
      <c r="L227" s="22"/>
      <c r="M227" s="22"/>
    </row>
    <row r="228" spans="1:13" ht="15.15" customHeight="1" thickBot="1" x14ac:dyDescent="0.35">
      <c r="A228" s="22"/>
      <c r="B228" s="22"/>
      <c r="C228" s="22"/>
      <c r="D228" s="26"/>
      <c r="E228" s="5" t="s">
        <v>423</v>
      </c>
      <c r="F228" s="3">
        <v>1</v>
      </c>
      <c r="G228" s="20">
        <v>4.2</v>
      </c>
      <c r="H228" s="20">
        <v>0.4</v>
      </c>
      <c r="I228" s="20">
        <v>0.3</v>
      </c>
      <c r="J228" s="30">
        <f>ROUND(F228*G228*H228*I228,3)</f>
        <v>0.504</v>
      </c>
      <c r="K228" s="22"/>
      <c r="L228" s="22"/>
      <c r="M228" s="22"/>
    </row>
    <row r="229" spans="1:13" ht="21.3" customHeight="1" thickBot="1" x14ac:dyDescent="0.35">
      <c r="A229" s="22"/>
      <c r="B229" s="22"/>
      <c r="C229" s="22"/>
      <c r="D229" s="26"/>
      <c r="E229" s="5" t="s">
        <v>424</v>
      </c>
      <c r="F229" s="3">
        <v>1</v>
      </c>
      <c r="G229" s="20">
        <v>4.2</v>
      </c>
      <c r="H229" s="20">
        <v>0.4</v>
      </c>
      <c r="I229" s="20">
        <v>0.3</v>
      </c>
      <c r="J229" s="30">
        <f>ROUND(F229*G229*H229*I229,3)</f>
        <v>0.504</v>
      </c>
      <c r="K229" s="22"/>
      <c r="L229" s="22"/>
      <c r="M229" s="22"/>
    </row>
    <row r="230" spans="1:13" ht="15.15" customHeight="1" thickBot="1" x14ac:dyDescent="0.35">
      <c r="A230" s="22"/>
      <c r="B230" s="22"/>
      <c r="C230" s="22"/>
      <c r="D230" s="26"/>
      <c r="E230" s="5" t="s">
        <v>425</v>
      </c>
      <c r="F230" s="3"/>
      <c r="G230" s="20"/>
      <c r="H230" s="20"/>
      <c r="I230" s="20"/>
      <c r="J230" s="24" t="s">
        <v>426</v>
      </c>
      <c r="K230" s="22"/>
      <c r="L230" s="22"/>
      <c r="M230" s="22"/>
    </row>
    <row r="231" spans="1:13" ht="15.15" customHeight="1" thickBot="1" x14ac:dyDescent="0.35">
      <c r="A231" s="22"/>
      <c r="B231" s="22"/>
      <c r="C231" s="22"/>
      <c r="D231" s="26"/>
      <c r="E231" s="5" t="s">
        <v>427</v>
      </c>
      <c r="F231" s="3">
        <v>1</v>
      </c>
      <c r="G231" s="20">
        <v>4.2</v>
      </c>
      <c r="H231" s="20">
        <v>0.4</v>
      </c>
      <c r="I231" s="20">
        <v>0.3</v>
      </c>
      <c r="J231" s="30">
        <f>ROUND(F231*G231*H231*I231,3)</f>
        <v>0.504</v>
      </c>
      <c r="K231" s="22"/>
      <c r="L231" s="22"/>
      <c r="M231" s="22"/>
    </row>
    <row r="232" spans="1:13" ht="15.15" customHeight="1" thickBot="1" x14ac:dyDescent="0.35">
      <c r="A232" s="22"/>
      <c r="B232" s="22"/>
      <c r="C232" s="22"/>
      <c r="D232" s="26"/>
      <c r="E232" s="5" t="s">
        <v>428</v>
      </c>
      <c r="F232" s="3"/>
      <c r="G232" s="20"/>
      <c r="H232" s="20"/>
      <c r="I232" s="20"/>
      <c r="J232" s="24" t="s">
        <v>429</v>
      </c>
      <c r="K232" s="22"/>
      <c r="L232" s="22"/>
      <c r="M232" s="22"/>
    </row>
    <row r="233" spans="1:13" ht="15.15" customHeight="1" thickBot="1" x14ac:dyDescent="0.35">
      <c r="A233" s="22"/>
      <c r="B233" s="22"/>
      <c r="C233" s="22"/>
      <c r="D233" s="26"/>
      <c r="E233" s="5" t="s">
        <v>430</v>
      </c>
      <c r="F233" s="3">
        <v>1</v>
      </c>
      <c r="G233" s="20">
        <v>4.2</v>
      </c>
      <c r="H233" s="20">
        <v>0.4</v>
      </c>
      <c r="I233" s="20">
        <v>0.3</v>
      </c>
      <c r="J233" s="30">
        <f>ROUND(F233*G233*H233*I233,3)</f>
        <v>0.504</v>
      </c>
      <c r="K233" s="22"/>
      <c r="L233" s="22"/>
      <c r="M233" s="22"/>
    </row>
    <row r="234" spans="1:13" ht="15.15" customHeight="1" thickBot="1" x14ac:dyDescent="0.35">
      <c r="A234" s="22"/>
      <c r="B234" s="22"/>
      <c r="C234" s="22"/>
      <c r="D234" s="26"/>
      <c r="E234" s="5" t="s">
        <v>431</v>
      </c>
      <c r="F234" s="3"/>
      <c r="G234" s="20"/>
      <c r="H234" s="20"/>
      <c r="I234" s="20"/>
      <c r="J234" s="24" t="s">
        <v>432</v>
      </c>
      <c r="K234" s="22"/>
      <c r="L234" s="22"/>
      <c r="M234" s="22"/>
    </row>
    <row r="235" spans="1:13" ht="15.15" customHeight="1" thickBot="1" x14ac:dyDescent="0.35">
      <c r="A235" s="22"/>
      <c r="B235" s="22"/>
      <c r="C235" s="22"/>
      <c r="D235" s="26"/>
      <c r="E235" s="5" t="s">
        <v>433</v>
      </c>
      <c r="F235" s="3">
        <v>1</v>
      </c>
      <c r="G235" s="20">
        <v>4.5999999999999996</v>
      </c>
      <c r="H235" s="20">
        <v>0.4</v>
      </c>
      <c r="I235" s="20">
        <v>0.3</v>
      </c>
      <c r="J235" s="30">
        <f>ROUND(F235*G235*H235*I235,3)</f>
        <v>0.55200000000000005</v>
      </c>
      <c r="K235" s="32">
        <f>SUM(J225:J235)</f>
        <v>3.0720000000000001</v>
      </c>
      <c r="L235" s="22"/>
      <c r="M235" s="22"/>
    </row>
    <row r="236" spans="1:13" ht="15.45" customHeight="1" thickBot="1" x14ac:dyDescent="0.35">
      <c r="A236" s="10" t="s">
        <v>434</v>
      </c>
      <c r="B236" s="5" t="s">
        <v>435</v>
      </c>
      <c r="C236" s="5" t="s">
        <v>436</v>
      </c>
      <c r="D236" s="84" t="s">
        <v>437</v>
      </c>
      <c r="E236" s="84"/>
      <c r="F236" s="84"/>
      <c r="G236" s="84"/>
      <c r="H236" s="84"/>
      <c r="I236" s="84"/>
      <c r="J236" s="84"/>
      <c r="K236" s="20">
        <f>SUM(K239:K240)</f>
        <v>8.9550000000000001</v>
      </c>
      <c r="L236" s="21">
        <f>ROUND(0*(1+M2/100),2)</f>
        <v>0</v>
      </c>
      <c r="M236" s="21">
        <f>ROUND(K236*L236,2)</f>
        <v>0</v>
      </c>
    </row>
    <row r="237" spans="1:13" ht="39.75" customHeight="1" thickBot="1" x14ac:dyDescent="0.35">
      <c r="A237" s="22"/>
      <c r="B237" s="22"/>
      <c r="C237" s="22"/>
      <c r="D237" s="84" t="s">
        <v>438</v>
      </c>
      <c r="E237" s="84"/>
      <c r="F237" s="84"/>
      <c r="G237" s="84"/>
      <c r="H237" s="84"/>
      <c r="I237" s="84"/>
      <c r="J237" s="84"/>
      <c r="K237" s="84"/>
      <c r="L237" s="84"/>
      <c r="M237" s="84"/>
    </row>
    <row r="238" spans="1:13" ht="15.15" customHeight="1" thickBot="1" x14ac:dyDescent="0.35">
      <c r="A238" s="22"/>
      <c r="B238" s="22"/>
      <c r="C238" s="22"/>
      <c r="D238" s="22"/>
      <c r="E238" s="23"/>
      <c r="F238" s="25" t="s">
        <v>439</v>
      </c>
      <c r="G238" s="25" t="s">
        <v>440</v>
      </c>
      <c r="H238" s="25" t="s">
        <v>441</v>
      </c>
      <c r="I238" s="25" t="s">
        <v>442</v>
      </c>
      <c r="J238" s="25" t="s">
        <v>443</v>
      </c>
      <c r="K238" s="25" t="s">
        <v>444</v>
      </c>
      <c r="L238" s="22"/>
      <c r="M238" s="22"/>
    </row>
    <row r="239" spans="1:13" ht="15.15" customHeight="1" thickBot="1" x14ac:dyDescent="0.35">
      <c r="A239" s="22"/>
      <c r="B239" s="22"/>
      <c r="C239" s="22"/>
      <c r="D239" s="26"/>
      <c r="E239" s="27" t="s">
        <v>445</v>
      </c>
      <c r="F239" s="28">
        <v>1</v>
      </c>
      <c r="G239" s="29">
        <v>5.0999999999999996</v>
      </c>
      <c r="H239" s="29">
        <v>0.3</v>
      </c>
      <c r="I239" s="29">
        <v>3.5</v>
      </c>
      <c r="J239" s="31">
        <f>ROUND(F239*G239*H239*I239,3)</f>
        <v>5.3550000000000004</v>
      </c>
      <c r="K239" s="42"/>
      <c r="L239" s="22"/>
      <c r="M239" s="22"/>
    </row>
    <row r="240" spans="1:13" ht="15.15" customHeight="1" thickBot="1" x14ac:dyDescent="0.35">
      <c r="A240" s="22"/>
      <c r="B240" s="22"/>
      <c r="C240" s="22"/>
      <c r="D240" s="26"/>
      <c r="E240" s="5" t="s">
        <v>446</v>
      </c>
      <c r="F240" s="3">
        <v>6</v>
      </c>
      <c r="G240" s="20">
        <v>2</v>
      </c>
      <c r="H240" s="20">
        <v>0.3</v>
      </c>
      <c r="I240" s="20">
        <v>1</v>
      </c>
      <c r="J240" s="30">
        <f>ROUND(F240*G240*H240*I240,3)</f>
        <v>3.6</v>
      </c>
      <c r="K240" s="32">
        <f>SUM(J239:J240)</f>
        <v>8.9550000000000001</v>
      </c>
      <c r="L240" s="22"/>
      <c r="M240" s="22"/>
    </row>
    <row r="241" spans="1:13" ht="15.45" customHeight="1" thickBot="1" x14ac:dyDescent="0.35">
      <c r="A241" s="10" t="s">
        <v>447</v>
      </c>
      <c r="B241" s="5" t="s">
        <v>448</v>
      </c>
      <c r="C241" s="5" t="s">
        <v>449</v>
      </c>
      <c r="D241" s="84" t="s">
        <v>450</v>
      </c>
      <c r="E241" s="84"/>
      <c r="F241" s="84"/>
      <c r="G241" s="84"/>
      <c r="H241" s="84"/>
      <c r="I241" s="84"/>
      <c r="J241" s="84"/>
      <c r="K241" s="20">
        <f>SUM(K244:K244)</f>
        <v>2.61</v>
      </c>
      <c r="L241" s="21">
        <f>ROUND(0*(1+M2/100),2)</f>
        <v>0</v>
      </c>
      <c r="M241" s="21">
        <f>ROUND(K241*L241,2)</f>
        <v>0</v>
      </c>
    </row>
    <row r="242" spans="1:13" ht="49.05" customHeight="1" thickBot="1" x14ac:dyDescent="0.35">
      <c r="A242" s="22"/>
      <c r="B242" s="22"/>
      <c r="C242" s="22"/>
      <c r="D242" s="84" t="s">
        <v>451</v>
      </c>
      <c r="E242" s="84"/>
      <c r="F242" s="84"/>
      <c r="G242" s="84"/>
      <c r="H242" s="84"/>
      <c r="I242" s="84"/>
      <c r="J242" s="84"/>
      <c r="K242" s="84"/>
      <c r="L242" s="84"/>
      <c r="M242" s="84"/>
    </row>
    <row r="243" spans="1:13" ht="15.15" customHeight="1" thickBot="1" x14ac:dyDescent="0.35">
      <c r="A243" s="22"/>
      <c r="B243" s="22"/>
      <c r="C243" s="22"/>
      <c r="D243" s="22"/>
      <c r="E243" s="23"/>
      <c r="F243" s="25" t="s">
        <v>452</v>
      </c>
      <c r="G243" s="25" t="s">
        <v>453</v>
      </c>
      <c r="H243" s="25" t="s">
        <v>454</v>
      </c>
      <c r="I243" s="25" t="s">
        <v>455</v>
      </c>
      <c r="J243" s="25" t="s">
        <v>456</v>
      </c>
      <c r="K243" s="25" t="s">
        <v>457</v>
      </c>
      <c r="L243" s="22"/>
      <c r="M243" s="22"/>
    </row>
    <row r="244" spans="1:13" ht="15.15" customHeight="1" thickBot="1" x14ac:dyDescent="0.35">
      <c r="A244" s="22"/>
      <c r="B244" s="22"/>
      <c r="C244" s="22"/>
      <c r="D244" s="26"/>
      <c r="E244" s="27" t="s">
        <v>458</v>
      </c>
      <c r="F244" s="28">
        <v>1</v>
      </c>
      <c r="G244" s="29">
        <v>1.8</v>
      </c>
      <c r="H244" s="29">
        <v>1.45</v>
      </c>
      <c r="I244" s="29"/>
      <c r="J244" s="31">
        <f>ROUND(F244*G244*H244,3)</f>
        <v>2.61</v>
      </c>
      <c r="K244" s="33">
        <f>SUM(J244:J244)</f>
        <v>2.61</v>
      </c>
      <c r="L244" s="22"/>
      <c r="M244" s="22"/>
    </row>
    <row r="245" spans="1:13" ht="15.45" customHeight="1" thickBot="1" x14ac:dyDescent="0.35">
      <c r="A245" s="34"/>
      <c r="B245" s="34"/>
      <c r="C245" s="34"/>
      <c r="D245" s="35" t="s">
        <v>459</v>
      </c>
      <c r="E245" s="36"/>
      <c r="F245" s="36"/>
      <c r="G245" s="36"/>
      <c r="H245" s="36"/>
      <c r="I245" s="36"/>
      <c r="J245" s="36"/>
      <c r="K245" s="36"/>
      <c r="L245" s="37">
        <f>M164+M198+M222+M236+M241</f>
        <v>0</v>
      </c>
      <c r="M245" s="37">
        <f>ROUND(L245,2)</f>
        <v>0</v>
      </c>
    </row>
    <row r="246" spans="1:13" ht="15.45" customHeight="1" thickBot="1" x14ac:dyDescent="0.35">
      <c r="A246" s="38" t="s">
        <v>460</v>
      </c>
      <c r="B246" s="38" t="s">
        <v>461</v>
      </c>
      <c r="C246" s="39"/>
      <c r="D246" s="85" t="s">
        <v>462</v>
      </c>
      <c r="E246" s="85"/>
      <c r="F246" s="85"/>
      <c r="G246" s="85"/>
      <c r="H246" s="85"/>
      <c r="I246" s="85"/>
      <c r="J246" s="85"/>
      <c r="K246" s="39"/>
      <c r="L246" s="40">
        <f>L257</f>
        <v>0</v>
      </c>
      <c r="M246" s="40">
        <f>ROUND(L246,2)</f>
        <v>0</v>
      </c>
    </row>
    <row r="247" spans="1:13" ht="15.45" customHeight="1" thickBot="1" x14ac:dyDescent="0.35">
      <c r="A247" s="10" t="s">
        <v>463</v>
      </c>
      <c r="B247" s="5" t="s">
        <v>464</v>
      </c>
      <c r="C247" s="5" t="s">
        <v>465</v>
      </c>
      <c r="D247" s="84" t="s">
        <v>466</v>
      </c>
      <c r="E247" s="84"/>
      <c r="F247" s="84"/>
      <c r="G247" s="84"/>
      <c r="H247" s="84"/>
      <c r="I247" s="84"/>
      <c r="J247" s="84"/>
      <c r="K247" s="20">
        <f>SUM(K250:K256)</f>
        <v>4442.79</v>
      </c>
      <c r="L247" s="21">
        <f>ROUND(0*(1+M2/100),2)</f>
        <v>0</v>
      </c>
      <c r="M247" s="21">
        <f>ROUND(K247*L247,2)</f>
        <v>0</v>
      </c>
    </row>
    <row r="248" spans="1:13" ht="95.25" customHeight="1" thickBot="1" x14ac:dyDescent="0.35">
      <c r="A248" s="22"/>
      <c r="B248" s="22"/>
      <c r="C248" s="22"/>
      <c r="D248" s="84" t="s">
        <v>467</v>
      </c>
      <c r="E248" s="84"/>
      <c r="F248" s="84"/>
      <c r="G248" s="84"/>
      <c r="H248" s="84"/>
      <c r="I248" s="84"/>
      <c r="J248" s="84"/>
      <c r="K248" s="84"/>
      <c r="L248" s="84"/>
      <c r="M248" s="84"/>
    </row>
    <row r="249" spans="1:13" ht="15.15" customHeight="1" thickBot="1" x14ac:dyDescent="0.35">
      <c r="A249" s="22"/>
      <c r="B249" s="22"/>
      <c r="C249" s="22"/>
      <c r="D249" s="22"/>
      <c r="E249" s="23"/>
      <c r="F249" s="25" t="s">
        <v>468</v>
      </c>
      <c r="G249" s="25" t="s">
        <v>469</v>
      </c>
      <c r="H249" s="25" t="s">
        <v>470</v>
      </c>
      <c r="I249" s="25" t="s">
        <v>471</v>
      </c>
      <c r="J249" s="25" t="s">
        <v>472</v>
      </c>
      <c r="K249" s="25" t="s">
        <v>473</v>
      </c>
      <c r="L249" s="22"/>
      <c r="M249" s="22"/>
    </row>
    <row r="250" spans="1:13" ht="15.15" customHeight="1" thickBot="1" x14ac:dyDescent="0.35">
      <c r="A250" s="22"/>
      <c r="B250" s="22"/>
      <c r="C250" s="22"/>
      <c r="D250" s="26"/>
      <c r="E250" s="27" t="s">
        <v>474</v>
      </c>
      <c r="F250" s="28">
        <v>1</v>
      </c>
      <c r="G250" s="29">
        <v>287.67</v>
      </c>
      <c r="H250" s="29"/>
      <c r="I250" s="29"/>
      <c r="J250" s="31">
        <f t="shared" ref="J250:J256" si="8">ROUND(F250*G250,3)</f>
        <v>287.67</v>
      </c>
      <c r="K250" s="42"/>
      <c r="L250" s="22"/>
      <c r="M250" s="22"/>
    </row>
    <row r="251" spans="1:13" ht="15.15" customHeight="1" thickBot="1" x14ac:dyDescent="0.35">
      <c r="A251" s="22"/>
      <c r="B251" s="22"/>
      <c r="C251" s="22"/>
      <c r="D251" s="26"/>
      <c r="E251" s="5" t="s">
        <v>475</v>
      </c>
      <c r="F251" s="3">
        <v>1</v>
      </c>
      <c r="G251" s="20">
        <v>1239.47</v>
      </c>
      <c r="H251" s="20"/>
      <c r="I251" s="20"/>
      <c r="J251" s="30">
        <f t="shared" si="8"/>
        <v>1239.47</v>
      </c>
      <c r="K251" s="22"/>
      <c r="L251" s="22"/>
      <c r="M251" s="22"/>
    </row>
    <row r="252" spans="1:13" ht="15.15" customHeight="1" thickBot="1" x14ac:dyDescent="0.35">
      <c r="A252" s="22"/>
      <c r="B252" s="22"/>
      <c r="C252" s="22"/>
      <c r="D252" s="26"/>
      <c r="E252" s="5" t="s">
        <v>476</v>
      </c>
      <c r="F252" s="3">
        <v>1</v>
      </c>
      <c r="G252" s="20">
        <v>1282.96</v>
      </c>
      <c r="H252" s="20"/>
      <c r="I252" s="20"/>
      <c r="J252" s="30">
        <f t="shared" si="8"/>
        <v>1282.96</v>
      </c>
      <c r="K252" s="22"/>
      <c r="L252" s="22"/>
      <c r="M252" s="22"/>
    </row>
    <row r="253" spans="1:13" ht="15.15" customHeight="1" thickBot="1" x14ac:dyDescent="0.35">
      <c r="A253" s="22"/>
      <c r="B253" s="22"/>
      <c r="C253" s="22"/>
      <c r="D253" s="26"/>
      <c r="E253" s="5" t="s">
        <v>477</v>
      </c>
      <c r="F253" s="3">
        <v>1</v>
      </c>
      <c r="G253" s="20">
        <v>811.23</v>
      </c>
      <c r="H253" s="20"/>
      <c r="I253" s="20"/>
      <c r="J253" s="30">
        <f t="shared" si="8"/>
        <v>811.23</v>
      </c>
      <c r="K253" s="22"/>
      <c r="L253" s="22"/>
      <c r="M253" s="22"/>
    </row>
    <row r="254" spans="1:13" ht="15.15" customHeight="1" thickBot="1" x14ac:dyDescent="0.35">
      <c r="A254" s="22"/>
      <c r="B254" s="22"/>
      <c r="C254" s="22"/>
      <c r="D254" s="26"/>
      <c r="E254" s="5" t="s">
        <v>478</v>
      </c>
      <c r="F254" s="3">
        <v>1</v>
      </c>
      <c r="G254" s="20">
        <v>450.25</v>
      </c>
      <c r="H254" s="20"/>
      <c r="I254" s="20"/>
      <c r="J254" s="30">
        <f t="shared" si="8"/>
        <v>450.25</v>
      </c>
      <c r="K254" s="22"/>
      <c r="L254" s="22"/>
      <c r="M254" s="22"/>
    </row>
    <row r="255" spans="1:13" ht="15.15" customHeight="1" thickBot="1" x14ac:dyDescent="0.35">
      <c r="A255" s="22"/>
      <c r="B255" s="22"/>
      <c r="C255" s="22"/>
      <c r="D255" s="26"/>
      <c r="E255" s="5"/>
      <c r="F255" s="3">
        <v>1</v>
      </c>
      <c r="G255" s="20">
        <v>142.84</v>
      </c>
      <c r="H255" s="20"/>
      <c r="I255" s="20"/>
      <c r="J255" s="30">
        <f t="shared" si="8"/>
        <v>142.84</v>
      </c>
      <c r="K255" s="22"/>
      <c r="L255" s="22"/>
      <c r="M255" s="22"/>
    </row>
    <row r="256" spans="1:13" ht="21.3" customHeight="1" thickBot="1" x14ac:dyDescent="0.35">
      <c r="A256" s="22"/>
      <c r="B256" s="22"/>
      <c r="C256" s="22"/>
      <c r="D256" s="26"/>
      <c r="E256" s="5" t="s">
        <v>479</v>
      </c>
      <c r="F256" s="3">
        <v>1</v>
      </c>
      <c r="G256" s="20">
        <v>228.37</v>
      </c>
      <c r="H256" s="20"/>
      <c r="I256" s="20"/>
      <c r="J256" s="30">
        <f t="shared" si="8"/>
        <v>228.37</v>
      </c>
      <c r="K256" s="32">
        <f>SUM(J250:J256)</f>
        <v>4442.79</v>
      </c>
      <c r="L256" s="22"/>
      <c r="M256" s="22"/>
    </row>
    <row r="257" spans="1:13" ht="15.45" customHeight="1" thickBot="1" x14ac:dyDescent="0.35">
      <c r="A257" s="34"/>
      <c r="B257" s="34"/>
      <c r="C257" s="34"/>
      <c r="D257" s="35" t="s">
        <v>480</v>
      </c>
      <c r="E257" s="36"/>
      <c r="F257" s="36"/>
      <c r="G257" s="36"/>
      <c r="H257" s="36"/>
      <c r="I257" s="36"/>
      <c r="J257" s="36"/>
      <c r="K257" s="36"/>
      <c r="L257" s="37">
        <f>M247</f>
        <v>0</v>
      </c>
      <c r="M257" s="37">
        <f>ROUND(L257,2)</f>
        <v>0</v>
      </c>
    </row>
    <row r="258" spans="1:13" ht="15.45" customHeight="1" thickBot="1" x14ac:dyDescent="0.35">
      <c r="A258" s="38" t="s">
        <v>481</v>
      </c>
      <c r="B258" s="38" t="s">
        <v>482</v>
      </c>
      <c r="C258" s="39"/>
      <c r="D258" s="85" t="s">
        <v>483</v>
      </c>
      <c r="E258" s="85"/>
      <c r="F258" s="85"/>
      <c r="G258" s="85"/>
      <c r="H258" s="85"/>
      <c r="I258" s="85"/>
      <c r="J258" s="85"/>
      <c r="K258" s="39"/>
      <c r="L258" s="40">
        <f>L291</f>
        <v>0</v>
      </c>
      <c r="M258" s="40">
        <f>ROUND(L258,2)</f>
        <v>0</v>
      </c>
    </row>
    <row r="259" spans="1:13" ht="15.45" customHeight="1" thickBot="1" x14ac:dyDescent="0.35">
      <c r="A259" s="10" t="s">
        <v>484</v>
      </c>
      <c r="B259" s="5" t="s">
        <v>485</v>
      </c>
      <c r="C259" s="5" t="s">
        <v>486</v>
      </c>
      <c r="D259" s="84" t="s">
        <v>487</v>
      </c>
      <c r="E259" s="84"/>
      <c r="F259" s="84"/>
      <c r="G259" s="84"/>
      <c r="H259" s="84"/>
      <c r="I259" s="84"/>
      <c r="J259" s="84"/>
      <c r="K259" s="20">
        <f>SUM(K262:K262)</f>
        <v>2</v>
      </c>
      <c r="L259" s="21">
        <f>ROUND(0*(1+M2/100),2)</f>
        <v>0</v>
      </c>
      <c r="M259" s="21">
        <f>ROUND(K259*L259,2)</f>
        <v>0</v>
      </c>
    </row>
    <row r="260" spans="1:13" ht="58.35" customHeight="1" thickBot="1" x14ac:dyDescent="0.35">
      <c r="A260" s="22"/>
      <c r="B260" s="22"/>
      <c r="C260" s="22"/>
      <c r="D260" s="84" t="s">
        <v>488</v>
      </c>
      <c r="E260" s="84"/>
      <c r="F260" s="84"/>
      <c r="G260" s="84"/>
      <c r="H260" s="84"/>
      <c r="I260" s="84"/>
      <c r="J260" s="84"/>
      <c r="K260" s="84"/>
      <c r="L260" s="84"/>
      <c r="M260" s="84"/>
    </row>
    <row r="261" spans="1:13" ht="15.15" customHeight="1" thickBot="1" x14ac:dyDescent="0.35">
      <c r="A261" s="22"/>
      <c r="B261" s="22"/>
      <c r="C261" s="22"/>
      <c r="D261" s="22"/>
      <c r="E261" s="23"/>
      <c r="F261" s="25" t="s">
        <v>489</v>
      </c>
      <c r="G261" s="25" t="s">
        <v>490</v>
      </c>
      <c r="H261" s="25" t="s">
        <v>491</v>
      </c>
      <c r="I261" s="25" t="s">
        <v>492</v>
      </c>
      <c r="J261" s="25" t="s">
        <v>493</v>
      </c>
      <c r="K261" s="25" t="s">
        <v>494</v>
      </c>
      <c r="L261" s="22"/>
      <c r="M261" s="22"/>
    </row>
    <row r="262" spans="1:13" ht="15.15" customHeight="1" thickBot="1" x14ac:dyDescent="0.35">
      <c r="A262" s="22"/>
      <c r="B262" s="22"/>
      <c r="C262" s="22"/>
      <c r="D262" s="26"/>
      <c r="E262" s="27"/>
      <c r="F262" s="28">
        <v>2</v>
      </c>
      <c r="G262" s="29"/>
      <c r="H262" s="29"/>
      <c r="I262" s="29"/>
      <c r="J262" s="31">
        <f>ROUND(F262,3)</f>
        <v>2</v>
      </c>
      <c r="K262" s="33">
        <f>SUM(J262:J262)</f>
        <v>2</v>
      </c>
      <c r="L262" s="22"/>
      <c r="M262" s="22"/>
    </row>
    <row r="263" spans="1:13" ht="15.45" customHeight="1" thickBot="1" x14ac:dyDescent="0.35">
      <c r="A263" s="10" t="s">
        <v>495</v>
      </c>
      <c r="B263" s="5" t="s">
        <v>496</v>
      </c>
      <c r="C263" s="5" t="s">
        <v>497</v>
      </c>
      <c r="D263" s="84" t="s">
        <v>498</v>
      </c>
      <c r="E263" s="84"/>
      <c r="F263" s="84"/>
      <c r="G263" s="84"/>
      <c r="H263" s="84"/>
      <c r="I263" s="84"/>
      <c r="J263" s="84"/>
      <c r="K263" s="20">
        <f>SUM(K266:K266)</f>
        <v>1</v>
      </c>
      <c r="L263" s="21">
        <f>ROUND(0*(1+M2/100),2)</f>
        <v>0</v>
      </c>
      <c r="M263" s="21">
        <f>ROUND(K263*L263,2)</f>
        <v>0</v>
      </c>
    </row>
    <row r="264" spans="1:13" ht="58.35" customHeight="1" thickBot="1" x14ac:dyDescent="0.35">
      <c r="A264" s="22"/>
      <c r="B264" s="22"/>
      <c r="C264" s="22"/>
      <c r="D264" s="84" t="s">
        <v>499</v>
      </c>
      <c r="E264" s="84"/>
      <c r="F264" s="84"/>
      <c r="G264" s="84"/>
      <c r="H264" s="84"/>
      <c r="I264" s="84"/>
      <c r="J264" s="84"/>
      <c r="K264" s="84"/>
      <c r="L264" s="84"/>
      <c r="M264" s="84"/>
    </row>
    <row r="265" spans="1:13" ht="15.15" customHeight="1" thickBot="1" x14ac:dyDescent="0.35">
      <c r="A265" s="22"/>
      <c r="B265" s="22"/>
      <c r="C265" s="22"/>
      <c r="D265" s="22"/>
      <c r="E265" s="23"/>
      <c r="F265" s="25" t="s">
        <v>500</v>
      </c>
      <c r="G265" s="25" t="s">
        <v>501</v>
      </c>
      <c r="H265" s="25" t="s">
        <v>502</v>
      </c>
      <c r="I265" s="25" t="s">
        <v>503</v>
      </c>
      <c r="J265" s="25" t="s">
        <v>504</v>
      </c>
      <c r="K265" s="25" t="s">
        <v>505</v>
      </c>
      <c r="L265" s="22"/>
      <c r="M265" s="22"/>
    </row>
    <row r="266" spans="1:13" ht="15.15" customHeight="1" thickBot="1" x14ac:dyDescent="0.35">
      <c r="A266" s="22"/>
      <c r="B266" s="22"/>
      <c r="C266" s="22"/>
      <c r="D266" s="26"/>
      <c r="E266" s="27"/>
      <c r="F266" s="28">
        <v>1</v>
      </c>
      <c r="G266" s="29"/>
      <c r="H266" s="29"/>
      <c r="I266" s="29"/>
      <c r="J266" s="31">
        <f>ROUND(F266,3)</f>
        <v>1</v>
      </c>
      <c r="K266" s="33">
        <f>SUM(J266:J266)</f>
        <v>1</v>
      </c>
      <c r="L266" s="22"/>
      <c r="M266" s="22"/>
    </row>
    <row r="267" spans="1:13" ht="15.45" customHeight="1" thickBot="1" x14ac:dyDescent="0.35">
      <c r="A267" s="10" t="s">
        <v>506</v>
      </c>
      <c r="B267" s="5" t="s">
        <v>507</v>
      </c>
      <c r="C267" s="5" t="s">
        <v>508</v>
      </c>
      <c r="D267" s="84" t="s">
        <v>509</v>
      </c>
      <c r="E267" s="84"/>
      <c r="F267" s="84"/>
      <c r="G267" s="84"/>
      <c r="H267" s="84"/>
      <c r="I267" s="84"/>
      <c r="J267" s="84"/>
      <c r="K267" s="20">
        <f>SUM(K270:K270)</f>
        <v>1</v>
      </c>
      <c r="L267" s="21">
        <f>ROUND(0*(1+M2/100),2)</f>
        <v>0</v>
      </c>
      <c r="M267" s="21">
        <f>ROUND(K267*L267,2)</f>
        <v>0</v>
      </c>
    </row>
    <row r="268" spans="1:13" ht="39.75" customHeight="1" thickBot="1" x14ac:dyDescent="0.35">
      <c r="A268" s="22"/>
      <c r="B268" s="22"/>
      <c r="C268" s="22"/>
      <c r="D268" s="84" t="s">
        <v>510</v>
      </c>
      <c r="E268" s="84"/>
      <c r="F268" s="84"/>
      <c r="G268" s="84"/>
      <c r="H268" s="84"/>
      <c r="I268" s="84"/>
      <c r="J268" s="84"/>
      <c r="K268" s="84"/>
      <c r="L268" s="84"/>
      <c r="M268" s="84"/>
    </row>
    <row r="269" spans="1:13" ht="15.15" customHeight="1" thickBot="1" x14ac:dyDescent="0.35">
      <c r="A269" s="22"/>
      <c r="B269" s="22"/>
      <c r="C269" s="22"/>
      <c r="D269" s="22"/>
      <c r="E269" s="23"/>
      <c r="F269" s="25" t="s">
        <v>511</v>
      </c>
      <c r="G269" s="25" t="s">
        <v>512</v>
      </c>
      <c r="H269" s="25" t="s">
        <v>513</v>
      </c>
      <c r="I269" s="25" t="s">
        <v>514</v>
      </c>
      <c r="J269" s="25" t="s">
        <v>515</v>
      </c>
      <c r="K269" s="25" t="s">
        <v>516</v>
      </c>
      <c r="L269" s="22"/>
      <c r="M269" s="22"/>
    </row>
    <row r="270" spans="1:13" ht="15.15" customHeight="1" thickBot="1" x14ac:dyDescent="0.35">
      <c r="A270" s="22"/>
      <c r="B270" s="22"/>
      <c r="C270" s="22"/>
      <c r="D270" s="26"/>
      <c r="E270" s="27"/>
      <c r="F270" s="28">
        <v>1</v>
      </c>
      <c r="G270" s="29"/>
      <c r="H270" s="29"/>
      <c r="I270" s="29"/>
      <c r="J270" s="31">
        <f>ROUND(F270,3)</f>
        <v>1</v>
      </c>
      <c r="K270" s="33">
        <f>SUM(J270:J270)</f>
        <v>1</v>
      </c>
      <c r="L270" s="22"/>
      <c r="M270" s="22"/>
    </row>
    <row r="271" spans="1:13" ht="15.45" customHeight="1" thickBot="1" x14ac:dyDescent="0.35">
      <c r="A271" s="10" t="s">
        <v>517</v>
      </c>
      <c r="B271" s="5" t="s">
        <v>518</v>
      </c>
      <c r="C271" s="5" t="s">
        <v>519</v>
      </c>
      <c r="D271" s="84" t="s">
        <v>520</v>
      </c>
      <c r="E271" s="84"/>
      <c r="F271" s="84"/>
      <c r="G271" s="84"/>
      <c r="H271" s="84"/>
      <c r="I271" s="84"/>
      <c r="J271" s="84"/>
      <c r="K271" s="20">
        <f>SUM(K274:K274)</f>
        <v>1</v>
      </c>
      <c r="L271" s="21">
        <f>ROUND(0*(1+M2/100),2)</f>
        <v>0</v>
      </c>
      <c r="M271" s="21">
        <f>ROUND(K271*L271,2)</f>
        <v>0</v>
      </c>
    </row>
    <row r="272" spans="1:13" ht="49.05" customHeight="1" thickBot="1" x14ac:dyDescent="0.35">
      <c r="A272" s="22"/>
      <c r="B272" s="22"/>
      <c r="C272" s="22"/>
      <c r="D272" s="84" t="s">
        <v>521</v>
      </c>
      <c r="E272" s="84"/>
      <c r="F272" s="84"/>
      <c r="G272" s="84"/>
      <c r="H272" s="84"/>
      <c r="I272" s="84"/>
      <c r="J272" s="84"/>
      <c r="K272" s="84"/>
      <c r="L272" s="84"/>
      <c r="M272" s="84"/>
    </row>
    <row r="273" spans="1:13" ht="15.15" customHeight="1" thickBot="1" x14ac:dyDescent="0.35">
      <c r="A273" s="22"/>
      <c r="B273" s="22"/>
      <c r="C273" s="22"/>
      <c r="D273" s="22"/>
      <c r="E273" s="23"/>
      <c r="F273" s="25" t="s">
        <v>522</v>
      </c>
      <c r="G273" s="25" t="s">
        <v>523</v>
      </c>
      <c r="H273" s="25" t="s">
        <v>524</v>
      </c>
      <c r="I273" s="25" t="s">
        <v>525</v>
      </c>
      <c r="J273" s="25" t="s">
        <v>526</v>
      </c>
      <c r="K273" s="25" t="s">
        <v>527</v>
      </c>
      <c r="L273" s="22"/>
      <c r="M273" s="22"/>
    </row>
    <row r="274" spans="1:13" ht="15.15" customHeight="1" thickBot="1" x14ac:dyDescent="0.35">
      <c r="A274" s="22"/>
      <c r="B274" s="22"/>
      <c r="C274" s="22"/>
      <c r="D274" s="26"/>
      <c r="E274" s="27"/>
      <c r="F274" s="28">
        <v>1</v>
      </c>
      <c r="G274" s="29"/>
      <c r="H274" s="29"/>
      <c r="I274" s="29"/>
      <c r="J274" s="31">
        <f>ROUND(F274,3)</f>
        <v>1</v>
      </c>
      <c r="K274" s="33">
        <f>SUM(J274:J274)</f>
        <v>1</v>
      </c>
      <c r="L274" s="22"/>
      <c r="M274" s="22"/>
    </row>
    <row r="275" spans="1:13" ht="15.45" customHeight="1" thickBot="1" x14ac:dyDescent="0.35">
      <c r="A275" s="10" t="s">
        <v>528</v>
      </c>
      <c r="B275" s="5" t="s">
        <v>529</v>
      </c>
      <c r="C275" s="5" t="s">
        <v>530</v>
      </c>
      <c r="D275" s="84" t="s">
        <v>531</v>
      </c>
      <c r="E275" s="84"/>
      <c r="F275" s="84"/>
      <c r="G275" s="84"/>
      <c r="H275" s="84"/>
      <c r="I275" s="84"/>
      <c r="J275" s="84"/>
      <c r="K275" s="20">
        <f>SUM(K278:K278)</f>
        <v>1</v>
      </c>
      <c r="L275" s="21">
        <f>ROUND(0*(1+M2/100),2)</f>
        <v>0</v>
      </c>
      <c r="M275" s="21">
        <f>ROUND(K275*L275,2)</f>
        <v>0</v>
      </c>
    </row>
    <row r="276" spans="1:13" ht="58.35" customHeight="1" thickBot="1" x14ac:dyDescent="0.35">
      <c r="A276" s="22"/>
      <c r="B276" s="22"/>
      <c r="C276" s="22"/>
      <c r="D276" s="84" t="s">
        <v>532</v>
      </c>
      <c r="E276" s="84"/>
      <c r="F276" s="84"/>
      <c r="G276" s="84"/>
      <c r="H276" s="84"/>
      <c r="I276" s="84"/>
      <c r="J276" s="84"/>
      <c r="K276" s="84"/>
      <c r="L276" s="84"/>
      <c r="M276" s="84"/>
    </row>
    <row r="277" spans="1:13" ht="15.15" customHeight="1" thickBot="1" x14ac:dyDescent="0.35">
      <c r="A277" s="22"/>
      <c r="B277" s="22"/>
      <c r="C277" s="22"/>
      <c r="D277" s="22"/>
      <c r="E277" s="23"/>
      <c r="F277" s="25" t="s">
        <v>533</v>
      </c>
      <c r="G277" s="25" t="s">
        <v>534</v>
      </c>
      <c r="H277" s="25" t="s">
        <v>535</v>
      </c>
      <c r="I277" s="25" t="s">
        <v>536</v>
      </c>
      <c r="J277" s="25" t="s">
        <v>537</v>
      </c>
      <c r="K277" s="25" t="s">
        <v>538</v>
      </c>
      <c r="L277" s="22"/>
      <c r="M277" s="22"/>
    </row>
    <row r="278" spans="1:13" ht="15.15" customHeight="1" thickBot="1" x14ac:dyDescent="0.35">
      <c r="A278" s="22"/>
      <c r="B278" s="22"/>
      <c r="C278" s="22"/>
      <c r="D278" s="26"/>
      <c r="E278" s="27"/>
      <c r="F278" s="28">
        <v>1</v>
      </c>
      <c r="G278" s="29"/>
      <c r="H278" s="29"/>
      <c r="I278" s="29"/>
      <c r="J278" s="31">
        <f>ROUND(F278,3)</f>
        <v>1</v>
      </c>
      <c r="K278" s="33">
        <f>SUM(J278:J278)</f>
        <v>1</v>
      </c>
      <c r="L278" s="22"/>
      <c r="M278" s="22"/>
    </row>
    <row r="279" spans="1:13" ht="15.45" customHeight="1" thickBot="1" x14ac:dyDescent="0.35">
      <c r="A279" s="10" t="s">
        <v>539</v>
      </c>
      <c r="B279" s="5" t="s">
        <v>540</v>
      </c>
      <c r="C279" s="5" t="s">
        <v>541</v>
      </c>
      <c r="D279" s="84" t="s">
        <v>542</v>
      </c>
      <c r="E279" s="84"/>
      <c r="F279" s="84"/>
      <c r="G279" s="84"/>
      <c r="H279" s="84"/>
      <c r="I279" s="84"/>
      <c r="J279" s="84"/>
      <c r="K279" s="20">
        <f>SUM(K282:K282)</f>
        <v>1</v>
      </c>
      <c r="L279" s="21">
        <f>ROUND(0*(1+M2/100),2)</f>
        <v>0</v>
      </c>
      <c r="M279" s="21">
        <f>ROUND(K279*L279,2)</f>
        <v>0</v>
      </c>
    </row>
    <row r="280" spans="1:13" ht="49.05" customHeight="1" thickBot="1" x14ac:dyDescent="0.35">
      <c r="A280" s="22"/>
      <c r="B280" s="22"/>
      <c r="C280" s="22"/>
      <c r="D280" s="84" t="s">
        <v>543</v>
      </c>
      <c r="E280" s="84"/>
      <c r="F280" s="84"/>
      <c r="G280" s="84"/>
      <c r="H280" s="84"/>
      <c r="I280" s="84"/>
      <c r="J280" s="84"/>
      <c r="K280" s="84"/>
      <c r="L280" s="84"/>
      <c r="M280" s="84"/>
    </row>
    <row r="281" spans="1:13" ht="15.15" customHeight="1" thickBot="1" x14ac:dyDescent="0.35">
      <c r="A281" s="22"/>
      <c r="B281" s="22"/>
      <c r="C281" s="22"/>
      <c r="D281" s="22"/>
      <c r="E281" s="23"/>
      <c r="F281" s="25" t="s">
        <v>544</v>
      </c>
      <c r="G281" s="25" t="s">
        <v>545</v>
      </c>
      <c r="H281" s="25" t="s">
        <v>546</v>
      </c>
      <c r="I281" s="25" t="s">
        <v>547</v>
      </c>
      <c r="J281" s="25" t="s">
        <v>548</v>
      </c>
      <c r="K281" s="25" t="s">
        <v>549</v>
      </c>
      <c r="L281" s="22"/>
      <c r="M281" s="22"/>
    </row>
    <row r="282" spans="1:13" ht="15.15" customHeight="1" thickBot="1" x14ac:dyDescent="0.35">
      <c r="A282" s="22"/>
      <c r="B282" s="22"/>
      <c r="C282" s="22"/>
      <c r="D282" s="26"/>
      <c r="E282" s="27"/>
      <c r="F282" s="28">
        <v>1</v>
      </c>
      <c r="G282" s="29"/>
      <c r="H282" s="29"/>
      <c r="I282" s="29"/>
      <c r="J282" s="31">
        <f>ROUND(F282,3)</f>
        <v>1</v>
      </c>
      <c r="K282" s="33">
        <f>SUM(J282:J282)</f>
        <v>1</v>
      </c>
      <c r="L282" s="22"/>
      <c r="M282" s="22"/>
    </row>
    <row r="283" spans="1:13" ht="15.45" customHeight="1" thickBot="1" x14ac:dyDescent="0.35">
      <c r="A283" s="10" t="s">
        <v>550</v>
      </c>
      <c r="B283" s="5" t="s">
        <v>551</v>
      </c>
      <c r="C283" s="5" t="s">
        <v>552</v>
      </c>
      <c r="D283" s="84" t="s">
        <v>553</v>
      </c>
      <c r="E283" s="84"/>
      <c r="F283" s="84"/>
      <c r="G283" s="84"/>
      <c r="H283" s="84"/>
      <c r="I283" s="84"/>
      <c r="J283" s="84"/>
      <c r="K283" s="20">
        <f>SUM(K286:K286)</f>
        <v>1</v>
      </c>
      <c r="L283" s="21">
        <f>ROUND(0*(1+M2/100),2)</f>
        <v>0</v>
      </c>
      <c r="M283" s="21">
        <f>ROUND(K283*L283,2)</f>
        <v>0</v>
      </c>
    </row>
    <row r="284" spans="1:13" ht="49.05" customHeight="1" thickBot="1" x14ac:dyDescent="0.35">
      <c r="A284" s="22"/>
      <c r="B284" s="22"/>
      <c r="C284" s="22"/>
      <c r="D284" s="84" t="s">
        <v>554</v>
      </c>
      <c r="E284" s="84"/>
      <c r="F284" s="84"/>
      <c r="G284" s="84"/>
      <c r="H284" s="84"/>
      <c r="I284" s="84"/>
      <c r="J284" s="84"/>
      <c r="K284" s="84"/>
      <c r="L284" s="84"/>
      <c r="M284" s="84"/>
    </row>
    <row r="285" spans="1:13" ht="15.15" customHeight="1" thickBot="1" x14ac:dyDescent="0.35">
      <c r="A285" s="22"/>
      <c r="B285" s="22"/>
      <c r="C285" s="22"/>
      <c r="D285" s="22"/>
      <c r="E285" s="23"/>
      <c r="F285" s="25" t="s">
        <v>555</v>
      </c>
      <c r="G285" s="25" t="s">
        <v>556</v>
      </c>
      <c r="H285" s="25" t="s">
        <v>557</v>
      </c>
      <c r="I285" s="25" t="s">
        <v>558</v>
      </c>
      <c r="J285" s="25" t="s">
        <v>559</v>
      </c>
      <c r="K285" s="25" t="s">
        <v>560</v>
      </c>
      <c r="L285" s="22"/>
      <c r="M285" s="22"/>
    </row>
    <row r="286" spans="1:13" ht="15.15" customHeight="1" thickBot="1" x14ac:dyDescent="0.35">
      <c r="A286" s="22"/>
      <c r="B286" s="22"/>
      <c r="C286" s="22"/>
      <c r="D286" s="26"/>
      <c r="E286" s="27"/>
      <c r="F286" s="28">
        <v>1</v>
      </c>
      <c r="G286" s="29"/>
      <c r="H286" s="29"/>
      <c r="I286" s="29"/>
      <c r="J286" s="31">
        <f>ROUND(F286,3)</f>
        <v>1</v>
      </c>
      <c r="K286" s="33">
        <f>SUM(J286:J286)</f>
        <v>1</v>
      </c>
      <c r="L286" s="22"/>
      <c r="M286" s="22"/>
    </row>
    <row r="287" spans="1:13" ht="15.45" customHeight="1" thickBot="1" x14ac:dyDescent="0.35">
      <c r="A287" s="10" t="s">
        <v>561</v>
      </c>
      <c r="B287" s="5" t="s">
        <v>562</v>
      </c>
      <c r="C287" s="5" t="s">
        <v>563</v>
      </c>
      <c r="D287" s="84" t="s">
        <v>564</v>
      </c>
      <c r="E287" s="84"/>
      <c r="F287" s="84"/>
      <c r="G287" s="84"/>
      <c r="H287" s="84"/>
      <c r="I287" s="84"/>
      <c r="J287" s="84"/>
      <c r="K287" s="20">
        <f>SUM(K290:K290)</f>
        <v>1</v>
      </c>
      <c r="L287" s="21">
        <f>ROUND(0*(1+M2/100),2)</f>
        <v>0</v>
      </c>
      <c r="M287" s="21">
        <f>ROUND(K287*L287,2)</f>
        <v>0</v>
      </c>
    </row>
    <row r="288" spans="1:13" ht="39.75" customHeight="1" thickBot="1" x14ac:dyDescent="0.35">
      <c r="A288" s="22"/>
      <c r="B288" s="22"/>
      <c r="C288" s="22"/>
      <c r="D288" s="84" t="s">
        <v>565</v>
      </c>
      <c r="E288" s="84"/>
      <c r="F288" s="84"/>
      <c r="G288" s="84"/>
      <c r="H288" s="84"/>
      <c r="I288" s="84"/>
      <c r="J288" s="84"/>
      <c r="K288" s="84"/>
      <c r="L288" s="84"/>
      <c r="M288" s="84"/>
    </row>
    <row r="289" spans="1:13" ht="15.15" customHeight="1" thickBot="1" x14ac:dyDescent="0.35">
      <c r="A289" s="22"/>
      <c r="B289" s="22"/>
      <c r="C289" s="22"/>
      <c r="D289" s="22"/>
      <c r="E289" s="23"/>
      <c r="F289" s="25" t="s">
        <v>566</v>
      </c>
      <c r="G289" s="25" t="s">
        <v>567</v>
      </c>
      <c r="H289" s="25" t="s">
        <v>568</v>
      </c>
      <c r="I289" s="25" t="s">
        <v>569</v>
      </c>
      <c r="J289" s="25" t="s">
        <v>570</v>
      </c>
      <c r="K289" s="25" t="s">
        <v>571</v>
      </c>
      <c r="L289" s="22"/>
      <c r="M289" s="22"/>
    </row>
    <row r="290" spans="1:13" ht="15.15" customHeight="1" thickBot="1" x14ac:dyDescent="0.35">
      <c r="A290" s="22"/>
      <c r="B290" s="22"/>
      <c r="C290" s="22"/>
      <c r="D290" s="26"/>
      <c r="E290" s="27"/>
      <c r="F290" s="28">
        <v>1</v>
      </c>
      <c r="G290" s="29"/>
      <c r="H290" s="29"/>
      <c r="I290" s="29"/>
      <c r="J290" s="31">
        <f>ROUND(F290,3)</f>
        <v>1</v>
      </c>
      <c r="K290" s="33">
        <f>SUM(J290:J290)</f>
        <v>1</v>
      </c>
      <c r="L290" s="22"/>
      <c r="M290" s="22"/>
    </row>
    <row r="291" spans="1:13" ht="15.45" customHeight="1" thickBot="1" x14ac:dyDescent="0.35">
      <c r="A291" s="34"/>
      <c r="B291" s="34"/>
      <c r="C291" s="34"/>
      <c r="D291" s="35" t="s">
        <v>572</v>
      </c>
      <c r="E291" s="36"/>
      <c r="F291" s="36"/>
      <c r="G291" s="36"/>
      <c r="H291" s="36"/>
      <c r="I291" s="36"/>
      <c r="J291" s="36"/>
      <c r="K291" s="36"/>
      <c r="L291" s="37">
        <f>M259+M263+M267+M271+M275+M279+M283+M287</f>
        <v>0</v>
      </c>
      <c r="M291" s="37">
        <f>ROUND(L291,2)</f>
        <v>0</v>
      </c>
    </row>
    <row r="292" spans="1:13" ht="15.45" customHeight="1" thickBot="1" x14ac:dyDescent="0.35">
      <c r="A292" s="38" t="s">
        <v>573</v>
      </c>
      <c r="B292" s="38" t="s">
        <v>574</v>
      </c>
      <c r="C292" s="39"/>
      <c r="D292" s="85" t="s">
        <v>575</v>
      </c>
      <c r="E292" s="85"/>
      <c r="F292" s="85"/>
      <c r="G292" s="85"/>
      <c r="H292" s="85"/>
      <c r="I292" s="85"/>
      <c r="J292" s="85"/>
      <c r="K292" s="39"/>
      <c r="L292" s="40">
        <f>L300</f>
        <v>0</v>
      </c>
      <c r="M292" s="40">
        <f>ROUND(L292,2)</f>
        <v>0</v>
      </c>
    </row>
    <row r="293" spans="1:13" ht="15.45" customHeight="1" thickBot="1" x14ac:dyDescent="0.35">
      <c r="A293" s="10" t="s">
        <v>576</v>
      </c>
      <c r="B293" s="5" t="s">
        <v>577</v>
      </c>
      <c r="C293" s="5" t="s">
        <v>578</v>
      </c>
      <c r="D293" s="84" t="s">
        <v>579</v>
      </c>
      <c r="E293" s="84"/>
      <c r="F293" s="84"/>
      <c r="G293" s="84"/>
      <c r="H293" s="84"/>
      <c r="I293" s="84"/>
      <c r="J293" s="84"/>
      <c r="K293" s="20">
        <f>SUM(K296:K299)</f>
        <v>47.28</v>
      </c>
      <c r="L293" s="21">
        <f>ROUND(0*(1+M2/100),2)</f>
        <v>0</v>
      </c>
      <c r="M293" s="21">
        <f>ROUND(K293*L293,2)</f>
        <v>0</v>
      </c>
    </row>
    <row r="294" spans="1:13" ht="49.05" customHeight="1" thickBot="1" x14ac:dyDescent="0.35">
      <c r="A294" s="22"/>
      <c r="B294" s="22"/>
      <c r="C294" s="22"/>
      <c r="D294" s="84" t="s">
        <v>580</v>
      </c>
      <c r="E294" s="84"/>
      <c r="F294" s="84"/>
      <c r="G294" s="84"/>
      <c r="H294" s="84"/>
      <c r="I294" s="84"/>
      <c r="J294" s="84"/>
      <c r="K294" s="84"/>
      <c r="L294" s="84"/>
      <c r="M294" s="84"/>
    </row>
    <row r="295" spans="1:13" ht="15.15" customHeight="1" thickBot="1" x14ac:dyDescent="0.35">
      <c r="A295" s="22"/>
      <c r="B295" s="22"/>
      <c r="C295" s="22"/>
      <c r="D295" s="22"/>
      <c r="E295" s="23"/>
      <c r="F295" s="25" t="s">
        <v>581</v>
      </c>
      <c r="G295" s="25" t="s">
        <v>582</v>
      </c>
      <c r="H295" s="25" t="s">
        <v>583</v>
      </c>
      <c r="I295" s="25" t="s">
        <v>584</v>
      </c>
      <c r="J295" s="25" t="s">
        <v>585</v>
      </c>
      <c r="K295" s="25" t="s">
        <v>586</v>
      </c>
      <c r="L295" s="22"/>
      <c r="M295" s="22"/>
    </row>
    <row r="296" spans="1:13" ht="15.15" customHeight="1" thickBot="1" x14ac:dyDescent="0.35">
      <c r="A296" s="22"/>
      <c r="B296" s="22"/>
      <c r="C296" s="22"/>
      <c r="D296" s="26"/>
      <c r="E296" s="27" t="s">
        <v>587</v>
      </c>
      <c r="F296" s="28"/>
      <c r="G296" s="29"/>
      <c r="H296" s="29"/>
      <c r="I296" s="29"/>
      <c r="J296" s="41" t="s">
        <v>588</v>
      </c>
      <c r="K296" s="42"/>
      <c r="L296" s="22"/>
      <c r="M296" s="22"/>
    </row>
    <row r="297" spans="1:13" ht="15.15" customHeight="1" thickBot="1" x14ac:dyDescent="0.35">
      <c r="A297" s="22"/>
      <c r="B297" s="22"/>
      <c r="C297" s="22"/>
      <c r="D297" s="26"/>
      <c r="E297" s="5" t="s">
        <v>589</v>
      </c>
      <c r="F297" s="3">
        <v>1</v>
      </c>
      <c r="G297" s="20">
        <v>4.5999999999999996</v>
      </c>
      <c r="H297" s="20">
        <v>4.2</v>
      </c>
      <c r="I297" s="20"/>
      <c r="J297" s="30">
        <f>ROUND(F297*G297*H297,3)</f>
        <v>19.32</v>
      </c>
      <c r="K297" s="22"/>
      <c r="L297" s="22"/>
      <c r="M297" s="22"/>
    </row>
    <row r="298" spans="1:13" ht="21.3" customHeight="1" thickBot="1" x14ac:dyDescent="0.35">
      <c r="A298" s="22"/>
      <c r="B298" s="22"/>
      <c r="C298" s="22"/>
      <c r="D298" s="26"/>
      <c r="E298" s="5" t="s">
        <v>590</v>
      </c>
      <c r="F298" s="3">
        <v>1</v>
      </c>
      <c r="G298" s="20">
        <v>4.5999999999999996</v>
      </c>
      <c r="H298" s="20">
        <v>2.6</v>
      </c>
      <c r="I298" s="20"/>
      <c r="J298" s="30">
        <f>ROUND(F298*G298*H298,3)</f>
        <v>11.96</v>
      </c>
      <c r="K298" s="22"/>
      <c r="L298" s="22"/>
      <c r="M298" s="22"/>
    </row>
    <row r="299" spans="1:13" ht="15.15" customHeight="1" thickBot="1" x14ac:dyDescent="0.35">
      <c r="A299" s="22"/>
      <c r="B299" s="22"/>
      <c r="C299" s="22"/>
      <c r="D299" s="26"/>
      <c r="E299" s="5" t="s">
        <v>591</v>
      </c>
      <c r="F299" s="3">
        <v>16</v>
      </c>
      <c r="G299" s="20">
        <v>1</v>
      </c>
      <c r="H299" s="20">
        <v>1</v>
      </c>
      <c r="I299" s="20"/>
      <c r="J299" s="30">
        <f>ROUND(F299*G299*H299,3)</f>
        <v>16</v>
      </c>
      <c r="K299" s="32">
        <f>SUM(J296:J299)</f>
        <v>47.28</v>
      </c>
      <c r="L299" s="22"/>
      <c r="M299" s="22"/>
    </row>
    <row r="300" spans="1:13" ht="15.45" customHeight="1" thickBot="1" x14ac:dyDescent="0.35">
      <c r="A300" s="34"/>
      <c r="B300" s="34"/>
      <c r="C300" s="34"/>
      <c r="D300" s="35" t="s">
        <v>592</v>
      </c>
      <c r="E300" s="36"/>
      <c r="F300" s="36"/>
      <c r="G300" s="36"/>
      <c r="H300" s="36"/>
      <c r="I300" s="36"/>
      <c r="J300" s="36"/>
      <c r="K300" s="36"/>
      <c r="L300" s="37">
        <f>M293</f>
        <v>0</v>
      </c>
      <c r="M300" s="37">
        <f>ROUND(L300,2)</f>
        <v>0</v>
      </c>
    </row>
    <row r="301" spans="1:13" ht="15.45" customHeight="1" thickBot="1" x14ac:dyDescent="0.35">
      <c r="A301" s="38" t="s">
        <v>593</v>
      </c>
      <c r="B301" s="38" t="s">
        <v>594</v>
      </c>
      <c r="C301" s="39"/>
      <c r="D301" s="85" t="s">
        <v>595</v>
      </c>
      <c r="E301" s="85"/>
      <c r="F301" s="85"/>
      <c r="G301" s="85"/>
      <c r="H301" s="85"/>
      <c r="I301" s="85"/>
      <c r="J301" s="85"/>
      <c r="K301" s="39"/>
      <c r="L301" s="40">
        <f>L313</f>
        <v>0</v>
      </c>
      <c r="M301" s="40">
        <f>ROUND(L301,2)</f>
        <v>0</v>
      </c>
    </row>
    <row r="302" spans="1:13" ht="15.45" customHeight="1" thickBot="1" x14ac:dyDescent="0.35">
      <c r="A302" s="10" t="s">
        <v>596</v>
      </c>
      <c r="B302" s="5" t="s">
        <v>597</v>
      </c>
      <c r="C302" s="5" t="s">
        <v>598</v>
      </c>
      <c r="D302" s="84" t="s">
        <v>599</v>
      </c>
      <c r="E302" s="84"/>
      <c r="F302" s="84"/>
      <c r="G302" s="84"/>
      <c r="H302" s="84"/>
      <c r="I302" s="84"/>
      <c r="J302" s="84"/>
      <c r="K302" s="20">
        <f>SUM(K305:K312)</f>
        <v>337.28</v>
      </c>
      <c r="L302" s="21">
        <f>ROUND(0*(1+M2/100),2)</f>
        <v>0</v>
      </c>
      <c r="M302" s="21">
        <f>ROUND(K302*L302,2)</f>
        <v>0</v>
      </c>
    </row>
    <row r="303" spans="1:13" ht="39.75" customHeight="1" thickBot="1" x14ac:dyDescent="0.35">
      <c r="A303" s="22"/>
      <c r="B303" s="22"/>
      <c r="C303" s="22"/>
      <c r="D303" s="84" t="s">
        <v>600</v>
      </c>
      <c r="E303" s="84"/>
      <c r="F303" s="84"/>
      <c r="G303" s="84"/>
      <c r="H303" s="84"/>
      <c r="I303" s="84"/>
      <c r="J303" s="84"/>
      <c r="K303" s="84"/>
      <c r="L303" s="84"/>
      <c r="M303" s="84"/>
    </row>
    <row r="304" spans="1:13" ht="15.15" customHeight="1" thickBot="1" x14ac:dyDescent="0.35">
      <c r="A304" s="22"/>
      <c r="B304" s="22"/>
      <c r="C304" s="22"/>
      <c r="D304" s="22"/>
      <c r="E304" s="23"/>
      <c r="F304" s="25" t="s">
        <v>601</v>
      </c>
      <c r="G304" s="25" t="s">
        <v>602</v>
      </c>
      <c r="H304" s="25" t="s">
        <v>603</v>
      </c>
      <c r="I304" s="25" t="s">
        <v>604</v>
      </c>
      <c r="J304" s="25" t="s">
        <v>605</v>
      </c>
      <c r="K304" s="25" t="s">
        <v>606</v>
      </c>
      <c r="L304" s="22"/>
      <c r="M304" s="22"/>
    </row>
    <row r="305" spans="1:13" ht="15.15" customHeight="1" thickBot="1" x14ac:dyDescent="0.35">
      <c r="A305" s="22"/>
      <c r="B305" s="22"/>
      <c r="C305" s="22"/>
      <c r="D305" s="26"/>
      <c r="E305" s="27" t="s">
        <v>607</v>
      </c>
      <c r="F305" s="28"/>
      <c r="G305" s="29"/>
      <c r="H305" s="29"/>
      <c r="I305" s="29"/>
      <c r="J305" s="41" t="s">
        <v>608</v>
      </c>
      <c r="K305" s="42"/>
      <c r="L305" s="22"/>
      <c r="M305" s="22"/>
    </row>
    <row r="306" spans="1:13" ht="15.15" customHeight="1" thickBot="1" x14ac:dyDescent="0.35">
      <c r="A306" s="22"/>
      <c r="B306" s="22"/>
      <c r="C306" s="22"/>
      <c r="D306" s="26"/>
      <c r="E306" s="5"/>
      <c r="F306" s="3">
        <v>2</v>
      </c>
      <c r="G306" s="20">
        <v>28.8</v>
      </c>
      <c r="H306" s="20"/>
      <c r="I306" s="20"/>
      <c r="J306" s="30">
        <f>ROUND(F306*G306,3)</f>
        <v>57.6</v>
      </c>
      <c r="K306" s="22"/>
      <c r="L306" s="22"/>
      <c r="M306" s="22"/>
    </row>
    <row r="307" spans="1:13" ht="15.15" customHeight="1" thickBot="1" x14ac:dyDescent="0.35">
      <c r="A307" s="22"/>
      <c r="B307" s="22"/>
      <c r="C307" s="22"/>
      <c r="D307" s="26"/>
      <c r="E307" s="5"/>
      <c r="F307" s="3">
        <v>1</v>
      </c>
      <c r="G307" s="20">
        <v>4.1500000000000004</v>
      </c>
      <c r="H307" s="20"/>
      <c r="I307" s="20">
        <v>4.5</v>
      </c>
      <c r="J307" s="30">
        <f>ROUND(F307*G307*I307,3)</f>
        <v>18.675000000000001</v>
      </c>
      <c r="K307" s="22"/>
      <c r="L307" s="22"/>
      <c r="M307" s="22"/>
    </row>
    <row r="308" spans="1:13" ht="15.15" customHeight="1" thickBot="1" x14ac:dyDescent="0.35">
      <c r="A308" s="22"/>
      <c r="B308" s="22"/>
      <c r="C308" s="22"/>
      <c r="D308" s="26"/>
      <c r="E308" s="5"/>
      <c r="F308" s="3">
        <v>1</v>
      </c>
      <c r="G308" s="20">
        <v>4.1500000000000004</v>
      </c>
      <c r="H308" s="20"/>
      <c r="I308" s="20">
        <v>7.2</v>
      </c>
      <c r="J308" s="30">
        <f>ROUND(F308*G308*I308,3)</f>
        <v>29.88</v>
      </c>
      <c r="K308" s="22"/>
      <c r="L308" s="22"/>
      <c r="M308" s="22"/>
    </row>
    <row r="309" spans="1:13" ht="15.15" customHeight="1" thickBot="1" x14ac:dyDescent="0.35">
      <c r="A309" s="22"/>
      <c r="B309" s="22"/>
      <c r="C309" s="22"/>
      <c r="D309" s="26"/>
      <c r="E309" s="5" t="s">
        <v>609</v>
      </c>
      <c r="F309" s="3"/>
      <c r="G309" s="20"/>
      <c r="H309" s="20"/>
      <c r="I309" s="20"/>
      <c r="J309" s="24" t="s">
        <v>610</v>
      </c>
      <c r="K309" s="22"/>
      <c r="L309" s="22"/>
      <c r="M309" s="22"/>
    </row>
    <row r="310" spans="1:13" ht="15.15" customHeight="1" thickBot="1" x14ac:dyDescent="0.35">
      <c r="A310" s="22"/>
      <c r="B310" s="22"/>
      <c r="C310" s="22"/>
      <c r="D310" s="26"/>
      <c r="E310" s="5" t="s">
        <v>611</v>
      </c>
      <c r="F310" s="3">
        <v>1</v>
      </c>
      <c r="G310" s="20">
        <v>9.4</v>
      </c>
      <c r="H310" s="20"/>
      <c r="I310" s="20">
        <v>2.5</v>
      </c>
      <c r="J310" s="30">
        <f>ROUND(F310*G310*I310,3)</f>
        <v>23.5</v>
      </c>
      <c r="K310" s="22"/>
      <c r="L310" s="22"/>
      <c r="M310" s="22"/>
    </row>
    <row r="311" spans="1:13" ht="15.15" customHeight="1" thickBot="1" x14ac:dyDescent="0.35">
      <c r="A311" s="22"/>
      <c r="B311" s="22"/>
      <c r="C311" s="22"/>
      <c r="D311" s="26"/>
      <c r="E311" s="5"/>
      <c r="F311" s="3">
        <v>1</v>
      </c>
      <c r="G311" s="20">
        <v>3.05</v>
      </c>
      <c r="H311" s="20"/>
      <c r="I311" s="20">
        <v>2.5</v>
      </c>
      <c r="J311" s="30">
        <f>ROUND(F311*G311*I311,3)</f>
        <v>7.625</v>
      </c>
      <c r="K311" s="22"/>
      <c r="L311" s="22"/>
      <c r="M311" s="22"/>
    </row>
    <row r="312" spans="1:13" ht="15.15" customHeight="1" thickBot="1" x14ac:dyDescent="0.35">
      <c r="A312" s="22"/>
      <c r="B312" s="22"/>
      <c r="C312" s="22"/>
      <c r="D312" s="26"/>
      <c r="E312" s="5" t="s">
        <v>612</v>
      </c>
      <c r="F312" s="3">
        <v>1</v>
      </c>
      <c r="G312" s="20">
        <v>40</v>
      </c>
      <c r="H312" s="20"/>
      <c r="I312" s="20">
        <v>5</v>
      </c>
      <c r="J312" s="30">
        <f>ROUND(F312*G312*I312,3)</f>
        <v>200</v>
      </c>
      <c r="K312" s="32">
        <f>SUM(J305:J312)</f>
        <v>337.28</v>
      </c>
      <c r="L312" s="22"/>
      <c r="M312" s="22"/>
    </row>
    <row r="313" spans="1:13" ht="15.45" customHeight="1" thickBot="1" x14ac:dyDescent="0.35">
      <c r="A313" s="34"/>
      <c r="B313" s="34"/>
      <c r="C313" s="34"/>
      <c r="D313" s="35" t="s">
        <v>613</v>
      </c>
      <c r="E313" s="36"/>
      <c r="F313" s="36"/>
      <c r="G313" s="36"/>
      <c r="H313" s="36"/>
      <c r="I313" s="36"/>
      <c r="J313" s="36"/>
      <c r="K313" s="36"/>
      <c r="L313" s="37">
        <f>M302</f>
        <v>0</v>
      </c>
      <c r="M313" s="37">
        <f>ROUND(L313,2)</f>
        <v>0</v>
      </c>
    </row>
    <row r="314" spans="1:13" ht="15.45" customHeight="1" thickBot="1" x14ac:dyDescent="0.35">
      <c r="A314" s="38" t="s">
        <v>614</v>
      </c>
      <c r="B314" s="38" t="s">
        <v>615</v>
      </c>
      <c r="C314" s="39"/>
      <c r="D314" s="85" t="s">
        <v>616</v>
      </c>
      <c r="E314" s="85"/>
      <c r="F314" s="85"/>
      <c r="G314" s="85"/>
      <c r="H314" s="85"/>
      <c r="I314" s="85"/>
      <c r="J314" s="85"/>
      <c r="K314" s="39"/>
      <c r="L314" s="40">
        <f>L324</f>
        <v>0</v>
      </c>
      <c r="M314" s="40">
        <f>ROUND(L314,2)</f>
        <v>0</v>
      </c>
    </row>
    <row r="315" spans="1:13" ht="15.45" customHeight="1" thickBot="1" x14ac:dyDescent="0.35">
      <c r="A315" s="10" t="s">
        <v>617</v>
      </c>
      <c r="B315" s="5" t="s">
        <v>618</v>
      </c>
      <c r="C315" s="5" t="s">
        <v>619</v>
      </c>
      <c r="D315" s="84" t="s">
        <v>620</v>
      </c>
      <c r="E315" s="84"/>
      <c r="F315" s="84"/>
      <c r="G315" s="84"/>
      <c r="H315" s="84"/>
      <c r="I315" s="84"/>
      <c r="J315" s="84"/>
      <c r="K315" s="20">
        <f>SUM(K318:K319)</f>
        <v>19.25</v>
      </c>
      <c r="L315" s="21">
        <f>ROUND(0*(1+M2/100),2)</f>
        <v>0</v>
      </c>
      <c r="M315" s="21">
        <f>ROUND(K315*L315,2)</f>
        <v>0</v>
      </c>
    </row>
    <row r="316" spans="1:13" ht="49.05" customHeight="1" thickBot="1" x14ac:dyDescent="0.35">
      <c r="A316" s="22"/>
      <c r="B316" s="22"/>
      <c r="C316" s="22"/>
      <c r="D316" s="84" t="s">
        <v>621</v>
      </c>
      <c r="E316" s="84"/>
      <c r="F316" s="84"/>
      <c r="G316" s="84"/>
      <c r="H316" s="84"/>
      <c r="I316" s="84"/>
      <c r="J316" s="84"/>
      <c r="K316" s="84"/>
      <c r="L316" s="84"/>
      <c r="M316" s="84"/>
    </row>
    <row r="317" spans="1:13" ht="15.15" customHeight="1" thickBot="1" x14ac:dyDescent="0.35">
      <c r="A317" s="22"/>
      <c r="B317" s="22"/>
      <c r="C317" s="22"/>
      <c r="D317" s="22"/>
      <c r="E317" s="23"/>
      <c r="F317" s="25" t="s">
        <v>622</v>
      </c>
      <c r="G317" s="25" t="s">
        <v>623</v>
      </c>
      <c r="H317" s="25" t="s">
        <v>624</v>
      </c>
      <c r="I317" s="25" t="s">
        <v>625</v>
      </c>
      <c r="J317" s="25" t="s">
        <v>626</v>
      </c>
      <c r="K317" s="25" t="s">
        <v>627</v>
      </c>
      <c r="L317" s="22"/>
      <c r="M317" s="22"/>
    </row>
    <row r="318" spans="1:13" ht="21.3" customHeight="1" thickBot="1" x14ac:dyDescent="0.35">
      <c r="A318" s="22"/>
      <c r="B318" s="22"/>
      <c r="C318" s="22"/>
      <c r="D318" s="26"/>
      <c r="E318" s="27" t="s">
        <v>628</v>
      </c>
      <c r="F318" s="28">
        <v>1</v>
      </c>
      <c r="G318" s="29">
        <v>15.5</v>
      </c>
      <c r="H318" s="29">
        <v>1.1000000000000001</v>
      </c>
      <c r="I318" s="29"/>
      <c r="J318" s="31">
        <f>ROUND(F318*G318*H318,3)</f>
        <v>17.05</v>
      </c>
      <c r="K318" s="42"/>
      <c r="L318" s="22"/>
      <c r="M318" s="22"/>
    </row>
    <row r="319" spans="1:13" ht="15.15" customHeight="1" thickBot="1" x14ac:dyDescent="0.35">
      <c r="A319" s="22"/>
      <c r="B319" s="22"/>
      <c r="C319" s="22"/>
      <c r="D319" s="26"/>
      <c r="E319" s="5" t="s">
        <v>629</v>
      </c>
      <c r="F319" s="3">
        <v>1</v>
      </c>
      <c r="G319" s="20">
        <v>2</v>
      </c>
      <c r="H319" s="20">
        <v>1.1000000000000001</v>
      </c>
      <c r="I319" s="20"/>
      <c r="J319" s="30">
        <f>ROUND(F319*G319*H319,3)</f>
        <v>2.2000000000000002</v>
      </c>
      <c r="K319" s="32">
        <f>SUM(J318:J319)</f>
        <v>19.25</v>
      </c>
      <c r="L319" s="22"/>
      <c r="M319" s="22"/>
    </row>
    <row r="320" spans="1:13" ht="15.45" customHeight="1" thickBot="1" x14ac:dyDescent="0.35">
      <c r="A320" s="10" t="s">
        <v>630</v>
      </c>
      <c r="B320" s="5" t="s">
        <v>631</v>
      </c>
      <c r="C320" s="5" t="s">
        <v>632</v>
      </c>
      <c r="D320" s="84" t="s">
        <v>633</v>
      </c>
      <c r="E320" s="84"/>
      <c r="F320" s="84"/>
      <c r="G320" s="84"/>
      <c r="H320" s="84"/>
      <c r="I320" s="84"/>
      <c r="J320" s="84"/>
      <c r="K320" s="20">
        <f>SUM(K323:K323)</f>
        <v>50</v>
      </c>
      <c r="L320" s="21">
        <f>ROUND(0*(1+M2/100),2)</f>
        <v>0</v>
      </c>
      <c r="M320" s="21">
        <f>ROUND(K320*L320,2)</f>
        <v>0</v>
      </c>
    </row>
    <row r="321" spans="1:13" ht="39.75" customHeight="1" thickBot="1" x14ac:dyDescent="0.35">
      <c r="A321" s="22"/>
      <c r="B321" s="22"/>
      <c r="C321" s="22"/>
      <c r="D321" s="84" t="s">
        <v>634</v>
      </c>
      <c r="E321" s="84"/>
      <c r="F321" s="84"/>
      <c r="G321" s="84"/>
      <c r="H321" s="84"/>
      <c r="I321" s="84"/>
      <c r="J321" s="84"/>
      <c r="K321" s="84"/>
      <c r="L321" s="84"/>
      <c r="M321" s="84"/>
    </row>
    <row r="322" spans="1:13" ht="15.15" customHeight="1" thickBot="1" x14ac:dyDescent="0.35">
      <c r="A322" s="22"/>
      <c r="B322" s="22"/>
      <c r="C322" s="22"/>
      <c r="D322" s="22"/>
      <c r="E322" s="23"/>
      <c r="F322" s="25" t="s">
        <v>635</v>
      </c>
      <c r="G322" s="25" t="s">
        <v>636</v>
      </c>
      <c r="H322" s="25" t="s">
        <v>637</v>
      </c>
      <c r="I322" s="25" t="s">
        <v>638</v>
      </c>
      <c r="J322" s="25" t="s">
        <v>639</v>
      </c>
      <c r="K322" s="25" t="s">
        <v>640</v>
      </c>
      <c r="L322" s="22"/>
      <c r="M322" s="22"/>
    </row>
    <row r="323" spans="1:13" ht="30.6" customHeight="1" thickBot="1" x14ac:dyDescent="0.35">
      <c r="A323" s="22"/>
      <c r="B323" s="22"/>
      <c r="C323" s="22"/>
      <c r="D323" s="26"/>
      <c r="E323" s="27" t="s">
        <v>641</v>
      </c>
      <c r="F323" s="28">
        <v>1</v>
      </c>
      <c r="G323" s="29">
        <v>50</v>
      </c>
      <c r="H323" s="29"/>
      <c r="I323" s="29"/>
      <c r="J323" s="31">
        <f>ROUND(F323*G323,3)</f>
        <v>50</v>
      </c>
      <c r="K323" s="33">
        <f>SUM(J323:J323)</f>
        <v>50</v>
      </c>
      <c r="L323" s="22"/>
      <c r="M323" s="22"/>
    </row>
    <row r="324" spans="1:13" ht="15.45" customHeight="1" thickBot="1" x14ac:dyDescent="0.35">
      <c r="A324" s="34"/>
      <c r="B324" s="34"/>
      <c r="C324" s="34"/>
      <c r="D324" s="35" t="s">
        <v>642</v>
      </c>
      <c r="E324" s="36"/>
      <c r="F324" s="36"/>
      <c r="G324" s="36"/>
      <c r="H324" s="36"/>
      <c r="I324" s="36"/>
      <c r="J324" s="36"/>
      <c r="K324" s="36"/>
      <c r="L324" s="37">
        <f>M315+M320</f>
        <v>0</v>
      </c>
      <c r="M324" s="37">
        <f>ROUND(L324,2)</f>
        <v>0</v>
      </c>
    </row>
    <row r="325" spans="1:13" ht="15.45" customHeight="1" thickBot="1" x14ac:dyDescent="0.35">
      <c r="A325" s="43"/>
      <c r="B325" s="43"/>
      <c r="C325" s="43"/>
      <c r="D325" s="44" t="s">
        <v>643</v>
      </c>
      <c r="E325" s="45"/>
      <c r="F325" s="45"/>
      <c r="G325" s="45"/>
      <c r="H325" s="45"/>
      <c r="I325" s="45"/>
      <c r="J325" s="45"/>
      <c r="K325" s="45"/>
      <c r="L325" s="46">
        <f>M162+M245+M257+M291+M300+M313+M324</f>
        <v>0</v>
      </c>
      <c r="M325" s="46">
        <f>ROUND(L325,2)</f>
        <v>0</v>
      </c>
    </row>
    <row r="326" spans="1:13" ht="15.45" customHeight="1" thickBot="1" x14ac:dyDescent="0.35">
      <c r="A326" s="47" t="s">
        <v>644</v>
      </c>
      <c r="B326" s="47" t="s">
        <v>645</v>
      </c>
      <c r="C326" s="48"/>
      <c r="D326" s="86" t="s">
        <v>646</v>
      </c>
      <c r="E326" s="86"/>
      <c r="F326" s="86"/>
      <c r="G326" s="86"/>
      <c r="H326" s="86"/>
      <c r="I326" s="86"/>
      <c r="J326" s="86"/>
      <c r="K326" s="48"/>
      <c r="L326" s="49">
        <f>L376</f>
        <v>0</v>
      </c>
      <c r="M326" s="49">
        <f>ROUND(L326,2)</f>
        <v>0</v>
      </c>
    </row>
    <row r="327" spans="1:13" ht="15.45" customHeight="1" thickBot="1" x14ac:dyDescent="0.35">
      <c r="A327" s="17" t="s">
        <v>647</v>
      </c>
      <c r="B327" s="17" t="s">
        <v>648</v>
      </c>
      <c r="C327" s="18"/>
      <c r="D327" s="83" t="s">
        <v>649</v>
      </c>
      <c r="E327" s="83"/>
      <c r="F327" s="83"/>
      <c r="G327" s="83"/>
      <c r="H327" s="83"/>
      <c r="I327" s="83"/>
      <c r="J327" s="83"/>
      <c r="K327" s="18"/>
      <c r="L327" s="19">
        <f>L356</f>
        <v>0</v>
      </c>
      <c r="M327" s="19">
        <f>ROUND(L327,2)</f>
        <v>0</v>
      </c>
    </row>
    <row r="328" spans="1:13" ht="15.45" customHeight="1" thickBot="1" x14ac:dyDescent="0.35">
      <c r="A328" s="10" t="s">
        <v>650</v>
      </c>
      <c r="B328" s="5" t="s">
        <v>651</v>
      </c>
      <c r="C328" s="5" t="s">
        <v>652</v>
      </c>
      <c r="D328" s="84" t="s">
        <v>653</v>
      </c>
      <c r="E328" s="84"/>
      <c r="F328" s="84"/>
      <c r="G328" s="84"/>
      <c r="H328" s="84"/>
      <c r="I328" s="84"/>
      <c r="J328" s="84"/>
      <c r="K328" s="20">
        <f>SUM(K331:K334)</f>
        <v>49.201999999999998</v>
      </c>
      <c r="L328" s="21">
        <f>ROUND(0*(1+M2/100),2)</f>
        <v>0</v>
      </c>
      <c r="M328" s="21">
        <f>ROUND(K328*L328,2)</f>
        <v>0</v>
      </c>
    </row>
    <row r="329" spans="1:13" ht="76.8" customHeight="1" thickBot="1" x14ac:dyDescent="0.35">
      <c r="A329" s="22"/>
      <c r="B329" s="22"/>
      <c r="C329" s="22"/>
      <c r="D329" s="84" t="s">
        <v>654</v>
      </c>
      <c r="E329" s="84"/>
      <c r="F329" s="84"/>
      <c r="G329" s="84"/>
      <c r="H329" s="84"/>
      <c r="I329" s="84"/>
      <c r="J329" s="84"/>
      <c r="K329" s="84"/>
      <c r="L329" s="84"/>
      <c r="M329" s="84"/>
    </row>
    <row r="330" spans="1:13" ht="15.15" customHeight="1" thickBot="1" x14ac:dyDescent="0.35">
      <c r="A330" s="22"/>
      <c r="B330" s="22"/>
      <c r="C330" s="22"/>
      <c r="D330" s="22"/>
      <c r="E330" s="23"/>
      <c r="F330" s="25" t="s">
        <v>655</v>
      </c>
      <c r="G330" s="25" t="s">
        <v>656</v>
      </c>
      <c r="H330" s="25" t="s">
        <v>657</v>
      </c>
      <c r="I330" s="25" t="s">
        <v>658</v>
      </c>
      <c r="J330" s="25" t="s">
        <v>659</v>
      </c>
      <c r="K330" s="25" t="s">
        <v>660</v>
      </c>
      <c r="L330" s="22"/>
      <c r="M330" s="22"/>
    </row>
    <row r="331" spans="1:13" ht="21.3" customHeight="1" thickBot="1" x14ac:dyDescent="0.35">
      <c r="A331" s="22"/>
      <c r="B331" s="22"/>
      <c r="C331" s="22"/>
      <c r="D331" s="26"/>
      <c r="E331" s="27" t="s">
        <v>661</v>
      </c>
      <c r="F331" s="28">
        <v>1</v>
      </c>
      <c r="G331" s="29">
        <v>2.5</v>
      </c>
      <c r="H331" s="29">
        <v>2</v>
      </c>
      <c r="I331" s="29">
        <v>4</v>
      </c>
      <c r="J331" s="31">
        <f>ROUND(F331*G331*H331*I331,3)</f>
        <v>20</v>
      </c>
      <c r="K331" s="42"/>
      <c r="L331" s="22"/>
      <c r="M331" s="22"/>
    </row>
    <row r="332" spans="1:13" ht="21.3" customHeight="1" thickBot="1" x14ac:dyDescent="0.35">
      <c r="A332" s="22"/>
      <c r="B332" s="22"/>
      <c r="C332" s="22"/>
      <c r="D332" s="26"/>
      <c r="E332" s="5" t="s">
        <v>662</v>
      </c>
      <c r="F332" s="3">
        <v>1</v>
      </c>
      <c r="G332" s="20">
        <v>1.8</v>
      </c>
      <c r="H332" s="20">
        <v>2</v>
      </c>
      <c r="I332" s="20">
        <v>1.8</v>
      </c>
      <c r="J332" s="30">
        <f>ROUND(F332*G332*H332*I332,3)</f>
        <v>6.48</v>
      </c>
      <c r="K332" s="22"/>
      <c r="L332" s="22"/>
      <c r="M332" s="22"/>
    </row>
    <row r="333" spans="1:13" ht="21.3" customHeight="1" thickBot="1" x14ac:dyDescent="0.35">
      <c r="A333" s="22"/>
      <c r="B333" s="22"/>
      <c r="C333" s="22"/>
      <c r="D333" s="26"/>
      <c r="E333" s="5" t="s">
        <v>663</v>
      </c>
      <c r="F333" s="3">
        <v>1</v>
      </c>
      <c r="G333" s="20">
        <v>2.2999999999999998</v>
      </c>
      <c r="H333" s="20">
        <v>2.2999999999999998</v>
      </c>
      <c r="I333" s="20">
        <v>1.8</v>
      </c>
      <c r="J333" s="30">
        <f>ROUND(F333*G333*H333*I333,3)</f>
        <v>9.5220000000000002</v>
      </c>
      <c r="K333" s="22"/>
      <c r="L333" s="22"/>
      <c r="M333" s="22"/>
    </row>
    <row r="334" spans="1:13" ht="15.15" customHeight="1" thickBot="1" x14ac:dyDescent="0.35">
      <c r="A334" s="22"/>
      <c r="B334" s="22"/>
      <c r="C334" s="22"/>
      <c r="D334" s="26"/>
      <c r="E334" s="5" t="s">
        <v>664</v>
      </c>
      <c r="F334" s="3">
        <v>1</v>
      </c>
      <c r="G334" s="20">
        <v>5.5</v>
      </c>
      <c r="H334" s="20">
        <v>1.5</v>
      </c>
      <c r="I334" s="20">
        <v>1.6</v>
      </c>
      <c r="J334" s="30">
        <f>ROUND(F334*G334*H334*I334,3)</f>
        <v>13.2</v>
      </c>
      <c r="K334" s="32">
        <f>SUM(J331:J334)</f>
        <v>49.201999999999998</v>
      </c>
      <c r="L334" s="22"/>
      <c r="M334" s="22"/>
    </row>
    <row r="335" spans="1:13" ht="15.45" customHeight="1" thickBot="1" x14ac:dyDescent="0.35">
      <c r="A335" s="10" t="s">
        <v>665</v>
      </c>
      <c r="B335" s="5" t="s">
        <v>666</v>
      </c>
      <c r="C335" s="5" t="s">
        <v>667</v>
      </c>
      <c r="D335" s="84" t="s">
        <v>668</v>
      </c>
      <c r="E335" s="84"/>
      <c r="F335" s="84"/>
      <c r="G335" s="84"/>
      <c r="H335" s="84"/>
      <c r="I335" s="84"/>
      <c r="J335" s="84"/>
      <c r="K335" s="20">
        <f>SUM(K338:K339)</f>
        <v>144</v>
      </c>
      <c r="L335" s="21">
        <f>ROUND(0*(1+M2/100),2)</f>
        <v>0</v>
      </c>
      <c r="M335" s="21">
        <f>ROUND(K335*L335,2)</f>
        <v>0</v>
      </c>
    </row>
    <row r="336" spans="1:13" ht="104.55" customHeight="1" thickBot="1" x14ac:dyDescent="0.35">
      <c r="A336" s="22"/>
      <c r="B336" s="22"/>
      <c r="C336" s="22"/>
      <c r="D336" s="84" t="s">
        <v>669</v>
      </c>
      <c r="E336" s="84"/>
      <c r="F336" s="84"/>
      <c r="G336" s="84"/>
      <c r="H336" s="84"/>
      <c r="I336" s="84"/>
      <c r="J336" s="84"/>
      <c r="K336" s="84"/>
      <c r="L336" s="84"/>
      <c r="M336" s="84"/>
    </row>
    <row r="337" spans="1:13" ht="15.15" customHeight="1" thickBot="1" x14ac:dyDescent="0.35">
      <c r="A337" s="22"/>
      <c r="B337" s="22"/>
      <c r="C337" s="22"/>
      <c r="D337" s="22"/>
      <c r="E337" s="23"/>
      <c r="F337" s="25" t="s">
        <v>670</v>
      </c>
      <c r="G337" s="25" t="s">
        <v>671</v>
      </c>
      <c r="H337" s="25" t="s">
        <v>672</v>
      </c>
      <c r="I337" s="25" t="s">
        <v>673</v>
      </c>
      <c r="J337" s="25" t="s">
        <v>674</v>
      </c>
      <c r="K337" s="25" t="s">
        <v>675</v>
      </c>
      <c r="L337" s="22"/>
      <c r="M337" s="22"/>
    </row>
    <row r="338" spans="1:13" ht="15.15" customHeight="1" thickBot="1" x14ac:dyDescent="0.35">
      <c r="A338" s="22"/>
      <c r="B338" s="22"/>
      <c r="C338" s="22"/>
      <c r="D338" s="26"/>
      <c r="E338" s="27" t="s">
        <v>676</v>
      </c>
      <c r="F338" s="28">
        <v>1</v>
      </c>
      <c r="G338" s="29">
        <v>15</v>
      </c>
      <c r="H338" s="29">
        <v>1.5</v>
      </c>
      <c r="I338" s="29">
        <v>1.6</v>
      </c>
      <c r="J338" s="31">
        <f>ROUND(F338*G338*H338*I338,3)</f>
        <v>36</v>
      </c>
      <c r="K338" s="42"/>
      <c r="L338" s="22"/>
      <c r="M338" s="22"/>
    </row>
    <row r="339" spans="1:13" ht="15.15" customHeight="1" thickBot="1" x14ac:dyDescent="0.35">
      <c r="A339" s="22"/>
      <c r="B339" s="22"/>
      <c r="C339" s="22"/>
      <c r="D339" s="26"/>
      <c r="E339" s="5" t="s">
        <v>677</v>
      </c>
      <c r="F339" s="3">
        <v>1</v>
      </c>
      <c r="G339" s="20">
        <v>45</v>
      </c>
      <c r="H339" s="20">
        <v>1.5</v>
      </c>
      <c r="I339" s="20">
        <v>1.6</v>
      </c>
      <c r="J339" s="30">
        <f>ROUND(F339*G339*H339*I339,3)</f>
        <v>108</v>
      </c>
      <c r="K339" s="32">
        <f>SUM(J338:J339)</f>
        <v>144</v>
      </c>
      <c r="L339" s="22"/>
      <c r="M339" s="22"/>
    </row>
    <row r="340" spans="1:13" ht="15.45" customHeight="1" thickBot="1" x14ac:dyDescent="0.35">
      <c r="A340" s="10" t="s">
        <v>678</v>
      </c>
      <c r="B340" s="5" t="s">
        <v>679</v>
      </c>
      <c r="C340" s="5" t="s">
        <v>680</v>
      </c>
      <c r="D340" s="84" t="s">
        <v>681</v>
      </c>
      <c r="E340" s="84"/>
      <c r="F340" s="84"/>
      <c r="G340" s="84"/>
      <c r="H340" s="84"/>
      <c r="I340" s="84"/>
      <c r="J340" s="84"/>
      <c r="K340" s="20">
        <f>SUM(K343:K345)</f>
        <v>272.5</v>
      </c>
      <c r="L340" s="21">
        <f>ROUND(0*(1+M2/100),2)</f>
        <v>0</v>
      </c>
      <c r="M340" s="21">
        <f>ROUND(K340*L340,2)</f>
        <v>0</v>
      </c>
    </row>
    <row r="341" spans="1:13" ht="76.8" customHeight="1" thickBot="1" x14ac:dyDescent="0.35">
      <c r="A341" s="22"/>
      <c r="B341" s="22"/>
      <c r="C341" s="22"/>
      <c r="D341" s="84" t="s">
        <v>682</v>
      </c>
      <c r="E341" s="84"/>
      <c r="F341" s="84"/>
      <c r="G341" s="84"/>
      <c r="H341" s="84"/>
      <c r="I341" s="84"/>
      <c r="J341" s="84"/>
      <c r="K341" s="84"/>
      <c r="L341" s="84"/>
      <c r="M341" s="84"/>
    </row>
    <row r="342" spans="1:13" ht="15.15" customHeight="1" thickBot="1" x14ac:dyDescent="0.35">
      <c r="A342" s="22"/>
      <c r="B342" s="22"/>
      <c r="C342" s="22"/>
      <c r="D342" s="22"/>
      <c r="E342" s="23"/>
      <c r="F342" s="25" t="s">
        <v>683</v>
      </c>
      <c r="G342" s="25" t="s">
        <v>684</v>
      </c>
      <c r="H342" s="25" t="s">
        <v>685</v>
      </c>
      <c r="I342" s="25" t="s">
        <v>686</v>
      </c>
      <c r="J342" s="25" t="s">
        <v>687</v>
      </c>
      <c r="K342" s="25" t="s">
        <v>688</v>
      </c>
      <c r="L342" s="22"/>
      <c r="M342" s="22"/>
    </row>
    <row r="343" spans="1:13" ht="21.3" customHeight="1" thickBot="1" x14ac:dyDescent="0.35">
      <c r="A343" s="22"/>
      <c r="B343" s="22"/>
      <c r="C343" s="22"/>
      <c r="D343" s="26"/>
      <c r="E343" s="27" t="s">
        <v>689</v>
      </c>
      <c r="F343" s="28">
        <v>51</v>
      </c>
      <c r="G343" s="29"/>
      <c r="H343" s="29"/>
      <c r="I343" s="29">
        <v>2.5</v>
      </c>
      <c r="J343" s="31">
        <f>ROUND(F343*I343,3)</f>
        <v>127.5</v>
      </c>
      <c r="K343" s="42"/>
      <c r="L343" s="22"/>
      <c r="M343" s="22"/>
    </row>
    <row r="344" spans="1:13" ht="30.6" customHeight="1" thickBot="1" x14ac:dyDescent="0.35">
      <c r="A344" s="22"/>
      <c r="B344" s="22"/>
      <c r="C344" s="22"/>
      <c r="D344" s="26"/>
      <c r="E344" s="5" t="s">
        <v>690</v>
      </c>
      <c r="F344" s="3">
        <v>1</v>
      </c>
      <c r="G344" s="20">
        <v>50</v>
      </c>
      <c r="H344" s="20"/>
      <c r="I344" s="20">
        <v>1.5</v>
      </c>
      <c r="J344" s="30">
        <f>ROUND(F344*G344*I344,3)</f>
        <v>75</v>
      </c>
      <c r="K344" s="22"/>
      <c r="L344" s="22"/>
      <c r="M344" s="22"/>
    </row>
    <row r="345" spans="1:13" ht="15.15" customHeight="1" thickBot="1" x14ac:dyDescent="0.35">
      <c r="A345" s="22"/>
      <c r="B345" s="22"/>
      <c r="C345" s="22"/>
      <c r="D345" s="26"/>
      <c r="E345" s="5" t="s">
        <v>691</v>
      </c>
      <c r="F345" s="3">
        <v>1</v>
      </c>
      <c r="G345" s="20">
        <v>7</v>
      </c>
      <c r="H345" s="20">
        <v>4</v>
      </c>
      <c r="I345" s="20">
        <v>2.5</v>
      </c>
      <c r="J345" s="30">
        <f>ROUND(F345*G345*H345*I345,3)</f>
        <v>70</v>
      </c>
      <c r="K345" s="32">
        <f>SUM(J343:J345)</f>
        <v>272.5</v>
      </c>
      <c r="L345" s="22"/>
      <c r="M345" s="22"/>
    </row>
    <row r="346" spans="1:13" ht="15.45" customHeight="1" thickBot="1" x14ac:dyDescent="0.35">
      <c r="A346" s="10" t="s">
        <v>692</v>
      </c>
      <c r="B346" s="5" t="s">
        <v>693</v>
      </c>
      <c r="C346" s="5" t="s">
        <v>694</v>
      </c>
      <c r="D346" s="84" t="s">
        <v>695</v>
      </c>
      <c r="E346" s="84"/>
      <c r="F346" s="84"/>
      <c r="G346" s="84"/>
      <c r="H346" s="84"/>
      <c r="I346" s="84"/>
      <c r="J346" s="84"/>
      <c r="K346" s="20">
        <f>SUM(K349:K350)</f>
        <v>22</v>
      </c>
      <c r="L346" s="21">
        <f>ROUND(0*(1+M2/100),2)</f>
        <v>0</v>
      </c>
      <c r="M346" s="21">
        <f>ROUND(K346*L346,2)</f>
        <v>0</v>
      </c>
    </row>
    <row r="347" spans="1:13" ht="67.5" customHeight="1" thickBot="1" x14ac:dyDescent="0.35">
      <c r="A347" s="22"/>
      <c r="B347" s="22"/>
      <c r="C347" s="22"/>
      <c r="D347" s="84" t="s">
        <v>696</v>
      </c>
      <c r="E347" s="84"/>
      <c r="F347" s="84"/>
      <c r="G347" s="84"/>
      <c r="H347" s="84"/>
      <c r="I347" s="84"/>
      <c r="J347" s="84"/>
      <c r="K347" s="84"/>
      <c r="L347" s="84"/>
      <c r="M347" s="84"/>
    </row>
    <row r="348" spans="1:13" ht="15.15" customHeight="1" thickBot="1" x14ac:dyDescent="0.35">
      <c r="A348" s="22"/>
      <c r="B348" s="22"/>
      <c r="C348" s="22"/>
      <c r="D348" s="22"/>
      <c r="E348" s="23"/>
      <c r="F348" s="25" t="s">
        <v>697</v>
      </c>
      <c r="G348" s="25" t="s">
        <v>698</v>
      </c>
      <c r="H348" s="25" t="s">
        <v>699</v>
      </c>
      <c r="I348" s="25" t="s">
        <v>700</v>
      </c>
      <c r="J348" s="25" t="s">
        <v>701</v>
      </c>
      <c r="K348" s="25" t="s">
        <v>702</v>
      </c>
      <c r="L348" s="22"/>
      <c r="M348" s="22"/>
    </row>
    <row r="349" spans="1:13" ht="15.15" customHeight="1" thickBot="1" x14ac:dyDescent="0.35">
      <c r="A349" s="22"/>
      <c r="B349" s="22"/>
      <c r="C349" s="22"/>
      <c r="D349" s="26"/>
      <c r="E349" s="27" t="s">
        <v>703</v>
      </c>
      <c r="F349" s="28"/>
      <c r="G349" s="29"/>
      <c r="H349" s="29"/>
      <c r="I349" s="29"/>
      <c r="J349" s="41" t="s">
        <v>704</v>
      </c>
      <c r="K349" s="42"/>
      <c r="L349" s="22"/>
      <c r="M349" s="22"/>
    </row>
    <row r="350" spans="1:13" ht="15.15" customHeight="1" thickBot="1" x14ac:dyDescent="0.35">
      <c r="A350" s="22"/>
      <c r="B350" s="22"/>
      <c r="C350" s="22"/>
      <c r="D350" s="26"/>
      <c r="E350" s="5" t="s">
        <v>705</v>
      </c>
      <c r="F350" s="3">
        <v>22</v>
      </c>
      <c r="G350" s="20"/>
      <c r="H350" s="20"/>
      <c r="I350" s="20"/>
      <c r="J350" s="30">
        <f>ROUND(F350,3)</f>
        <v>22</v>
      </c>
      <c r="K350" s="32">
        <f>SUM(J349:J350)</f>
        <v>22</v>
      </c>
      <c r="L350" s="22"/>
      <c r="M350" s="22"/>
    </row>
    <row r="351" spans="1:13" ht="15.45" customHeight="1" thickBot="1" x14ac:dyDescent="0.35">
      <c r="A351" s="10" t="s">
        <v>706</v>
      </c>
      <c r="B351" s="5" t="s">
        <v>707</v>
      </c>
      <c r="C351" s="5" t="s">
        <v>708</v>
      </c>
      <c r="D351" s="84" t="s">
        <v>709</v>
      </c>
      <c r="E351" s="84"/>
      <c r="F351" s="84"/>
      <c r="G351" s="84"/>
      <c r="H351" s="84"/>
      <c r="I351" s="84"/>
      <c r="J351" s="84"/>
      <c r="K351" s="20">
        <f>SUM(K354:K355)</f>
        <v>110</v>
      </c>
      <c r="L351" s="21">
        <f>ROUND(0*(1+M2/100),2)</f>
        <v>0</v>
      </c>
      <c r="M351" s="21">
        <f>ROUND(K351*L351,2)</f>
        <v>0</v>
      </c>
    </row>
    <row r="352" spans="1:13" ht="67.5" customHeight="1" thickBot="1" x14ac:dyDescent="0.35">
      <c r="A352" s="22"/>
      <c r="B352" s="22"/>
      <c r="C352" s="22"/>
      <c r="D352" s="84" t="s">
        <v>710</v>
      </c>
      <c r="E352" s="84"/>
      <c r="F352" s="84"/>
      <c r="G352" s="84"/>
      <c r="H352" s="84"/>
      <c r="I352" s="84"/>
      <c r="J352" s="84"/>
      <c r="K352" s="84"/>
      <c r="L352" s="84"/>
      <c r="M352" s="84"/>
    </row>
    <row r="353" spans="1:13" ht="15.15" customHeight="1" thickBot="1" x14ac:dyDescent="0.35">
      <c r="A353" s="22"/>
      <c r="B353" s="22"/>
      <c r="C353" s="22"/>
      <c r="D353" s="22"/>
      <c r="E353" s="23"/>
      <c r="F353" s="25" t="s">
        <v>711</v>
      </c>
      <c r="G353" s="25" t="s">
        <v>712</v>
      </c>
      <c r="H353" s="25" t="s">
        <v>713</v>
      </c>
      <c r="I353" s="25" t="s">
        <v>714</v>
      </c>
      <c r="J353" s="25" t="s">
        <v>715</v>
      </c>
      <c r="K353" s="25" t="s">
        <v>716</v>
      </c>
      <c r="L353" s="22"/>
      <c r="M353" s="22"/>
    </row>
    <row r="354" spans="1:13" ht="30.6" customHeight="1" thickBot="1" x14ac:dyDescent="0.35">
      <c r="A354" s="22"/>
      <c r="B354" s="22"/>
      <c r="C354" s="22"/>
      <c r="D354" s="26"/>
      <c r="E354" s="27" t="s">
        <v>717</v>
      </c>
      <c r="F354" s="28">
        <v>1</v>
      </c>
      <c r="G354" s="29">
        <v>50</v>
      </c>
      <c r="H354" s="29"/>
      <c r="I354" s="29">
        <v>1.5</v>
      </c>
      <c r="J354" s="31">
        <f>ROUND(F354*G354*I354,3)</f>
        <v>75</v>
      </c>
      <c r="K354" s="42"/>
      <c r="L354" s="22"/>
      <c r="M354" s="22"/>
    </row>
    <row r="355" spans="1:13" ht="21.3" customHeight="1" thickBot="1" x14ac:dyDescent="0.35">
      <c r="A355" s="22"/>
      <c r="B355" s="22"/>
      <c r="C355" s="22"/>
      <c r="D355" s="26"/>
      <c r="E355" s="5" t="s">
        <v>718</v>
      </c>
      <c r="F355" s="3">
        <v>1</v>
      </c>
      <c r="G355" s="20">
        <v>14</v>
      </c>
      <c r="H355" s="20">
        <v>1</v>
      </c>
      <c r="I355" s="20">
        <v>2.5</v>
      </c>
      <c r="J355" s="30">
        <f>ROUND(F355*G355*H355*I355,3)</f>
        <v>35</v>
      </c>
      <c r="K355" s="32">
        <f>SUM(J354:J355)</f>
        <v>110</v>
      </c>
      <c r="L355" s="22"/>
      <c r="M355" s="22"/>
    </row>
    <row r="356" spans="1:13" ht="15.45" customHeight="1" thickBot="1" x14ac:dyDescent="0.35">
      <c r="A356" s="34"/>
      <c r="B356" s="34"/>
      <c r="C356" s="34"/>
      <c r="D356" s="35" t="s">
        <v>719</v>
      </c>
      <c r="E356" s="36"/>
      <c r="F356" s="36"/>
      <c r="G356" s="36"/>
      <c r="H356" s="36"/>
      <c r="I356" s="36"/>
      <c r="J356" s="36"/>
      <c r="K356" s="36"/>
      <c r="L356" s="37">
        <f>M328+M335+M340+M346+M351</f>
        <v>0</v>
      </c>
      <c r="M356" s="37">
        <f>ROUND(L356,2)</f>
        <v>0</v>
      </c>
    </row>
    <row r="357" spans="1:13" ht="15.45" customHeight="1" thickBot="1" x14ac:dyDescent="0.35">
      <c r="A357" s="38" t="s">
        <v>720</v>
      </c>
      <c r="B357" s="38" t="s">
        <v>721</v>
      </c>
      <c r="C357" s="39"/>
      <c r="D357" s="85" t="s">
        <v>722</v>
      </c>
      <c r="E357" s="85"/>
      <c r="F357" s="85"/>
      <c r="G357" s="85"/>
      <c r="H357" s="85"/>
      <c r="I357" s="85"/>
      <c r="J357" s="85"/>
      <c r="K357" s="39"/>
      <c r="L357" s="40">
        <f>L362</f>
        <v>0</v>
      </c>
      <c r="M357" s="40">
        <f>ROUND(L357,2)</f>
        <v>0</v>
      </c>
    </row>
    <row r="358" spans="1:13" ht="15.45" customHeight="1" thickBot="1" x14ac:dyDescent="0.35">
      <c r="A358" s="10" t="s">
        <v>723</v>
      </c>
      <c r="B358" s="5" t="s">
        <v>724</v>
      </c>
      <c r="C358" s="5" t="s">
        <v>725</v>
      </c>
      <c r="D358" s="84" t="s">
        <v>726</v>
      </c>
      <c r="E358" s="84"/>
      <c r="F358" s="84"/>
      <c r="G358" s="84"/>
      <c r="H358" s="84"/>
      <c r="I358" s="84"/>
      <c r="J358" s="84"/>
      <c r="K358" s="20">
        <f>SUM(K361:K361)</f>
        <v>1</v>
      </c>
      <c r="L358" s="21">
        <f>ROUND(0*(1+M2/100),2)</f>
        <v>0</v>
      </c>
      <c r="M358" s="21">
        <f>ROUND(K358*L358,2)</f>
        <v>0</v>
      </c>
    </row>
    <row r="359" spans="1:13" ht="187.65" customHeight="1" thickBot="1" x14ac:dyDescent="0.35">
      <c r="A359" s="22"/>
      <c r="B359" s="22"/>
      <c r="C359" s="22"/>
      <c r="D359" s="84" t="s">
        <v>727</v>
      </c>
      <c r="E359" s="84"/>
      <c r="F359" s="84"/>
      <c r="G359" s="84"/>
      <c r="H359" s="84"/>
      <c r="I359" s="84"/>
      <c r="J359" s="84"/>
      <c r="K359" s="84"/>
      <c r="L359" s="84"/>
      <c r="M359" s="84"/>
    </row>
    <row r="360" spans="1:13" ht="15.15" customHeight="1" thickBot="1" x14ac:dyDescent="0.35">
      <c r="A360" s="22"/>
      <c r="B360" s="22"/>
      <c r="C360" s="22"/>
      <c r="D360" s="22"/>
      <c r="E360" s="23"/>
      <c r="F360" s="25" t="s">
        <v>728</v>
      </c>
      <c r="G360" s="25" t="s">
        <v>729</v>
      </c>
      <c r="H360" s="25" t="s">
        <v>730</v>
      </c>
      <c r="I360" s="25" t="s">
        <v>731</v>
      </c>
      <c r="J360" s="25" t="s">
        <v>732</v>
      </c>
      <c r="K360" s="25" t="s">
        <v>733</v>
      </c>
      <c r="L360" s="22"/>
      <c r="M360" s="22"/>
    </row>
    <row r="361" spans="1:13" ht="15.15" customHeight="1" thickBot="1" x14ac:dyDescent="0.35">
      <c r="A361" s="22"/>
      <c r="B361" s="22"/>
      <c r="C361" s="22"/>
      <c r="D361" s="26"/>
      <c r="E361" s="27" t="s">
        <v>734</v>
      </c>
      <c r="F361" s="28">
        <v>1</v>
      </c>
      <c r="G361" s="29"/>
      <c r="H361" s="29"/>
      <c r="I361" s="29"/>
      <c r="J361" s="31">
        <f>ROUND(F361,3)</f>
        <v>1</v>
      </c>
      <c r="K361" s="33">
        <f>SUM(J361:J361)</f>
        <v>1</v>
      </c>
      <c r="L361" s="22"/>
      <c r="M361" s="22"/>
    </row>
    <row r="362" spans="1:13" ht="15.45" customHeight="1" thickBot="1" x14ac:dyDescent="0.35">
      <c r="A362" s="34"/>
      <c r="B362" s="34"/>
      <c r="C362" s="34"/>
      <c r="D362" s="35" t="s">
        <v>735</v>
      </c>
      <c r="E362" s="36"/>
      <c r="F362" s="36"/>
      <c r="G362" s="36"/>
      <c r="H362" s="36"/>
      <c r="I362" s="36"/>
      <c r="J362" s="36"/>
      <c r="K362" s="36"/>
      <c r="L362" s="37">
        <f>M358</f>
        <v>0</v>
      </c>
      <c r="M362" s="37">
        <f>ROUND(L362,2)</f>
        <v>0</v>
      </c>
    </row>
    <row r="363" spans="1:13" ht="15.45" customHeight="1" thickBot="1" x14ac:dyDescent="0.35">
      <c r="A363" s="38" t="s">
        <v>736</v>
      </c>
      <c r="B363" s="38" t="s">
        <v>737</v>
      </c>
      <c r="C363" s="39"/>
      <c r="D363" s="85" t="s">
        <v>738</v>
      </c>
      <c r="E363" s="85"/>
      <c r="F363" s="85"/>
      <c r="G363" s="85"/>
      <c r="H363" s="85"/>
      <c r="I363" s="85"/>
      <c r="J363" s="85"/>
      <c r="K363" s="39"/>
      <c r="L363" s="40">
        <f>L375</f>
        <v>0</v>
      </c>
      <c r="M363" s="40">
        <f>ROUND(L363,2)</f>
        <v>0</v>
      </c>
    </row>
    <row r="364" spans="1:13" ht="15.45" customHeight="1" thickBot="1" x14ac:dyDescent="0.35">
      <c r="A364" s="10" t="s">
        <v>739</v>
      </c>
      <c r="B364" s="5" t="s">
        <v>740</v>
      </c>
      <c r="C364" s="5" t="s">
        <v>741</v>
      </c>
      <c r="D364" s="84" t="s">
        <v>742</v>
      </c>
      <c r="E364" s="84"/>
      <c r="F364" s="84"/>
      <c r="G364" s="84"/>
      <c r="H364" s="84"/>
      <c r="I364" s="84"/>
      <c r="J364" s="84"/>
      <c r="K364" s="20">
        <f>SUM(K367:K374)</f>
        <v>88.64</v>
      </c>
      <c r="L364" s="21">
        <f>ROUND(0*(1+M2/100),2)</f>
        <v>0</v>
      </c>
      <c r="M364" s="21">
        <f>ROUND(K364*L364,2)</f>
        <v>0</v>
      </c>
    </row>
    <row r="365" spans="1:13" ht="58.35" customHeight="1" thickBot="1" x14ac:dyDescent="0.35">
      <c r="A365" s="22"/>
      <c r="B365" s="22"/>
      <c r="C365" s="22"/>
      <c r="D365" s="84" t="s">
        <v>743</v>
      </c>
      <c r="E365" s="84"/>
      <c r="F365" s="84"/>
      <c r="G365" s="84"/>
      <c r="H365" s="84"/>
      <c r="I365" s="84"/>
      <c r="J365" s="84"/>
      <c r="K365" s="84"/>
      <c r="L365" s="84"/>
      <c r="M365" s="84"/>
    </row>
    <row r="366" spans="1:13" ht="15.15" customHeight="1" thickBot="1" x14ac:dyDescent="0.35">
      <c r="A366" s="22"/>
      <c r="B366" s="22"/>
      <c r="C366" s="22"/>
      <c r="D366" s="22"/>
      <c r="E366" s="23"/>
      <c r="F366" s="25" t="s">
        <v>744</v>
      </c>
      <c r="G366" s="25" t="s">
        <v>745</v>
      </c>
      <c r="H366" s="25" t="s">
        <v>746</v>
      </c>
      <c r="I366" s="25" t="s">
        <v>747</v>
      </c>
      <c r="J366" s="25" t="s">
        <v>748</v>
      </c>
      <c r="K366" s="25" t="s">
        <v>749</v>
      </c>
      <c r="L366" s="22"/>
      <c r="M366" s="22"/>
    </row>
    <row r="367" spans="1:13" ht="21.3" customHeight="1" thickBot="1" x14ac:dyDescent="0.35">
      <c r="A367" s="22"/>
      <c r="B367" s="22"/>
      <c r="C367" s="22"/>
      <c r="D367" s="26"/>
      <c r="E367" s="27" t="s">
        <v>750</v>
      </c>
      <c r="F367" s="28">
        <v>2</v>
      </c>
      <c r="G367" s="29">
        <v>2.5</v>
      </c>
      <c r="H367" s="29"/>
      <c r="I367" s="29">
        <v>4</v>
      </c>
      <c r="J367" s="31">
        <f t="shared" ref="J367:J374" si="9">ROUND(F367*G367*I367,3)</f>
        <v>20</v>
      </c>
      <c r="K367" s="42"/>
      <c r="L367" s="22"/>
      <c r="M367" s="22"/>
    </row>
    <row r="368" spans="1:13" ht="15.15" customHeight="1" thickBot="1" x14ac:dyDescent="0.35">
      <c r="A368" s="22"/>
      <c r="B368" s="22"/>
      <c r="C368" s="22"/>
      <c r="D368" s="26"/>
      <c r="E368" s="5"/>
      <c r="F368" s="3">
        <v>2</v>
      </c>
      <c r="G368" s="20">
        <v>2</v>
      </c>
      <c r="H368" s="20"/>
      <c r="I368" s="20">
        <v>4</v>
      </c>
      <c r="J368" s="30">
        <f t="shared" si="9"/>
        <v>16</v>
      </c>
      <c r="K368" s="22"/>
      <c r="L368" s="22"/>
      <c r="M368" s="22"/>
    </row>
    <row r="369" spans="1:13" ht="21.3" customHeight="1" thickBot="1" x14ac:dyDescent="0.35">
      <c r="A369" s="22"/>
      <c r="B369" s="22"/>
      <c r="C369" s="22"/>
      <c r="D369" s="26"/>
      <c r="E369" s="5" t="s">
        <v>751</v>
      </c>
      <c r="F369" s="3">
        <v>2</v>
      </c>
      <c r="G369" s="20">
        <v>1.8</v>
      </c>
      <c r="H369" s="20"/>
      <c r="I369" s="20">
        <v>1.8</v>
      </c>
      <c r="J369" s="30">
        <f t="shared" si="9"/>
        <v>6.48</v>
      </c>
      <c r="K369" s="22"/>
      <c r="L369" s="22"/>
      <c r="M369" s="22"/>
    </row>
    <row r="370" spans="1:13" ht="15.15" customHeight="1" thickBot="1" x14ac:dyDescent="0.35">
      <c r="A370" s="22"/>
      <c r="B370" s="22"/>
      <c r="C370" s="22"/>
      <c r="D370" s="26"/>
      <c r="E370" s="5"/>
      <c r="F370" s="3">
        <v>2</v>
      </c>
      <c r="G370" s="20">
        <v>2</v>
      </c>
      <c r="H370" s="20"/>
      <c r="I370" s="20">
        <v>1.8</v>
      </c>
      <c r="J370" s="30">
        <f t="shared" si="9"/>
        <v>7.2</v>
      </c>
      <c r="K370" s="22"/>
      <c r="L370" s="22"/>
      <c r="M370" s="22"/>
    </row>
    <row r="371" spans="1:13" ht="21.3" customHeight="1" thickBot="1" x14ac:dyDescent="0.35">
      <c r="A371" s="22"/>
      <c r="B371" s="22"/>
      <c r="C371" s="22"/>
      <c r="D371" s="26"/>
      <c r="E371" s="5" t="s">
        <v>752</v>
      </c>
      <c r="F371" s="3">
        <v>2</v>
      </c>
      <c r="G371" s="20">
        <v>2.2999999999999998</v>
      </c>
      <c r="H371" s="20"/>
      <c r="I371" s="20">
        <v>1.8</v>
      </c>
      <c r="J371" s="30">
        <f t="shared" si="9"/>
        <v>8.2799999999999994</v>
      </c>
      <c r="K371" s="22"/>
      <c r="L371" s="22"/>
      <c r="M371" s="22"/>
    </row>
    <row r="372" spans="1:13" ht="15.15" customHeight="1" thickBot="1" x14ac:dyDescent="0.35">
      <c r="A372" s="22"/>
      <c r="B372" s="22"/>
      <c r="C372" s="22"/>
      <c r="D372" s="26"/>
      <c r="E372" s="5"/>
      <c r="F372" s="3">
        <v>2</v>
      </c>
      <c r="G372" s="20">
        <v>2.2999999999999998</v>
      </c>
      <c r="H372" s="20"/>
      <c r="I372" s="20">
        <v>1.8</v>
      </c>
      <c r="J372" s="30">
        <f t="shared" si="9"/>
        <v>8.2799999999999994</v>
      </c>
      <c r="K372" s="22"/>
      <c r="L372" s="22"/>
      <c r="M372" s="22"/>
    </row>
    <row r="373" spans="1:13" ht="15.15" customHeight="1" thickBot="1" x14ac:dyDescent="0.35">
      <c r="A373" s="22"/>
      <c r="B373" s="22"/>
      <c r="C373" s="22"/>
      <c r="D373" s="26"/>
      <c r="E373" s="5" t="s">
        <v>753</v>
      </c>
      <c r="F373" s="3">
        <v>2</v>
      </c>
      <c r="G373" s="20">
        <v>5.5</v>
      </c>
      <c r="H373" s="20"/>
      <c r="I373" s="20">
        <v>1.6</v>
      </c>
      <c r="J373" s="30">
        <f t="shared" si="9"/>
        <v>17.600000000000001</v>
      </c>
      <c r="K373" s="22"/>
      <c r="L373" s="22"/>
      <c r="M373" s="22"/>
    </row>
    <row r="374" spans="1:13" ht="15.15" customHeight="1" thickBot="1" x14ac:dyDescent="0.35">
      <c r="A374" s="22"/>
      <c r="B374" s="22"/>
      <c r="C374" s="22"/>
      <c r="D374" s="26"/>
      <c r="E374" s="5"/>
      <c r="F374" s="3">
        <v>2</v>
      </c>
      <c r="G374" s="20">
        <v>1.5</v>
      </c>
      <c r="H374" s="20"/>
      <c r="I374" s="20">
        <v>1.6</v>
      </c>
      <c r="J374" s="30">
        <f t="shared" si="9"/>
        <v>4.8</v>
      </c>
      <c r="K374" s="32">
        <f>SUM(J367:J374)</f>
        <v>88.64</v>
      </c>
      <c r="L374" s="22"/>
      <c r="M374" s="22"/>
    </row>
    <row r="375" spans="1:13" ht="15.45" customHeight="1" thickBot="1" x14ac:dyDescent="0.35">
      <c r="A375" s="34"/>
      <c r="B375" s="34"/>
      <c r="C375" s="34"/>
      <c r="D375" s="35" t="s">
        <v>754</v>
      </c>
      <c r="E375" s="36"/>
      <c r="F375" s="36"/>
      <c r="G375" s="36"/>
      <c r="H375" s="36"/>
      <c r="I375" s="36"/>
      <c r="J375" s="36"/>
      <c r="K375" s="36"/>
      <c r="L375" s="37">
        <f>M364</f>
        <v>0</v>
      </c>
      <c r="M375" s="37">
        <f>ROUND(L375,2)</f>
        <v>0</v>
      </c>
    </row>
    <row r="376" spans="1:13" ht="15.45" customHeight="1" thickBot="1" x14ac:dyDescent="0.35">
      <c r="A376" s="43"/>
      <c r="B376" s="43"/>
      <c r="C376" s="43"/>
      <c r="D376" s="44" t="s">
        <v>755</v>
      </c>
      <c r="E376" s="45"/>
      <c r="F376" s="45"/>
      <c r="G376" s="45"/>
      <c r="H376" s="45"/>
      <c r="I376" s="45"/>
      <c r="J376" s="45"/>
      <c r="K376" s="45"/>
      <c r="L376" s="46">
        <f>M356+M362+M375</f>
        <v>0</v>
      </c>
      <c r="M376" s="46">
        <f>ROUND(L376,2)</f>
        <v>0</v>
      </c>
    </row>
    <row r="377" spans="1:13" ht="15.45" customHeight="1" thickBot="1" x14ac:dyDescent="0.35">
      <c r="A377" s="47" t="s">
        <v>756</v>
      </c>
      <c r="B377" s="47" t="s">
        <v>757</v>
      </c>
      <c r="C377" s="48"/>
      <c r="D377" s="86" t="s">
        <v>758</v>
      </c>
      <c r="E377" s="86"/>
      <c r="F377" s="86"/>
      <c r="G377" s="86"/>
      <c r="H377" s="86"/>
      <c r="I377" s="86"/>
      <c r="J377" s="86"/>
      <c r="K377" s="48"/>
      <c r="L377" s="49">
        <f>L434</f>
        <v>0</v>
      </c>
      <c r="M377" s="49">
        <f>ROUND(L377,2)</f>
        <v>0</v>
      </c>
    </row>
    <row r="378" spans="1:13" ht="15.45" customHeight="1" thickBot="1" x14ac:dyDescent="0.35">
      <c r="A378" s="17" t="s">
        <v>759</v>
      </c>
      <c r="B378" s="17" t="s">
        <v>760</v>
      </c>
      <c r="C378" s="18"/>
      <c r="D378" s="83" t="s">
        <v>761</v>
      </c>
      <c r="E378" s="83"/>
      <c r="F378" s="83"/>
      <c r="G378" s="83"/>
      <c r="H378" s="83"/>
      <c r="I378" s="83"/>
      <c r="J378" s="83"/>
      <c r="K378" s="18"/>
      <c r="L378" s="19">
        <f>L389</f>
        <v>0</v>
      </c>
      <c r="M378" s="19">
        <f>ROUND(L378,2)</f>
        <v>0</v>
      </c>
    </row>
    <row r="379" spans="1:13" ht="15.45" customHeight="1" thickBot="1" x14ac:dyDescent="0.35">
      <c r="A379" s="10" t="s">
        <v>762</v>
      </c>
      <c r="B379" s="5" t="s">
        <v>763</v>
      </c>
      <c r="C379" s="5" t="s">
        <v>764</v>
      </c>
      <c r="D379" s="84" t="s">
        <v>765</v>
      </c>
      <c r="E379" s="84"/>
      <c r="F379" s="84"/>
      <c r="G379" s="84"/>
      <c r="H379" s="84"/>
      <c r="I379" s="84"/>
      <c r="J379" s="84"/>
      <c r="K379" s="20">
        <f>SUM(K382:K388)</f>
        <v>13.954000000000001</v>
      </c>
      <c r="L379" s="21">
        <f>ROUND(0*(1+M2/100),2)</f>
        <v>0</v>
      </c>
      <c r="M379" s="21">
        <f>ROUND(K379*L379,2)</f>
        <v>0</v>
      </c>
    </row>
    <row r="380" spans="1:13" ht="49.05" customHeight="1" thickBot="1" x14ac:dyDescent="0.35">
      <c r="A380" s="22"/>
      <c r="B380" s="22"/>
      <c r="C380" s="22"/>
      <c r="D380" s="84" t="s">
        <v>766</v>
      </c>
      <c r="E380" s="84"/>
      <c r="F380" s="84"/>
      <c r="G380" s="84"/>
      <c r="H380" s="84"/>
      <c r="I380" s="84"/>
      <c r="J380" s="84"/>
      <c r="K380" s="84"/>
      <c r="L380" s="84"/>
      <c r="M380" s="84"/>
    </row>
    <row r="381" spans="1:13" ht="15.15" customHeight="1" thickBot="1" x14ac:dyDescent="0.35">
      <c r="A381" s="22"/>
      <c r="B381" s="22"/>
      <c r="C381" s="22"/>
      <c r="D381" s="22"/>
      <c r="E381" s="23"/>
      <c r="F381" s="25" t="s">
        <v>767</v>
      </c>
      <c r="G381" s="25" t="s">
        <v>768</v>
      </c>
      <c r="H381" s="25" t="s">
        <v>769</v>
      </c>
      <c r="I381" s="25" t="s">
        <v>770</v>
      </c>
      <c r="J381" s="25" t="s">
        <v>771</v>
      </c>
      <c r="K381" s="25" t="s">
        <v>772</v>
      </c>
      <c r="L381" s="22"/>
      <c r="M381" s="22"/>
    </row>
    <row r="382" spans="1:13" ht="21.3" customHeight="1" thickBot="1" x14ac:dyDescent="0.35">
      <c r="A382" s="22"/>
      <c r="B382" s="22"/>
      <c r="C382" s="22"/>
      <c r="D382" s="26"/>
      <c r="E382" s="27" t="s">
        <v>773</v>
      </c>
      <c r="F382" s="28">
        <v>1</v>
      </c>
      <c r="G382" s="29">
        <v>2.5</v>
      </c>
      <c r="H382" s="29">
        <v>2</v>
      </c>
      <c r="I382" s="29">
        <v>0.1</v>
      </c>
      <c r="J382" s="31">
        <f>ROUND(F382*G382*H382*I382,3)</f>
        <v>0.5</v>
      </c>
      <c r="K382" s="42"/>
      <c r="L382" s="22"/>
      <c r="M382" s="22"/>
    </row>
    <row r="383" spans="1:13" ht="21.3" customHeight="1" thickBot="1" x14ac:dyDescent="0.35">
      <c r="A383" s="22"/>
      <c r="B383" s="22"/>
      <c r="C383" s="22"/>
      <c r="D383" s="26"/>
      <c r="E383" s="5" t="s">
        <v>774</v>
      </c>
      <c r="F383" s="3">
        <v>1</v>
      </c>
      <c r="G383" s="20">
        <v>1.8</v>
      </c>
      <c r="H383" s="20">
        <v>2</v>
      </c>
      <c r="I383" s="20">
        <v>0.1</v>
      </c>
      <c r="J383" s="30">
        <f>ROUND(F383*G383*H383*I383,3)</f>
        <v>0.36</v>
      </c>
      <c r="K383" s="22"/>
      <c r="L383" s="22"/>
      <c r="M383" s="22"/>
    </row>
    <row r="384" spans="1:13" ht="21.3" customHeight="1" thickBot="1" x14ac:dyDescent="0.35">
      <c r="A384" s="22"/>
      <c r="B384" s="22"/>
      <c r="C384" s="22"/>
      <c r="D384" s="26"/>
      <c r="E384" s="5" t="s">
        <v>775</v>
      </c>
      <c r="F384" s="3">
        <v>1</v>
      </c>
      <c r="G384" s="20">
        <v>2.2999999999999998</v>
      </c>
      <c r="H384" s="20">
        <v>2.2999999999999998</v>
      </c>
      <c r="I384" s="20">
        <v>0.1</v>
      </c>
      <c r="J384" s="30">
        <f>ROUND(F384*G384*H384*I384,3)</f>
        <v>0.52900000000000003</v>
      </c>
      <c r="K384" s="22"/>
      <c r="L384" s="22"/>
      <c r="M384" s="22"/>
    </row>
    <row r="385" spans="1:13" ht="15.15" customHeight="1" thickBot="1" x14ac:dyDescent="0.35">
      <c r="A385" s="22"/>
      <c r="B385" s="22"/>
      <c r="C385" s="22"/>
      <c r="D385" s="26"/>
      <c r="E385" s="5" t="s">
        <v>776</v>
      </c>
      <c r="F385" s="3">
        <v>1</v>
      </c>
      <c r="G385" s="20">
        <v>7.5</v>
      </c>
      <c r="H385" s="20">
        <v>1.5</v>
      </c>
      <c r="I385" s="20">
        <v>0.1</v>
      </c>
      <c r="J385" s="30">
        <f>ROUND(F385*G385*H385*I385,3)</f>
        <v>1.125</v>
      </c>
      <c r="K385" s="22"/>
      <c r="L385" s="22"/>
      <c r="M385" s="22"/>
    </row>
    <row r="386" spans="1:13" ht="15.15" customHeight="1" thickBot="1" x14ac:dyDescent="0.35">
      <c r="A386" s="22"/>
      <c r="B386" s="22"/>
      <c r="C386" s="22"/>
      <c r="D386" s="26"/>
      <c r="E386" s="5" t="s">
        <v>777</v>
      </c>
      <c r="F386" s="3">
        <v>1</v>
      </c>
      <c r="G386" s="20">
        <v>15</v>
      </c>
      <c r="H386" s="20">
        <v>1.5</v>
      </c>
      <c r="I386" s="20">
        <v>0.1</v>
      </c>
      <c r="J386" s="30">
        <f>ROUND(F386*G386*H386*I386,3)</f>
        <v>2.25</v>
      </c>
      <c r="K386" s="22"/>
      <c r="L386" s="22"/>
      <c r="M386" s="22"/>
    </row>
    <row r="387" spans="1:13" ht="15.15" customHeight="1" thickBot="1" x14ac:dyDescent="0.35">
      <c r="A387" s="22"/>
      <c r="B387" s="22"/>
      <c r="C387" s="22"/>
      <c r="D387" s="26"/>
      <c r="E387" s="5" t="s">
        <v>778</v>
      </c>
      <c r="F387" s="3">
        <v>1</v>
      </c>
      <c r="G387" s="20">
        <v>53</v>
      </c>
      <c r="H387" s="20"/>
      <c r="I387" s="20">
        <v>0.1</v>
      </c>
      <c r="J387" s="30">
        <f>ROUND(F387*G387*I387,3)</f>
        <v>5.3</v>
      </c>
      <c r="K387" s="22"/>
      <c r="L387" s="22"/>
      <c r="M387" s="22"/>
    </row>
    <row r="388" spans="1:13" ht="15.15" customHeight="1" thickBot="1" x14ac:dyDescent="0.35">
      <c r="A388" s="22"/>
      <c r="B388" s="22"/>
      <c r="C388" s="22"/>
      <c r="D388" s="26"/>
      <c r="E388" s="5" t="s">
        <v>779</v>
      </c>
      <c r="F388" s="3">
        <v>1</v>
      </c>
      <c r="G388" s="20">
        <v>38.9</v>
      </c>
      <c r="H388" s="20"/>
      <c r="I388" s="20">
        <v>0.1</v>
      </c>
      <c r="J388" s="30">
        <f>ROUND(F388*G388*I388,3)</f>
        <v>3.89</v>
      </c>
      <c r="K388" s="32">
        <f>SUM(J382:J388)</f>
        <v>13.954000000000001</v>
      </c>
      <c r="L388" s="22"/>
      <c r="M388" s="22"/>
    </row>
    <row r="389" spans="1:13" ht="15.45" customHeight="1" thickBot="1" x14ac:dyDescent="0.35">
      <c r="A389" s="34"/>
      <c r="B389" s="34"/>
      <c r="C389" s="34"/>
      <c r="D389" s="35" t="s">
        <v>780</v>
      </c>
      <c r="E389" s="36"/>
      <c r="F389" s="36"/>
      <c r="G389" s="36"/>
      <c r="H389" s="36"/>
      <c r="I389" s="36"/>
      <c r="J389" s="36"/>
      <c r="K389" s="36"/>
      <c r="L389" s="37">
        <f>M379</f>
        <v>0</v>
      </c>
      <c r="M389" s="37">
        <f>ROUND(L389,2)</f>
        <v>0</v>
      </c>
    </row>
    <row r="390" spans="1:13" ht="15.45" customHeight="1" thickBot="1" x14ac:dyDescent="0.35">
      <c r="A390" s="38" t="s">
        <v>781</v>
      </c>
      <c r="B390" s="38" t="s">
        <v>782</v>
      </c>
      <c r="C390" s="39"/>
      <c r="D390" s="85" t="s">
        <v>783</v>
      </c>
      <c r="E390" s="85"/>
      <c r="F390" s="85"/>
      <c r="G390" s="85"/>
      <c r="H390" s="85"/>
      <c r="I390" s="85"/>
      <c r="J390" s="85"/>
      <c r="K390" s="39"/>
      <c r="L390" s="40">
        <f>L421</f>
        <v>0</v>
      </c>
      <c r="M390" s="40">
        <f>ROUND(L390,2)</f>
        <v>0</v>
      </c>
    </row>
    <row r="391" spans="1:13" ht="15.45" customHeight="1" thickBot="1" x14ac:dyDescent="0.35">
      <c r="A391" s="10" t="s">
        <v>784</v>
      </c>
      <c r="B391" s="5" t="s">
        <v>785</v>
      </c>
      <c r="C391" s="5" t="s">
        <v>786</v>
      </c>
      <c r="D391" s="84" t="s">
        <v>787</v>
      </c>
      <c r="E391" s="84"/>
      <c r="F391" s="84"/>
      <c r="G391" s="84"/>
      <c r="H391" s="84"/>
      <c r="I391" s="84"/>
      <c r="J391" s="84"/>
      <c r="K391" s="20">
        <f>SUM(K394:K411)</f>
        <v>44.949999999999996</v>
      </c>
      <c r="L391" s="21">
        <f>ROUND(0*(1+M2/100),2)</f>
        <v>0</v>
      </c>
      <c r="M391" s="21">
        <f>ROUND(K391*L391,2)</f>
        <v>0</v>
      </c>
    </row>
    <row r="392" spans="1:13" ht="95.25" customHeight="1" thickBot="1" x14ac:dyDescent="0.35">
      <c r="A392" s="22"/>
      <c r="B392" s="22"/>
      <c r="C392" s="22"/>
      <c r="D392" s="84" t="s">
        <v>788</v>
      </c>
      <c r="E392" s="84"/>
      <c r="F392" s="84"/>
      <c r="G392" s="84"/>
      <c r="H392" s="84"/>
      <c r="I392" s="84"/>
      <c r="J392" s="84"/>
      <c r="K392" s="84"/>
      <c r="L392" s="84"/>
      <c r="M392" s="84"/>
    </row>
    <row r="393" spans="1:13" ht="15.15" customHeight="1" thickBot="1" x14ac:dyDescent="0.35">
      <c r="A393" s="22"/>
      <c r="B393" s="22"/>
      <c r="C393" s="22"/>
      <c r="D393" s="22"/>
      <c r="E393" s="23"/>
      <c r="F393" s="25" t="s">
        <v>789</v>
      </c>
      <c r="G393" s="25" t="s">
        <v>790</v>
      </c>
      <c r="H393" s="25" t="s">
        <v>791</v>
      </c>
      <c r="I393" s="25" t="s">
        <v>792</v>
      </c>
      <c r="J393" s="25" t="s">
        <v>793</v>
      </c>
      <c r="K393" s="25" t="s">
        <v>794</v>
      </c>
      <c r="L393" s="22"/>
      <c r="M393" s="22"/>
    </row>
    <row r="394" spans="1:13" ht="15.15" customHeight="1" thickBot="1" x14ac:dyDescent="0.35">
      <c r="A394" s="22"/>
      <c r="B394" s="22"/>
      <c r="C394" s="22"/>
      <c r="D394" s="26"/>
      <c r="E394" s="27" t="s">
        <v>795</v>
      </c>
      <c r="F394" s="28"/>
      <c r="G394" s="29"/>
      <c r="H394" s="29"/>
      <c r="I394" s="29"/>
      <c r="J394" s="41" t="s">
        <v>796</v>
      </c>
      <c r="K394" s="42"/>
      <c r="L394" s="22"/>
      <c r="M394" s="22"/>
    </row>
    <row r="395" spans="1:13" ht="21.3" customHeight="1" thickBot="1" x14ac:dyDescent="0.35">
      <c r="A395" s="22"/>
      <c r="B395" s="22"/>
      <c r="C395" s="22"/>
      <c r="D395" s="26"/>
      <c r="E395" s="5" t="s">
        <v>797</v>
      </c>
      <c r="F395" s="3">
        <v>2</v>
      </c>
      <c r="G395" s="20">
        <v>2.1</v>
      </c>
      <c r="H395" s="20">
        <v>0.2</v>
      </c>
      <c r="I395" s="20">
        <v>4.3</v>
      </c>
      <c r="J395" s="30">
        <f t="shared" ref="J395:J411" si="10">ROUND(F395*G395*H395*I395,3)</f>
        <v>3.6120000000000001</v>
      </c>
      <c r="K395" s="22"/>
      <c r="L395" s="22"/>
      <c r="M395" s="22"/>
    </row>
    <row r="396" spans="1:13" ht="15.15" customHeight="1" thickBot="1" x14ac:dyDescent="0.35">
      <c r="A396" s="22"/>
      <c r="B396" s="22"/>
      <c r="C396" s="22"/>
      <c r="D396" s="26"/>
      <c r="E396" s="5"/>
      <c r="F396" s="3">
        <v>1</v>
      </c>
      <c r="G396" s="20">
        <v>1.85</v>
      </c>
      <c r="H396" s="20">
        <v>0.2</v>
      </c>
      <c r="I396" s="20">
        <v>4.3</v>
      </c>
      <c r="J396" s="30">
        <f t="shared" si="10"/>
        <v>1.591</v>
      </c>
      <c r="K396" s="22"/>
      <c r="L396" s="22"/>
      <c r="M396" s="22"/>
    </row>
    <row r="397" spans="1:13" ht="15.15" customHeight="1" thickBot="1" x14ac:dyDescent="0.35">
      <c r="A397" s="22"/>
      <c r="B397" s="22"/>
      <c r="C397" s="22"/>
      <c r="D397" s="26"/>
      <c r="E397" s="5"/>
      <c r="F397" s="3">
        <v>1</v>
      </c>
      <c r="G397" s="20">
        <v>1.85</v>
      </c>
      <c r="H397" s="20">
        <v>0.2</v>
      </c>
      <c r="I397" s="20">
        <v>1.5</v>
      </c>
      <c r="J397" s="30">
        <f t="shared" si="10"/>
        <v>0.55500000000000005</v>
      </c>
      <c r="K397" s="22"/>
      <c r="L397" s="22"/>
      <c r="M397" s="22"/>
    </row>
    <row r="398" spans="1:13" ht="15.15" customHeight="1" thickBot="1" x14ac:dyDescent="0.35">
      <c r="A398" s="22"/>
      <c r="B398" s="22"/>
      <c r="C398" s="22"/>
      <c r="D398" s="26"/>
      <c r="E398" s="5" t="s">
        <v>798</v>
      </c>
      <c r="F398" s="3">
        <v>2</v>
      </c>
      <c r="G398" s="20">
        <v>1.5</v>
      </c>
      <c r="H398" s="20">
        <v>0.2</v>
      </c>
      <c r="I398" s="20">
        <v>1.5</v>
      </c>
      <c r="J398" s="30">
        <f t="shared" si="10"/>
        <v>0.9</v>
      </c>
      <c r="K398" s="22"/>
      <c r="L398" s="22"/>
      <c r="M398" s="22"/>
    </row>
    <row r="399" spans="1:13" ht="15.15" customHeight="1" thickBot="1" x14ac:dyDescent="0.35">
      <c r="A399" s="22"/>
      <c r="B399" s="22"/>
      <c r="C399" s="22"/>
      <c r="D399" s="26"/>
      <c r="E399" s="5"/>
      <c r="F399" s="3">
        <v>2</v>
      </c>
      <c r="G399" s="20">
        <v>1.9</v>
      </c>
      <c r="H399" s="20">
        <v>0.2</v>
      </c>
      <c r="I399" s="20">
        <v>1.5</v>
      </c>
      <c r="J399" s="30">
        <f t="shared" si="10"/>
        <v>1.1399999999999999</v>
      </c>
      <c r="K399" s="22"/>
      <c r="L399" s="22"/>
      <c r="M399" s="22"/>
    </row>
    <row r="400" spans="1:13" ht="21.3" customHeight="1" thickBot="1" x14ac:dyDescent="0.35">
      <c r="A400" s="22"/>
      <c r="B400" s="22"/>
      <c r="C400" s="22"/>
      <c r="D400" s="26"/>
      <c r="E400" s="5" t="s">
        <v>799</v>
      </c>
      <c r="F400" s="3">
        <v>2</v>
      </c>
      <c r="G400" s="20">
        <v>2</v>
      </c>
      <c r="H400" s="20">
        <v>0.2</v>
      </c>
      <c r="I400" s="20">
        <v>1.5</v>
      </c>
      <c r="J400" s="30">
        <f t="shared" si="10"/>
        <v>1.2</v>
      </c>
      <c r="K400" s="22"/>
      <c r="L400" s="22"/>
      <c r="M400" s="22"/>
    </row>
    <row r="401" spans="1:13" ht="15.15" customHeight="1" thickBot="1" x14ac:dyDescent="0.35">
      <c r="A401" s="22"/>
      <c r="B401" s="22"/>
      <c r="C401" s="22"/>
      <c r="D401" s="26"/>
      <c r="E401" s="5"/>
      <c r="F401" s="3">
        <v>2</v>
      </c>
      <c r="G401" s="20">
        <v>1.85</v>
      </c>
      <c r="H401" s="20">
        <v>0.2</v>
      </c>
      <c r="I401" s="20">
        <v>1.5</v>
      </c>
      <c r="J401" s="30">
        <f t="shared" si="10"/>
        <v>1.1100000000000001</v>
      </c>
      <c r="K401" s="22"/>
      <c r="L401" s="22"/>
      <c r="M401" s="22"/>
    </row>
    <row r="402" spans="1:13" ht="15.15" customHeight="1" thickBot="1" x14ac:dyDescent="0.35">
      <c r="A402" s="22"/>
      <c r="B402" s="22"/>
      <c r="C402" s="22"/>
      <c r="D402" s="26"/>
      <c r="E402" s="5" t="s">
        <v>800</v>
      </c>
      <c r="F402" s="3">
        <v>2</v>
      </c>
      <c r="G402" s="20">
        <v>15.32</v>
      </c>
      <c r="H402" s="20">
        <v>0.2</v>
      </c>
      <c r="I402" s="20">
        <v>1.2</v>
      </c>
      <c r="J402" s="30">
        <f t="shared" si="10"/>
        <v>7.3540000000000001</v>
      </c>
      <c r="K402" s="22"/>
      <c r="L402" s="22"/>
      <c r="M402" s="22"/>
    </row>
    <row r="403" spans="1:13" ht="15.15" customHeight="1" thickBot="1" x14ac:dyDescent="0.35">
      <c r="A403" s="22"/>
      <c r="B403" s="22"/>
      <c r="C403" s="22"/>
      <c r="D403" s="26"/>
      <c r="E403" s="5"/>
      <c r="F403" s="3">
        <v>1</v>
      </c>
      <c r="G403" s="20">
        <v>1.4</v>
      </c>
      <c r="H403" s="20">
        <v>0.2</v>
      </c>
      <c r="I403" s="20">
        <v>2</v>
      </c>
      <c r="J403" s="30">
        <f t="shared" si="10"/>
        <v>0.56000000000000005</v>
      </c>
      <c r="K403" s="22"/>
      <c r="L403" s="22"/>
      <c r="M403" s="22"/>
    </row>
    <row r="404" spans="1:13" ht="15.15" customHeight="1" thickBot="1" x14ac:dyDescent="0.35">
      <c r="A404" s="22"/>
      <c r="B404" s="22"/>
      <c r="C404" s="22"/>
      <c r="D404" s="26"/>
      <c r="E404" s="5"/>
      <c r="F404" s="3">
        <v>1</v>
      </c>
      <c r="G404" s="20">
        <v>1.05</v>
      </c>
      <c r="H404" s="20">
        <v>0.2</v>
      </c>
      <c r="I404" s="20">
        <v>2</v>
      </c>
      <c r="J404" s="30">
        <f t="shared" si="10"/>
        <v>0.42</v>
      </c>
      <c r="K404" s="22"/>
      <c r="L404" s="22"/>
      <c r="M404" s="22"/>
    </row>
    <row r="405" spans="1:13" ht="15.15" customHeight="1" thickBot="1" x14ac:dyDescent="0.35">
      <c r="A405" s="22"/>
      <c r="B405" s="22"/>
      <c r="C405" s="22"/>
      <c r="D405" s="26"/>
      <c r="E405" s="5" t="s">
        <v>801</v>
      </c>
      <c r="F405" s="3">
        <v>2</v>
      </c>
      <c r="G405" s="20">
        <v>6.3</v>
      </c>
      <c r="H405" s="20">
        <v>0.2</v>
      </c>
      <c r="I405" s="20">
        <v>1.2</v>
      </c>
      <c r="J405" s="30">
        <f t="shared" si="10"/>
        <v>3.024</v>
      </c>
      <c r="K405" s="22"/>
      <c r="L405" s="22"/>
      <c r="M405" s="22"/>
    </row>
    <row r="406" spans="1:13" ht="15.15" customHeight="1" thickBot="1" x14ac:dyDescent="0.35">
      <c r="A406" s="22"/>
      <c r="B406" s="22"/>
      <c r="C406" s="22"/>
      <c r="D406" s="26"/>
      <c r="E406" s="5" t="s">
        <v>802</v>
      </c>
      <c r="F406" s="3">
        <v>2</v>
      </c>
      <c r="G406" s="20">
        <v>6.3</v>
      </c>
      <c r="H406" s="20">
        <v>0.3</v>
      </c>
      <c r="I406" s="20">
        <v>3</v>
      </c>
      <c r="J406" s="30">
        <f t="shared" si="10"/>
        <v>11.34</v>
      </c>
      <c r="K406" s="22"/>
      <c r="L406" s="22"/>
      <c r="M406" s="22"/>
    </row>
    <row r="407" spans="1:13" ht="15.15" customHeight="1" thickBot="1" x14ac:dyDescent="0.35">
      <c r="A407" s="22"/>
      <c r="B407" s="22"/>
      <c r="C407" s="22"/>
      <c r="D407" s="26"/>
      <c r="E407" s="5"/>
      <c r="F407" s="3">
        <v>2</v>
      </c>
      <c r="G407" s="20">
        <v>3.5</v>
      </c>
      <c r="H407" s="20">
        <v>0.3</v>
      </c>
      <c r="I407" s="20">
        <v>3</v>
      </c>
      <c r="J407" s="30">
        <f t="shared" si="10"/>
        <v>6.3</v>
      </c>
      <c r="K407" s="22"/>
      <c r="L407" s="22"/>
      <c r="M407" s="22"/>
    </row>
    <row r="408" spans="1:13" ht="15.15" customHeight="1" thickBot="1" x14ac:dyDescent="0.35">
      <c r="A408" s="22"/>
      <c r="B408" s="22"/>
      <c r="C408" s="22"/>
      <c r="D408" s="26"/>
      <c r="E408" s="5"/>
      <c r="F408" s="3">
        <v>1</v>
      </c>
      <c r="G408" s="20">
        <v>2.5</v>
      </c>
      <c r="H408" s="20">
        <v>0.3</v>
      </c>
      <c r="I408" s="20">
        <v>3</v>
      </c>
      <c r="J408" s="30">
        <f t="shared" si="10"/>
        <v>2.25</v>
      </c>
      <c r="K408" s="22"/>
      <c r="L408" s="22"/>
      <c r="M408" s="22"/>
    </row>
    <row r="409" spans="1:13" ht="15.15" customHeight="1" thickBot="1" x14ac:dyDescent="0.35">
      <c r="A409" s="22"/>
      <c r="B409" s="22"/>
      <c r="C409" s="22"/>
      <c r="D409" s="26"/>
      <c r="E409" s="5"/>
      <c r="F409" s="3">
        <v>1</v>
      </c>
      <c r="G409" s="20">
        <v>1.6</v>
      </c>
      <c r="H409" s="20">
        <v>0.3</v>
      </c>
      <c r="I409" s="20">
        <v>2.8</v>
      </c>
      <c r="J409" s="30">
        <f t="shared" si="10"/>
        <v>1.3440000000000001</v>
      </c>
      <c r="K409" s="22"/>
      <c r="L409" s="22"/>
      <c r="M409" s="22"/>
    </row>
    <row r="410" spans="1:13" ht="15.15" customHeight="1" thickBot="1" x14ac:dyDescent="0.35">
      <c r="A410" s="22"/>
      <c r="B410" s="22"/>
      <c r="C410" s="22"/>
      <c r="D410" s="26"/>
      <c r="E410" s="5"/>
      <c r="F410" s="3">
        <v>1</v>
      </c>
      <c r="G410" s="20">
        <v>1.3</v>
      </c>
      <c r="H410" s="20">
        <v>0.3</v>
      </c>
      <c r="I410" s="20">
        <v>3</v>
      </c>
      <c r="J410" s="30">
        <f t="shared" si="10"/>
        <v>1.17</v>
      </c>
      <c r="K410" s="22"/>
      <c r="L410" s="22"/>
      <c r="M410" s="22"/>
    </row>
    <row r="411" spans="1:13" ht="15.15" customHeight="1" thickBot="1" x14ac:dyDescent="0.35">
      <c r="A411" s="22"/>
      <c r="B411" s="22"/>
      <c r="C411" s="22"/>
      <c r="D411" s="26"/>
      <c r="E411" s="5"/>
      <c r="F411" s="3">
        <v>1</v>
      </c>
      <c r="G411" s="20">
        <v>1.2</v>
      </c>
      <c r="H411" s="20">
        <v>0.3</v>
      </c>
      <c r="I411" s="20">
        <v>3</v>
      </c>
      <c r="J411" s="30">
        <f t="shared" si="10"/>
        <v>1.08</v>
      </c>
      <c r="K411" s="32">
        <f>SUM(J394:J411)</f>
        <v>44.949999999999996</v>
      </c>
      <c r="L411" s="22"/>
      <c r="M411" s="22"/>
    </row>
    <row r="412" spans="1:13" ht="15.45" customHeight="1" thickBot="1" x14ac:dyDescent="0.35">
      <c r="A412" s="10" t="s">
        <v>803</v>
      </c>
      <c r="B412" s="5" t="s">
        <v>804</v>
      </c>
      <c r="C412" s="5" t="s">
        <v>805</v>
      </c>
      <c r="D412" s="84" t="s">
        <v>806</v>
      </c>
      <c r="E412" s="84"/>
      <c r="F412" s="84"/>
      <c r="G412" s="84"/>
      <c r="H412" s="84"/>
      <c r="I412" s="84"/>
      <c r="J412" s="84"/>
      <c r="K412" s="20">
        <f>SUM(K415:K420)</f>
        <v>18.863999999999997</v>
      </c>
      <c r="L412" s="21">
        <f>ROUND(0*(1+M2/100),2)</f>
        <v>0</v>
      </c>
      <c r="M412" s="21">
        <f>ROUND(K412*L412,2)</f>
        <v>0</v>
      </c>
    </row>
    <row r="413" spans="1:13" ht="85.95" customHeight="1" thickBot="1" x14ac:dyDescent="0.35">
      <c r="A413" s="22"/>
      <c r="B413" s="22"/>
      <c r="C413" s="22"/>
      <c r="D413" s="84" t="s">
        <v>807</v>
      </c>
      <c r="E413" s="84"/>
      <c r="F413" s="84"/>
      <c r="G413" s="84"/>
      <c r="H413" s="84"/>
      <c r="I413" s="84"/>
      <c r="J413" s="84"/>
      <c r="K413" s="84"/>
      <c r="L413" s="84"/>
      <c r="M413" s="84"/>
    </row>
    <row r="414" spans="1:13" ht="15.15" customHeight="1" thickBot="1" x14ac:dyDescent="0.35">
      <c r="A414" s="22"/>
      <c r="B414" s="22"/>
      <c r="C414" s="22"/>
      <c r="D414" s="22"/>
      <c r="E414" s="23"/>
      <c r="F414" s="25" t="s">
        <v>808</v>
      </c>
      <c r="G414" s="25" t="s">
        <v>809</v>
      </c>
      <c r="H414" s="25" t="s">
        <v>810</v>
      </c>
      <c r="I414" s="25" t="s">
        <v>811</v>
      </c>
      <c r="J414" s="25" t="s">
        <v>812</v>
      </c>
      <c r="K414" s="25" t="s">
        <v>813</v>
      </c>
      <c r="L414" s="22"/>
      <c r="M414" s="22"/>
    </row>
    <row r="415" spans="1:13" ht="15.15" customHeight="1" thickBot="1" x14ac:dyDescent="0.35">
      <c r="A415" s="22"/>
      <c r="B415" s="22"/>
      <c r="C415" s="22"/>
      <c r="D415" s="26"/>
      <c r="E415" s="27" t="s">
        <v>814</v>
      </c>
      <c r="F415" s="28">
        <v>1</v>
      </c>
      <c r="G415" s="29">
        <v>6.35</v>
      </c>
      <c r="H415" s="29">
        <v>0.3</v>
      </c>
      <c r="I415" s="29">
        <v>2.5</v>
      </c>
      <c r="J415" s="31">
        <f t="shared" ref="J415:J420" si="11">ROUND(F415*G415*H415*I415,3)</f>
        <v>4.7629999999999999</v>
      </c>
      <c r="K415" s="42"/>
      <c r="L415" s="22"/>
      <c r="M415" s="22"/>
    </row>
    <row r="416" spans="1:13" ht="15.15" customHeight="1" thickBot="1" x14ac:dyDescent="0.35">
      <c r="A416" s="22"/>
      <c r="B416" s="22"/>
      <c r="C416" s="22"/>
      <c r="D416" s="26"/>
      <c r="E416" s="5"/>
      <c r="F416" s="3">
        <v>1</v>
      </c>
      <c r="G416" s="20">
        <v>4.05</v>
      </c>
      <c r="H416" s="20">
        <v>0.3</v>
      </c>
      <c r="I416" s="20">
        <v>2.5</v>
      </c>
      <c r="J416" s="30">
        <f t="shared" si="11"/>
        <v>3.0379999999999998</v>
      </c>
      <c r="K416" s="22"/>
      <c r="L416" s="22"/>
      <c r="M416" s="22"/>
    </row>
    <row r="417" spans="1:13" ht="15.15" customHeight="1" thickBot="1" x14ac:dyDescent="0.35">
      <c r="A417" s="22"/>
      <c r="B417" s="22"/>
      <c r="C417" s="22"/>
      <c r="D417" s="26"/>
      <c r="E417" s="5"/>
      <c r="F417" s="3">
        <v>1</v>
      </c>
      <c r="G417" s="20">
        <v>4.45</v>
      </c>
      <c r="H417" s="20">
        <v>0.3</v>
      </c>
      <c r="I417" s="20">
        <v>2.5</v>
      </c>
      <c r="J417" s="30">
        <f t="shared" si="11"/>
        <v>3.3380000000000001</v>
      </c>
      <c r="K417" s="22"/>
      <c r="L417" s="22"/>
      <c r="M417" s="22"/>
    </row>
    <row r="418" spans="1:13" ht="15.15" customHeight="1" thickBot="1" x14ac:dyDescent="0.35">
      <c r="A418" s="22"/>
      <c r="B418" s="22"/>
      <c r="C418" s="22"/>
      <c r="D418" s="26"/>
      <c r="E418" s="5"/>
      <c r="F418" s="3">
        <v>1</v>
      </c>
      <c r="G418" s="20">
        <v>5.3</v>
      </c>
      <c r="H418" s="20">
        <v>0.3</v>
      </c>
      <c r="I418" s="20">
        <v>2.5</v>
      </c>
      <c r="J418" s="30">
        <f t="shared" si="11"/>
        <v>3.9750000000000001</v>
      </c>
      <c r="K418" s="22"/>
      <c r="L418" s="22"/>
      <c r="M418" s="22"/>
    </row>
    <row r="419" spans="1:13" ht="15.15" customHeight="1" thickBot="1" x14ac:dyDescent="0.35">
      <c r="A419" s="22"/>
      <c r="B419" s="22"/>
      <c r="C419" s="22"/>
      <c r="D419" s="26"/>
      <c r="E419" s="5"/>
      <c r="F419" s="3">
        <v>1</v>
      </c>
      <c r="G419" s="20">
        <v>6</v>
      </c>
      <c r="H419" s="20">
        <v>0.3</v>
      </c>
      <c r="I419" s="20">
        <v>1</v>
      </c>
      <c r="J419" s="30">
        <f t="shared" si="11"/>
        <v>1.8</v>
      </c>
      <c r="K419" s="22"/>
      <c r="L419" s="22"/>
      <c r="M419" s="22"/>
    </row>
    <row r="420" spans="1:13" ht="15.15" customHeight="1" thickBot="1" x14ac:dyDescent="0.35">
      <c r="A420" s="22"/>
      <c r="B420" s="22"/>
      <c r="C420" s="22"/>
      <c r="D420" s="26"/>
      <c r="E420" s="5"/>
      <c r="F420" s="3">
        <v>1</v>
      </c>
      <c r="G420" s="20">
        <v>2.6</v>
      </c>
      <c r="H420" s="20">
        <v>0.3</v>
      </c>
      <c r="I420" s="20">
        <v>2.5</v>
      </c>
      <c r="J420" s="30">
        <f t="shared" si="11"/>
        <v>1.95</v>
      </c>
      <c r="K420" s="32">
        <f>SUM(J415:J420)</f>
        <v>18.863999999999997</v>
      </c>
      <c r="L420" s="22"/>
      <c r="M420" s="22"/>
    </row>
    <row r="421" spans="1:13" ht="15.45" customHeight="1" thickBot="1" x14ac:dyDescent="0.35">
      <c r="A421" s="34"/>
      <c r="B421" s="34"/>
      <c r="C421" s="34"/>
      <c r="D421" s="35" t="s">
        <v>815</v>
      </c>
      <c r="E421" s="36"/>
      <c r="F421" s="36"/>
      <c r="G421" s="36"/>
      <c r="H421" s="36"/>
      <c r="I421" s="36"/>
      <c r="J421" s="36"/>
      <c r="K421" s="36"/>
      <c r="L421" s="37">
        <f>M391+M412</f>
        <v>0</v>
      </c>
      <c r="M421" s="37">
        <f>ROUND(L421,2)</f>
        <v>0</v>
      </c>
    </row>
    <row r="422" spans="1:13" ht="15.45" customHeight="1" thickBot="1" x14ac:dyDescent="0.35">
      <c r="A422" s="38" t="s">
        <v>816</v>
      </c>
      <c r="B422" s="38" t="s">
        <v>817</v>
      </c>
      <c r="C422" s="39"/>
      <c r="D422" s="85" t="s">
        <v>818</v>
      </c>
      <c r="E422" s="85"/>
      <c r="F422" s="85"/>
      <c r="G422" s="85"/>
      <c r="H422" s="85"/>
      <c r="I422" s="85"/>
      <c r="J422" s="85"/>
      <c r="K422" s="39"/>
      <c r="L422" s="40">
        <f>L433</f>
        <v>0</v>
      </c>
      <c r="M422" s="40">
        <f>ROUND(L422,2)</f>
        <v>0</v>
      </c>
    </row>
    <row r="423" spans="1:13" ht="15.45" customHeight="1" thickBot="1" x14ac:dyDescent="0.35">
      <c r="A423" s="10" t="s">
        <v>819</v>
      </c>
      <c r="B423" s="5" t="s">
        <v>820</v>
      </c>
      <c r="C423" s="5" t="s">
        <v>821</v>
      </c>
      <c r="D423" s="84" t="s">
        <v>822</v>
      </c>
      <c r="E423" s="84"/>
      <c r="F423" s="84"/>
      <c r="G423" s="84"/>
      <c r="H423" s="84"/>
      <c r="I423" s="84"/>
      <c r="J423" s="84"/>
      <c r="K423" s="20">
        <f>SUM(K426:K432)</f>
        <v>52.041000000000004</v>
      </c>
      <c r="L423" s="21">
        <f>ROUND(0*(1+M2/100),2)</f>
        <v>0</v>
      </c>
      <c r="M423" s="21">
        <f>ROUND(K423*L423,2)</f>
        <v>0</v>
      </c>
    </row>
    <row r="424" spans="1:13" ht="85.95" customHeight="1" thickBot="1" x14ac:dyDescent="0.35">
      <c r="A424" s="22"/>
      <c r="B424" s="22"/>
      <c r="C424" s="22"/>
      <c r="D424" s="84" t="s">
        <v>823</v>
      </c>
      <c r="E424" s="84"/>
      <c r="F424" s="84"/>
      <c r="G424" s="84"/>
      <c r="H424" s="84"/>
      <c r="I424" s="84"/>
      <c r="J424" s="84"/>
      <c r="K424" s="84"/>
      <c r="L424" s="84"/>
      <c r="M424" s="84"/>
    </row>
    <row r="425" spans="1:13" ht="15.15" customHeight="1" thickBot="1" x14ac:dyDescent="0.35">
      <c r="A425" s="22"/>
      <c r="B425" s="22"/>
      <c r="C425" s="22"/>
      <c r="D425" s="22"/>
      <c r="E425" s="23"/>
      <c r="F425" s="25" t="s">
        <v>824</v>
      </c>
      <c r="G425" s="25" t="s">
        <v>825</v>
      </c>
      <c r="H425" s="25" t="s">
        <v>826</v>
      </c>
      <c r="I425" s="25" t="s">
        <v>827</v>
      </c>
      <c r="J425" s="25" t="s">
        <v>828</v>
      </c>
      <c r="K425" s="25" t="s">
        <v>829</v>
      </c>
      <c r="L425" s="22"/>
      <c r="M425" s="22"/>
    </row>
    <row r="426" spans="1:13" ht="21.3" customHeight="1" thickBot="1" x14ac:dyDescent="0.35">
      <c r="A426" s="22"/>
      <c r="B426" s="22"/>
      <c r="C426" s="22"/>
      <c r="D426" s="26"/>
      <c r="E426" s="27" t="s">
        <v>830</v>
      </c>
      <c r="F426" s="28">
        <v>1</v>
      </c>
      <c r="G426" s="29">
        <v>2.5</v>
      </c>
      <c r="H426" s="29">
        <v>2</v>
      </c>
      <c r="I426" s="29">
        <v>0.4</v>
      </c>
      <c r="J426" s="31">
        <f>ROUND(F426*G426*H426*I426,3)</f>
        <v>2</v>
      </c>
      <c r="K426" s="42"/>
      <c r="L426" s="22"/>
      <c r="M426" s="22"/>
    </row>
    <row r="427" spans="1:13" ht="21.3" customHeight="1" thickBot="1" x14ac:dyDescent="0.35">
      <c r="A427" s="22"/>
      <c r="B427" s="22"/>
      <c r="C427" s="22"/>
      <c r="D427" s="26"/>
      <c r="E427" s="5" t="s">
        <v>831</v>
      </c>
      <c r="F427" s="3">
        <v>1</v>
      </c>
      <c r="G427" s="20">
        <v>1.8</v>
      </c>
      <c r="H427" s="20">
        <v>2</v>
      </c>
      <c r="I427" s="20">
        <v>0.4</v>
      </c>
      <c r="J427" s="30">
        <f>ROUND(F427*G427*H427*I427,3)</f>
        <v>1.44</v>
      </c>
      <c r="K427" s="22"/>
      <c r="L427" s="22"/>
      <c r="M427" s="22"/>
    </row>
    <row r="428" spans="1:13" ht="21.3" customHeight="1" thickBot="1" x14ac:dyDescent="0.35">
      <c r="A428" s="22"/>
      <c r="B428" s="22"/>
      <c r="C428" s="22"/>
      <c r="D428" s="26"/>
      <c r="E428" s="5" t="s">
        <v>832</v>
      </c>
      <c r="F428" s="3">
        <v>1</v>
      </c>
      <c r="G428" s="20">
        <v>2.2999999999999998</v>
      </c>
      <c r="H428" s="20">
        <v>2.2999999999999998</v>
      </c>
      <c r="I428" s="20">
        <v>0.4</v>
      </c>
      <c r="J428" s="30">
        <f>ROUND(F428*G428*H428*I428,3)</f>
        <v>2.1160000000000001</v>
      </c>
      <c r="K428" s="22"/>
      <c r="L428" s="22"/>
      <c r="M428" s="22"/>
    </row>
    <row r="429" spans="1:13" ht="15.15" customHeight="1" thickBot="1" x14ac:dyDescent="0.35">
      <c r="A429" s="22"/>
      <c r="B429" s="22"/>
      <c r="C429" s="22"/>
      <c r="D429" s="26"/>
      <c r="E429" s="5" t="s">
        <v>833</v>
      </c>
      <c r="F429" s="3">
        <v>1</v>
      </c>
      <c r="G429" s="20">
        <v>7.5</v>
      </c>
      <c r="H429" s="20">
        <v>1.5</v>
      </c>
      <c r="I429" s="20">
        <v>0.3</v>
      </c>
      <c r="J429" s="30">
        <f>ROUND(F429*G429*H429*I429,3)</f>
        <v>3.375</v>
      </c>
      <c r="K429" s="22"/>
      <c r="L429" s="22"/>
      <c r="M429" s="22"/>
    </row>
    <row r="430" spans="1:13" ht="15.15" customHeight="1" thickBot="1" x14ac:dyDescent="0.35">
      <c r="A430" s="22"/>
      <c r="B430" s="22"/>
      <c r="C430" s="22"/>
      <c r="D430" s="26"/>
      <c r="E430" s="5" t="s">
        <v>834</v>
      </c>
      <c r="F430" s="3">
        <v>1</v>
      </c>
      <c r="G430" s="20">
        <v>15</v>
      </c>
      <c r="H430" s="20">
        <v>1.5</v>
      </c>
      <c r="I430" s="20">
        <v>0.3</v>
      </c>
      <c r="J430" s="30">
        <f>ROUND(F430*G430*H430*I430,3)</f>
        <v>6.75</v>
      </c>
      <c r="K430" s="22"/>
      <c r="L430" s="22"/>
      <c r="M430" s="22"/>
    </row>
    <row r="431" spans="1:13" ht="15.15" customHeight="1" thickBot="1" x14ac:dyDescent="0.35">
      <c r="A431" s="22"/>
      <c r="B431" s="22"/>
      <c r="C431" s="22"/>
      <c r="D431" s="26"/>
      <c r="E431" s="5" t="s">
        <v>835</v>
      </c>
      <c r="F431" s="3">
        <v>1</v>
      </c>
      <c r="G431" s="20">
        <v>52</v>
      </c>
      <c r="H431" s="20"/>
      <c r="I431" s="20">
        <v>0.4</v>
      </c>
      <c r="J431" s="30">
        <f>ROUND(F431*G431*I431,3)</f>
        <v>20.8</v>
      </c>
      <c r="K431" s="22"/>
      <c r="L431" s="22"/>
      <c r="M431" s="22"/>
    </row>
    <row r="432" spans="1:13" ht="15.15" customHeight="1" thickBot="1" x14ac:dyDescent="0.35">
      <c r="A432" s="22"/>
      <c r="B432" s="22"/>
      <c r="C432" s="22"/>
      <c r="D432" s="26"/>
      <c r="E432" s="5" t="s">
        <v>836</v>
      </c>
      <c r="F432" s="3">
        <v>1</v>
      </c>
      <c r="G432" s="20">
        <v>38.9</v>
      </c>
      <c r="H432" s="20"/>
      <c r="I432" s="20">
        <v>0.4</v>
      </c>
      <c r="J432" s="30">
        <f>ROUND(F432*G432*I432,3)</f>
        <v>15.56</v>
      </c>
      <c r="K432" s="32">
        <f>SUM(J426:J432)</f>
        <v>52.041000000000004</v>
      </c>
      <c r="L432" s="22"/>
      <c r="M432" s="22"/>
    </row>
    <row r="433" spans="1:13" ht="15.45" customHeight="1" thickBot="1" x14ac:dyDescent="0.35">
      <c r="A433" s="34"/>
      <c r="B433" s="34"/>
      <c r="C433" s="34"/>
      <c r="D433" s="35" t="s">
        <v>837</v>
      </c>
      <c r="E433" s="36"/>
      <c r="F433" s="36"/>
      <c r="G433" s="36"/>
      <c r="H433" s="36"/>
      <c r="I433" s="36"/>
      <c r="J433" s="36"/>
      <c r="K433" s="36"/>
      <c r="L433" s="37">
        <f>M423</f>
        <v>0</v>
      </c>
      <c r="M433" s="37">
        <f>ROUND(L433,2)</f>
        <v>0</v>
      </c>
    </row>
    <row r="434" spans="1:13" ht="15.45" customHeight="1" thickBot="1" x14ac:dyDescent="0.35">
      <c r="A434" s="43"/>
      <c r="B434" s="43"/>
      <c r="C434" s="43"/>
      <c r="D434" s="44" t="s">
        <v>838</v>
      </c>
      <c r="E434" s="45"/>
      <c r="F434" s="45"/>
      <c r="G434" s="45"/>
      <c r="H434" s="45"/>
      <c r="I434" s="45"/>
      <c r="J434" s="45"/>
      <c r="K434" s="45"/>
      <c r="L434" s="46">
        <f>M389+M421+M433</f>
        <v>0</v>
      </c>
      <c r="M434" s="46">
        <f>ROUND(L434,2)</f>
        <v>0</v>
      </c>
    </row>
    <row r="435" spans="1:13" ht="15.45" customHeight="1" thickBot="1" x14ac:dyDescent="0.35">
      <c r="A435" s="47" t="s">
        <v>839</v>
      </c>
      <c r="B435" s="47" t="s">
        <v>840</v>
      </c>
      <c r="C435" s="48"/>
      <c r="D435" s="86" t="s">
        <v>841</v>
      </c>
      <c r="E435" s="86"/>
      <c r="F435" s="86"/>
      <c r="G435" s="86"/>
      <c r="H435" s="86"/>
      <c r="I435" s="86"/>
      <c r="J435" s="86"/>
      <c r="K435" s="48"/>
      <c r="L435" s="49">
        <f>L643</f>
        <v>0</v>
      </c>
      <c r="M435" s="49">
        <f>ROUND(L435,2)</f>
        <v>0</v>
      </c>
    </row>
    <row r="436" spans="1:13" ht="15.45" customHeight="1" thickBot="1" x14ac:dyDescent="0.35">
      <c r="A436" s="17" t="s">
        <v>842</v>
      </c>
      <c r="B436" s="17" t="s">
        <v>843</v>
      </c>
      <c r="C436" s="18"/>
      <c r="D436" s="83" t="s">
        <v>844</v>
      </c>
      <c r="E436" s="83"/>
      <c r="F436" s="83"/>
      <c r="G436" s="83"/>
      <c r="H436" s="83"/>
      <c r="I436" s="83"/>
      <c r="J436" s="83"/>
      <c r="K436" s="18"/>
      <c r="L436" s="19">
        <f>L531</f>
        <v>0</v>
      </c>
      <c r="M436" s="19">
        <f>ROUND(L436,2)</f>
        <v>0</v>
      </c>
    </row>
    <row r="437" spans="1:13" ht="15.45" customHeight="1" thickBot="1" x14ac:dyDescent="0.35">
      <c r="A437" s="10" t="s">
        <v>845</v>
      </c>
      <c r="B437" s="5" t="s">
        <v>846</v>
      </c>
      <c r="C437" s="5" t="s">
        <v>847</v>
      </c>
      <c r="D437" s="84" t="s">
        <v>848</v>
      </c>
      <c r="E437" s="84"/>
      <c r="F437" s="84"/>
      <c r="G437" s="84"/>
      <c r="H437" s="84"/>
      <c r="I437" s="84"/>
      <c r="J437" s="84"/>
      <c r="K437" s="20">
        <f>SUM(K440:K485)</f>
        <v>24272.579999999994</v>
      </c>
      <c r="L437" s="21">
        <f>ROUND(0*(1+M2/100),2)</f>
        <v>0</v>
      </c>
      <c r="M437" s="21">
        <f>ROUND(K437*L437,2)</f>
        <v>0</v>
      </c>
    </row>
    <row r="438" spans="1:13" ht="58.35" customHeight="1" thickBot="1" x14ac:dyDescent="0.35">
      <c r="A438" s="22"/>
      <c r="B438" s="22"/>
      <c r="C438" s="22"/>
      <c r="D438" s="84" t="s">
        <v>849</v>
      </c>
      <c r="E438" s="84"/>
      <c r="F438" s="84"/>
      <c r="G438" s="84"/>
      <c r="H438" s="84"/>
      <c r="I438" s="84"/>
      <c r="J438" s="84"/>
      <c r="K438" s="84"/>
      <c r="L438" s="84"/>
      <c r="M438" s="84"/>
    </row>
    <row r="439" spans="1:13" ht="15.15" customHeight="1" thickBot="1" x14ac:dyDescent="0.35">
      <c r="A439" s="22"/>
      <c r="B439" s="22"/>
      <c r="C439" s="22"/>
      <c r="D439" s="22"/>
      <c r="E439" s="23"/>
      <c r="F439" s="25" t="s">
        <v>850</v>
      </c>
      <c r="G439" s="25" t="s">
        <v>851</v>
      </c>
      <c r="H439" s="25" t="s">
        <v>852</v>
      </c>
      <c r="I439" s="25" t="s">
        <v>853</v>
      </c>
      <c r="J439" s="25" t="s">
        <v>854</v>
      </c>
      <c r="K439" s="25" t="s">
        <v>855</v>
      </c>
      <c r="L439" s="22"/>
      <c r="M439" s="22"/>
    </row>
    <row r="440" spans="1:13" ht="15.15" customHeight="1" thickBot="1" x14ac:dyDescent="0.35">
      <c r="A440" s="22"/>
      <c r="B440" s="22"/>
      <c r="C440" s="22"/>
      <c r="D440" s="26" t="s">
        <v>856</v>
      </c>
      <c r="E440" s="27" t="s">
        <v>857</v>
      </c>
      <c r="F440" s="28">
        <v>2</v>
      </c>
      <c r="G440" s="29">
        <v>3.4</v>
      </c>
      <c r="H440" s="29">
        <v>300</v>
      </c>
      <c r="I440" s="29"/>
      <c r="J440" s="31">
        <f>314.16</f>
        <v>314.16000000000003</v>
      </c>
      <c r="K440" s="42"/>
      <c r="L440" s="22"/>
      <c r="M440" s="22"/>
    </row>
    <row r="441" spans="1:13" ht="15.15" customHeight="1" thickBot="1" x14ac:dyDescent="0.35">
      <c r="A441" s="22"/>
      <c r="B441" s="22"/>
      <c r="C441" s="22"/>
      <c r="D441" s="26" t="s">
        <v>858</v>
      </c>
      <c r="E441" s="5"/>
      <c r="F441" s="3">
        <v>1</v>
      </c>
      <c r="G441" s="20">
        <v>2.1</v>
      </c>
      <c r="H441" s="20">
        <v>300</v>
      </c>
      <c r="I441" s="20"/>
      <c r="J441" s="30">
        <f>97.02</f>
        <v>97.02</v>
      </c>
      <c r="K441" s="22"/>
      <c r="L441" s="22"/>
      <c r="M441" s="22"/>
    </row>
    <row r="442" spans="1:13" ht="15.15" customHeight="1" thickBot="1" x14ac:dyDescent="0.35">
      <c r="A442" s="22"/>
      <c r="B442" s="22"/>
      <c r="C442" s="22"/>
      <c r="D442" s="26" t="s">
        <v>859</v>
      </c>
      <c r="E442" s="5"/>
      <c r="F442" s="3">
        <v>4</v>
      </c>
      <c r="G442" s="20">
        <v>4.2</v>
      </c>
      <c r="H442" s="20">
        <v>300</v>
      </c>
      <c r="I442" s="20"/>
      <c r="J442" s="30">
        <f>776.16</f>
        <v>776.16</v>
      </c>
      <c r="K442" s="22"/>
      <c r="L442" s="22"/>
      <c r="M442" s="22"/>
    </row>
    <row r="443" spans="1:13" ht="15.15" customHeight="1" thickBot="1" x14ac:dyDescent="0.35">
      <c r="A443" s="22"/>
      <c r="B443" s="22"/>
      <c r="C443" s="22"/>
      <c r="D443" s="26" t="s">
        <v>860</v>
      </c>
      <c r="E443" s="5"/>
      <c r="F443" s="3">
        <v>2</v>
      </c>
      <c r="G443" s="20">
        <v>2.15</v>
      </c>
      <c r="H443" s="20">
        <v>300</v>
      </c>
      <c r="I443" s="20"/>
      <c r="J443" s="30">
        <f>198.66</f>
        <v>198.66</v>
      </c>
      <c r="K443" s="22"/>
      <c r="L443" s="22"/>
      <c r="M443" s="22"/>
    </row>
    <row r="444" spans="1:13" ht="15.15" customHeight="1" thickBot="1" x14ac:dyDescent="0.35">
      <c r="A444" s="22"/>
      <c r="B444" s="22"/>
      <c r="C444" s="22"/>
      <c r="D444" s="26" t="s">
        <v>861</v>
      </c>
      <c r="E444" s="5"/>
      <c r="F444" s="3">
        <v>1</v>
      </c>
      <c r="G444" s="20">
        <v>2.4</v>
      </c>
      <c r="H444" s="20">
        <v>300</v>
      </c>
      <c r="I444" s="20"/>
      <c r="J444" s="30">
        <f>110.88</f>
        <v>110.88</v>
      </c>
      <c r="K444" s="22"/>
      <c r="L444" s="22"/>
      <c r="M444" s="22"/>
    </row>
    <row r="445" spans="1:13" ht="15.15" customHeight="1" thickBot="1" x14ac:dyDescent="0.35">
      <c r="A445" s="22"/>
      <c r="B445" s="22"/>
      <c r="C445" s="22"/>
      <c r="D445" s="26" t="s">
        <v>862</v>
      </c>
      <c r="E445" s="5" t="s">
        <v>863</v>
      </c>
      <c r="F445" s="3">
        <v>5</v>
      </c>
      <c r="G445" s="20">
        <v>4.2</v>
      </c>
      <c r="H445" s="20">
        <v>300</v>
      </c>
      <c r="I445" s="20"/>
      <c r="J445" s="30">
        <f>970.2</f>
        <v>970.2</v>
      </c>
      <c r="K445" s="22"/>
      <c r="L445" s="22"/>
      <c r="M445" s="22"/>
    </row>
    <row r="446" spans="1:13" ht="15.15" customHeight="1" thickBot="1" x14ac:dyDescent="0.35">
      <c r="A446" s="22"/>
      <c r="B446" s="22"/>
      <c r="C446" s="22"/>
      <c r="D446" s="26" t="s">
        <v>864</v>
      </c>
      <c r="E446" s="5"/>
      <c r="F446" s="3">
        <v>1</v>
      </c>
      <c r="G446" s="20">
        <v>2.4</v>
      </c>
      <c r="H446" s="20">
        <v>300</v>
      </c>
      <c r="I446" s="20"/>
      <c r="J446" s="30">
        <f>110.88</f>
        <v>110.88</v>
      </c>
      <c r="K446" s="22"/>
      <c r="L446" s="22"/>
      <c r="M446" s="22"/>
    </row>
    <row r="447" spans="1:13" ht="15.15" customHeight="1" thickBot="1" x14ac:dyDescent="0.35">
      <c r="A447" s="22"/>
      <c r="B447" s="22"/>
      <c r="C447" s="22"/>
      <c r="D447" s="26" t="s">
        <v>865</v>
      </c>
      <c r="E447" s="5"/>
      <c r="F447" s="3">
        <v>1</v>
      </c>
      <c r="G447" s="20">
        <v>0.9</v>
      </c>
      <c r="H447" s="20">
        <v>300</v>
      </c>
      <c r="I447" s="20"/>
      <c r="J447" s="30">
        <f>41.58</f>
        <v>41.58</v>
      </c>
      <c r="K447" s="22"/>
      <c r="L447" s="22"/>
      <c r="M447" s="22"/>
    </row>
    <row r="448" spans="1:13" ht="15.15" customHeight="1" thickBot="1" x14ac:dyDescent="0.35">
      <c r="A448" s="22"/>
      <c r="B448" s="22"/>
      <c r="C448" s="22"/>
      <c r="D448" s="26" t="s">
        <v>866</v>
      </c>
      <c r="E448" s="5"/>
      <c r="F448" s="3">
        <v>8</v>
      </c>
      <c r="G448" s="20">
        <v>4.9000000000000004</v>
      </c>
      <c r="H448" s="20">
        <v>300</v>
      </c>
      <c r="I448" s="20"/>
      <c r="J448" s="30">
        <f>1811.04</f>
        <v>1811.04</v>
      </c>
      <c r="K448" s="22"/>
      <c r="L448" s="22"/>
      <c r="M448" s="22"/>
    </row>
    <row r="449" spans="1:13" ht="15.15" customHeight="1" thickBot="1" x14ac:dyDescent="0.35">
      <c r="A449" s="22"/>
      <c r="B449" s="22"/>
      <c r="C449" s="22"/>
      <c r="D449" s="26" t="s">
        <v>867</v>
      </c>
      <c r="E449" s="5"/>
      <c r="F449" s="3">
        <v>6</v>
      </c>
      <c r="G449" s="20">
        <v>1</v>
      </c>
      <c r="H449" s="20">
        <v>300</v>
      </c>
      <c r="I449" s="20"/>
      <c r="J449" s="30">
        <f>277.2</f>
        <v>277.2</v>
      </c>
      <c r="K449" s="22"/>
      <c r="L449" s="22"/>
      <c r="M449" s="22"/>
    </row>
    <row r="450" spans="1:13" ht="15.15" customHeight="1" thickBot="1" x14ac:dyDescent="0.35">
      <c r="A450" s="22"/>
      <c r="B450" s="22"/>
      <c r="C450" s="22"/>
      <c r="D450" s="26" t="s">
        <v>868</v>
      </c>
      <c r="E450" s="5"/>
      <c r="F450" s="3">
        <v>1</v>
      </c>
      <c r="G450" s="20">
        <v>1.5</v>
      </c>
      <c r="H450" s="20">
        <v>300</v>
      </c>
      <c r="I450" s="20"/>
      <c r="J450" s="30">
        <f>69.3</f>
        <v>69.3</v>
      </c>
      <c r="K450" s="22"/>
      <c r="L450" s="22"/>
      <c r="M450" s="22"/>
    </row>
    <row r="451" spans="1:13" ht="15.15" customHeight="1" thickBot="1" x14ac:dyDescent="0.35">
      <c r="A451" s="22"/>
      <c r="B451" s="22"/>
      <c r="C451" s="22"/>
      <c r="D451" s="26" t="s">
        <v>869</v>
      </c>
      <c r="E451" s="5"/>
      <c r="F451" s="3">
        <v>2</v>
      </c>
      <c r="G451" s="20">
        <v>3.35</v>
      </c>
      <c r="H451" s="20">
        <v>300</v>
      </c>
      <c r="I451" s="20"/>
      <c r="J451" s="30">
        <f>309.54</f>
        <v>309.54000000000002</v>
      </c>
      <c r="K451" s="22"/>
      <c r="L451" s="22"/>
      <c r="M451" s="22"/>
    </row>
    <row r="452" spans="1:13" ht="15.15" customHeight="1" thickBot="1" x14ac:dyDescent="0.35">
      <c r="A452" s="22"/>
      <c r="B452" s="22"/>
      <c r="C452" s="22"/>
      <c r="D452" s="26" t="s">
        <v>870</v>
      </c>
      <c r="E452" s="5"/>
      <c r="F452" s="3">
        <v>1</v>
      </c>
      <c r="G452" s="20">
        <v>1.7</v>
      </c>
      <c r="H452" s="20">
        <v>300</v>
      </c>
      <c r="I452" s="20"/>
      <c r="J452" s="30">
        <f>78.54</f>
        <v>78.540000000000006</v>
      </c>
      <c r="K452" s="22"/>
      <c r="L452" s="22"/>
      <c r="M452" s="22"/>
    </row>
    <row r="453" spans="1:13" ht="15.15" customHeight="1" thickBot="1" x14ac:dyDescent="0.35">
      <c r="A453" s="22"/>
      <c r="B453" s="22"/>
      <c r="C453" s="22"/>
      <c r="D453" s="26" t="s">
        <v>871</v>
      </c>
      <c r="E453" s="5" t="s">
        <v>872</v>
      </c>
      <c r="F453" s="3">
        <v>4</v>
      </c>
      <c r="G453" s="20">
        <v>4.2</v>
      </c>
      <c r="H453" s="20">
        <v>300</v>
      </c>
      <c r="I453" s="20"/>
      <c r="J453" s="30">
        <f>776.16</f>
        <v>776.16</v>
      </c>
      <c r="K453" s="22"/>
      <c r="L453" s="22"/>
      <c r="M453" s="22"/>
    </row>
    <row r="454" spans="1:13" ht="15.15" customHeight="1" thickBot="1" x14ac:dyDescent="0.35">
      <c r="A454" s="22"/>
      <c r="B454" s="22"/>
      <c r="C454" s="22"/>
      <c r="D454" s="26" t="s">
        <v>873</v>
      </c>
      <c r="E454" s="5"/>
      <c r="F454" s="3">
        <v>1</v>
      </c>
      <c r="G454" s="20">
        <v>2.4</v>
      </c>
      <c r="H454" s="20">
        <v>300</v>
      </c>
      <c r="I454" s="20"/>
      <c r="J454" s="30">
        <f>110.88</f>
        <v>110.88</v>
      </c>
      <c r="K454" s="22"/>
      <c r="L454" s="22"/>
      <c r="M454" s="22"/>
    </row>
    <row r="455" spans="1:13" ht="15.15" customHeight="1" thickBot="1" x14ac:dyDescent="0.35">
      <c r="A455" s="22"/>
      <c r="B455" s="22"/>
      <c r="C455" s="22"/>
      <c r="D455" s="26" t="s">
        <v>874</v>
      </c>
      <c r="E455" s="5"/>
      <c r="F455" s="3">
        <v>1</v>
      </c>
      <c r="G455" s="20">
        <v>0.9</v>
      </c>
      <c r="H455" s="20">
        <v>300</v>
      </c>
      <c r="I455" s="20"/>
      <c r="J455" s="30">
        <f>41.58</f>
        <v>41.58</v>
      </c>
      <c r="K455" s="22"/>
      <c r="L455" s="22"/>
      <c r="M455" s="22"/>
    </row>
    <row r="456" spans="1:13" ht="15.15" customHeight="1" thickBot="1" x14ac:dyDescent="0.35">
      <c r="A456" s="22"/>
      <c r="B456" s="22"/>
      <c r="C456" s="22"/>
      <c r="D456" s="26" t="s">
        <v>875</v>
      </c>
      <c r="E456" s="5"/>
      <c r="F456" s="3">
        <v>8</v>
      </c>
      <c r="G456" s="20">
        <v>4.9000000000000004</v>
      </c>
      <c r="H456" s="20">
        <v>300</v>
      </c>
      <c r="I456" s="20"/>
      <c r="J456" s="30">
        <f>1811.04</f>
        <v>1811.04</v>
      </c>
      <c r="K456" s="22"/>
      <c r="L456" s="22"/>
      <c r="M456" s="22"/>
    </row>
    <row r="457" spans="1:13" ht="15.15" customHeight="1" thickBot="1" x14ac:dyDescent="0.35">
      <c r="A457" s="22"/>
      <c r="B457" s="22"/>
      <c r="C457" s="22"/>
      <c r="D457" s="26" t="s">
        <v>876</v>
      </c>
      <c r="E457" s="5"/>
      <c r="F457" s="3">
        <v>6</v>
      </c>
      <c r="G457" s="20">
        <v>1</v>
      </c>
      <c r="H457" s="20">
        <v>300</v>
      </c>
      <c r="I457" s="20"/>
      <c r="J457" s="30">
        <f>277.2</f>
        <v>277.2</v>
      </c>
      <c r="K457" s="22"/>
      <c r="L457" s="22"/>
      <c r="M457" s="22"/>
    </row>
    <row r="458" spans="1:13" ht="15.15" customHeight="1" thickBot="1" x14ac:dyDescent="0.35">
      <c r="A458" s="22"/>
      <c r="B458" s="22"/>
      <c r="C458" s="22"/>
      <c r="D458" s="26" t="s">
        <v>877</v>
      </c>
      <c r="E458" s="5"/>
      <c r="F458" s="3">
        <v>1</v>
      </c>
      <c r="G458" s="20">
        <v>1.5</v>
      </c>
      <c r="H458" s="20">
        <v>300</v>
      </c>
      <c r="I458" s="20"/>
      <c r="J458" s="30">
        <f>69.3</f>
        <v>69.3</v>
      </c>
      <c r="K458" s="22"/>
      <c r="L458" s="22"/>
      <c r="M458" s="22"/>
    </row>
    <row r="459" spans="1:13" ht="15.15" customHeight="1" thickBot="1" x14ac:dyDescent="0.35">
      <c r="A459" s="22"/>
      <c r="B459" s="22"/>
      <c r="C459" s="22"/>
      <c r="D459" s="26" t="s">
        <v>878</v>
      </c>
      <c r="E459" s="5"/>
      <c r="F459" s="3">
        <v>4</v>
      </c>
      <c r="G459" s="20">
        <v>4.5</v>
      </c>
      <c r="H459" s="20">
        <v>300</v>
      </c>
      <c r="I459" s="20"/>
      <c r="J459" s="30">
        <f>831.6</f>
        <v>831.6</v>
      </c>
      <c r="K459" s="22"/>
      <c r="L459" s="22"/>
      <c r="M459" s="22"/>
    </row>
    <row r="460" spans="1:13" ht="15.15" customHeight="1" thickBot="1" x14ac:dyDescent="0.35">
      <c r="A460" s="22"/>
      <c r="B460" s="22"/>
      <c r="C460" s="22"/>
      <c r="D460" s="26" t="s">
        <v>879</v>
      </c>
      <c r="E460" s="5"/>
      <c r="F460" s="3">
        <v>4</v>
      </c>
      <c r="G460" s="20">
        <v>0.95</v>
      </c>
      <c r="H460" s="20">
        <v>300</v>
      </c>
      <c r="I460" s="20"/>
      <c r="J460" s="30">
        <f>175.56</f>
        <v>175.56</v>
      </c>
      <c r="K460" s="22"/>
      <c r="L460" s="22"/>
      <c r="M460" s="22"/>
    </row>
    <row r="461" spans="1:13" ht="15.15" customHeight="1" thickBot="1" x14ac:dyDescent="0.35">
      <c r="A461" s="22"/>
      <c r="B461" s="22"/>
      <c r="C461" s="22"/>
      <c r="D461" s="26" t="s">
        <v>880</v>
      </c>
      <c r="E461" s="5"/>
      <c r="F461" s="3">
        <v>2</v>
      </c>
      <c r="G461" s="20">
        <v>9</v>
      </c>
      <c r="H461" s="20">
        <v>300</v>
      </c>
      <c r="I461" s="20"/>
      <c r="J461" s="30">
        <f>831.6</f>
        <v>831.6</v>
      </c>
      <c r="K461" s="22"/>
      <c r="L461" s="22"/>
      <c r="M461" s="22"/>
    </row>
    <row r="462" spans="1:13" ht="15.15" customHeight="1" thickBot="1" x14ac:dyDescent="0.35">
      <c r="A462" s="22"/>
      <c r="B462" s="22"/>
      <c r="C462" s="22"/>
      <c r="D462" s="26" t="s">
        <v>881</v>
      </c>
      <c r="E462" s="5" t="s">
        <v>882</v>
      </c>
      <c r="F462" s="3">
        <v>4</v>
      </c>
      <c r="G462" s="20">
        <v>4.2</v>
      </c>
      <c r="H462" s="20">
        <v>300</v>
      </c>
      <c r="I462" s="20"/>
      <c r="J462" s="30">
        <f>776.16</f>
        <v>776.16</v>
      </c>
      <c r="K462" s="22"/>
      <c r="L462" s="22"/>
      <c r="M462" s="22"/>
    </row>
    <row r="463" spans="1:13" ht="15.15" customHeight="1" thickBot="1" x14ac:dyDescent="0.35">
      <c r="A463" s="22"/>
      <c r="B463" s="22"/>
      <c r="C463" s="22"/>
      <c r="D463" s="26" t="s">
        <v>883</v>
      </c>
      <c r="E463" s="5"/>
      <c r="F463" s="3">
        <v>1</v>
      </c>
      <c r="G463" s="20">
        <v>2.4</v>
      </c>
      <c r="H463" s="20">
        <v>300</v>
      </c>
      <c r="I463" s="20"/>
      <c r="J463" s="30">
        <f>110.88</f>
        <v>110.88</v>
      </c>
      <c r="K463" s="22"/>
      <c r="L463" s="22"/>
      <c r="M463" s="22"/>
    </row>
    <row r="464" spans="1:13" ht="15.15" customHeight="1" thickBot="1" x14ac:dyDescent="0.35">
      <c r="A464" s="22"/>
      <c r="B464" s="22"/>
      <c r="C464" s="22"/>
      <c r="D464" s="26" t="s">
        <v>884</v>
      </c>
      <c r="E464" s="5"/>
      <c r="F464" s="3">
        <v>1</v>
      </c>
      <c r="G464" s="20">
        <v>0.9</v>
      </c>
      <c r="H464" s="20">
        <v>300</v>
      </c>
      <c r="I464" s="20"/>
      <c r="J464" s="30">
        <f>41.58</f>
        <v>41.58</v>
      </c>
      <c r="K464" s="22"/>
      <c r="L464" s="22"/>
      <c r="M464" s="22"/>
    </row>
    <row r="465" spans="1:13" ht="15.15" customHeight="1" thickBot="1" x14ac:dyDescent="0.35">
      <c r="A465" s="22"/>
      <c r="B465" s="22"/>
      <c r="C465" s="22"/>
      <c r="D465" s="26" t="s">
        <v>885</v>
      </c>
      <c r="E465" s="5"/>
      <c r="F465" s="3">
        <v>8</v>
      </c>
      <c r="G465" s="20">
        <v>4.9000000000000004</v>
      </c>
      <c r="H465" s="20">
        <v>300</v>
      </c>
      <c r="I465" s="20"/>
      <c r="J465" s="30">
        <f>1811.04</f>
        <v>1811.04</v>
      </c>
      <c r="K465" s="22"/>
      <c r="L465" s="22"/>
      <c r="M465" s="22"/>
    </row>
    <row r="466" spans="1:13" ht="15.15" customHeight="1" thickBot="1" x14ac:dyDescent="0.35">
      <c r="A466" s="22"/>
      <c r="B466" s="22"/>
      <c r="C466" s="22"/>
      <c r="D466" s="26" t="s">
        <v>886</v>
      </c>
      <c r="E466" s="5"/>
      <c r="F466" s="3">
        <v>6</v>
      </c>
      <c r="G466" s="20">
        <v>1</v>
      </c>
      <c r="H466" s="20">
        <v>300</v>
      </c>
      <c r="I466" s="20"/>
      <c r="J466" s="30">
        <f>277.2</f>
        <v>277.2</v>
      </c>
      <c r="K466" s="22"/>
      <c r="L466" s="22"/>
      <c r="M466" s="22"/>
    </row>
    <row r="467" spans="1:13" ht="15.15" customHeight="1" thickBot="1" x14ac:dyDescent="0.35">
      <c r="A467" s="22"/>
      <c r="B467" s="22"/>
      <c r="C467" s="22"/>
      <c r="D467" s="26" t="s">
        <v>887</v>
      </c>
      <c r="E467" s="5"/>
      <c r="F467" s="3">
        <v>1</v>
      </c>
      <c r="G467" s="20">
        <v>1.5</v>
      </c>
      <c r="H467" s="20">
        <v>300</v>
      </c>
      <c r="I467" s="20"/>
      <c r="J467" s="30">
        <f>69.3</f>
        <v>69.3</v>
      </c>
      <c r="K467" s="22"/>
      <c r="L467" s="22"/>
      <c r="M467" s="22"/>
    </row>
    <row r="468" spans="1:13" ht="15.15" customHeight="1" thickBot="1" x14ac:dyDescent="0.35">
      <c r="A468" s="22"/>
      <c r="B468" s="22"/>
      <c r="C468" s="22"/>
      <c r="D468" s="26" t="s">
        <v>888</v>
      </c>
      <c r="E468" s="5"/>
      <c r="F468" s="3">
        <v>4</v>
      </c>
      <c r="G468" s="20">
        <v>4.5</v>
      </c>
      <c r="H468" s="20">
        <v>300</v>
      </c>
      <c r="I468" s="20"/>
      <c r="J468" s="30">
        <f>831.6</f>
        <v>831.6</v>
      </c>
      <c r="K468" s="22"/>
      <c r="L468" s="22"/>
      <c r="M468" s="22"/>
    </row>
    <row r="469" spans="1:13" ht="15.15" customHeight="1" thickBot="1" x14ac:dyDescent="0.35">
      <c r="A469" s="22"/>
      <c r="B469" s="22"/>
      <c r="C469" s="22"/>
      <c r="D469" s="26" t="s">
        <v>889</v>
      </c>
      <c r="E469" s="5"/>
      <c r="F469" s="3">
        <v>4</v>
      </c>
      <c r="G469" s="20">
        <v>0.95</v>
      </c>
      <c r="H469" s="20">
        <v>300</v>
      </c>
      <c r="I469" s="20"/>
      <c r="J469" s="30">
        <f>175.56</f>
        <v>175.56</v>
      </c>
      <c r="K469" s="22"/>
      <c r="L469" s="22"/>
      <c r="M469" s="22"/>
    </row>
    <row r="470" spans="1:13" ht="21.3" customHeight="1" thickBot="1" x14ac:dyDescent="0.35">
      <c r="A470" s="22"/>
      <c r="B470" s="22"/>
      <c r="C470" s="22"/>
      <c r="D470" s="26" t="s">
        <v>890</v>
      </c>
      <c r="E470" s="5" t="s">
        <v>891</v>
      </c>
      <c r="F470" s="3">
        <v>8</v>
      </c>
      <c r="G470" s="20">
        <v>4.9000000000000004</v>
      </c>
      <c r="H470" s="20">
        <v>300</v>
      </c>
      <c r="I470" s="20"/>
      <c r="J470" s="30">
        <f>1811.04</f>
        <v>1811.04</v>
      </c>
      <c r="K470" s="22"/>
      <c r="L470" s="22"/>
      <c r="M470" s="22"/>
    </row>
    <row r="471" spans="1:13" ht="15.15" customHeight="1" thickBot="1" x14ac:dyDescent="0.35">
      <c r="A471" s="22"/>
      <c r="B471" s="22"/>
      <c r="C471" s="22"/>
      <c r="D471" s="26" t="s">
        <v>892</v>
      </c>
      <c r="E471" s="5"/>
      <c r="F471" s="3">
        <v>6</v>
      </c>
      <c r="G471" s="20">
        <v>1</v>
      </c>
      <c r="H471" s="20">
        <v>300</v>
      </c>
      <c r="I471" s="20"/>
      <c r="J471" s="30">
        <f>277.2</f>
        <v>277.2</v>
      </c>
      <c r="K471" s="22"/>
      <c r="L471" s="22"/>
      <c r="M471" s="22"/>
    </row>
    <row r="472" spans="1:13" ht="15.15" customHeight="1" thickBot="1" x14ac:dyDescent="0.35">
      <c r="A472" s="22"/>
      <c r="B472" s="22"/>
      <c r="C472" s="22"/>
      <c r="D472" s="26" t="s">
        <v>893</v>
      </c>
      <c r="E472" s="5" t="s">
        <v>894</v>
      </c>
      <c r="F472" s="3">
        <v>8</v>
      </c>
      <c r="G472" s="20">
        <v>4.9000000000000004</v>
      </c>
      <c r="H472" s="20">
        <v>300</v>
      </c>
      <c r="I472" s="20"/>
      <c r="J472" s="30">
        <f>1811.04</f>
        <v>1811.04</v>
      </c>
      <c r="K472" s="22"/>
      <c r="L472" s="22"/>
      <c r="M472" s="22"/>
    </row>
    <row r="473" spans="1:13" ht="15.15" customHeight="1" thickBot="1" x14ac:dyDescent="0.35">
      <c r="A473" s="22"/>
      <c r="B473" s="22"/>
      <c r="C473" s="22"/>
      <c r="D473" s="26" t="s">
        <v>895</v>
      </c>
      <c r="E473" s="5"/>
      <c r="F473" s="3">
        <v>3</v>
      </c>
      <c r="G473" s="20">
        <v>1</v>
      </c>
      <c r="H473" s="20">
        <v>300</v>
      </c>
      <c r="I473" s="20"/>
      <c r="J473" s="30">
        <f>138.6</f>
        <v>138.6</v>
      </c>
      <c r="K473" s="22"/>
      <c r="L473" s="22"/>
      <c r="M473" s="22"/>
    </row>
    <row r="474" spans="1:13" ht="15.15" customHeight="1" thickBot="1" x14ac:dyDescent="0.35">
      <c r="A474" s="22"/>
      <c r="B474" s="22"/>
      <c r="C474" s="22"/>
      <c r="D474" s="26" t="s">
        <v>896</v>
      </c>
      <c r="E474" s="5"/>
      <c r="F474" s="3">
        <v>1</v>
      </c>
      <c r="G474" s="20">
        <v>1.5</v>
      </c>
      <c r="H474" s="20">
        <v>300</v>
      </c>
      <c r="I474" s="20"/>
      <c r="J474" s="30">
        <f>69.3</f>
        <v>69.3</v>
      </c>
      <c r="K474" s="22"/>
      <c r="L474" s="22"/>
      <c r="M474" s="22"/>
    </row>
    <row r="475" spans="1:13" ht="15.15" customHeight="1" thickBot="1" x14ac:dyDescent="0.35">
      <c r="A475" s="22"/>
      <c r="B475" s="22"/>
      <c r="C475" s="22"/>
      <c r="D475" s="26" t="s">
        <v>897</v>
      </c>
      <c r="E475" s="5"/>
      <c r="F475" s="3">
        <v>1</v>
      </c>
      <c r="G475" s="20">
        <v>1.5</v>
      </c>
      <c r="H475" s="20">
        <v>300</v>
      </c>
      <c r="I475" s="20"/>
      <c r="J475" s="30">
        <f>69.3</f>
        <v>69.3</v>
      </c>
      <c r="K475" s="22"/>
      <c r="L475" s="22"/>
      <c r="M475" s="22"/>
    </row>
    <row r="476" spans="1:13" ht="15.15" customHeight="1" thickBot="1" x14ac:dyDescent="0.35">
      <c r="A476" s="22"/>
      <c r="B476" s="22"/>
      <c r="C476" s="22"/>
      <c r="D476" s="26" t="s">
        <v>898</v>
      </c>
      <c r="E476" s="5"/>
      <c r="F476" s="3">
        <v>4</v>
      </c>
      <c r="G476" s="20">
        <v>4.7</v>
      </c>
      <c r="H476" s="20">
        <v>300</v>
      </c>
      <c r="I476" s="20"/>
      <c r="J476" s="30">
        <f>868.56</f>
        <v>868.56</v>
      </c>
      <c r="K476" s="22"/>
      <c r="L476" s="22"/>
      <c r="M476" s="22"/>
    </row>
    <row r="477" spans="1:13" ht="15.15" customHeight="1" thickBot="1" x14ac:dyDescent="0.35">
      <c r="A477" s="22"/>
      <c r="B477" s="22"/>
      <c r="C477" s="22"/>
      <c r="D477" s="26" t="s">
        <v>899</v>
      </c>
      <c r="E477" s="5"/>
      <c r="F477" s="3">
        <v>3</v>
      </c>
      <c r="G477" s="20">
        <v>2.4</v>
      </c>
      <c r="H477" s="20">
        <v>300</v>
      </c>
      <c r="I477" s="20"/>
      <c r="J477" s="30">
        <f>332.64</f>
        <v>332.64</v>
      </c>
      <c r="K477" s="22"/>
      <c r="L477" s="22"/>
      <c r="M477" s="22"/>
    </row>
    <row r="478" spans="1:13" ht="15.15" customHeight="1" thickBot="1" x14ac:dyDescent="0.35">
      <c r="A478" s="22"/>
      <c r="B478" s="22"/>
      <c r="C478" s="22"/>
      <c r="D478" s="26" t="s">
        <v>900</v>
      </c>
      <c r="E478" s="5" t="s">
        <v>901</v>
      </c>
      <c r="F478" s="3">
        <v>24</v>
      </c>
      <c r="G478" s="20">
        <v>2.4</v>
      </c>
      <c r="H478" s="20">
        <v>300</v>
      </c>
      <c r="I478" s="20"/>
      <c r="J478" s="30">
        <f>2661.12</f>
        <v>2661.12</v>
      </c>
      <c r="K478" s="22"/>
      <c r="L478" s="22"/>
      <c r="M478" s="22"/>
    </row>
    <row r="479" spans="1:13" ht="15.15" customHeight="1" thickBot="1" x14ac:dyDescent="0.35">
      <c r="A479" s="22"/>
      <c r="B479" s="22"/>
      <c r="C479" s="22"/>
      <c r="D479" s="26" t="s">
        <v>902</v>
      </c>
      <c r="E479" s="5"/>
      <c r="F479" s="3">
        <v>2</v>
      </c>
      <c r="G479" s="20">
        <v>2.4</v>
      </c>
      <c r="H479" s="20">
        <v>300</v>
      </c>
      <c r="I479" s="20"/>
      <c r="J479" s="30">
        <f>221.76</f>
        <v>221.76</v>
      </c>
      <c r="K479" s="32">
        <f>SUM(J440:J479)</f>
        <v>22443.959999999995</v>
      </c>
      <c r="L479" s="22"/>
      <c r="M479" s="22"/>
    </row>
    <row r="480" spans="1:13" ht="15.15" customHeight="1" thickBot="1" x14ac:dyDescent="0.35">
      <c r="A480" s="22"/>
      <c r="B480" s="22"/>
      <c r="C480" s="22"/>
      <c r="D480" s="22"/>
      <c r="E480" s="23"/>
      <c r="F480" s="25" t="s">
        <v>903</v>
      </c>
      <c r="G480" s="25" t="s">
        <v>904</v>
      </c>
      <c r="H480" s="25" t="s">
        <v>905</v>
      </c>
      <c r="I480" s="25" t="s">
        <v>906</v>
      </c>
      <c r="J480" s="25" t="s">
        <v>907</v>
      </c>
      <c r="K480" s="25" t="s">
        <v>908</v>
      </c>
      <c r="L480" s="22"/>
      <c r="M480" s="22"/>
    </row>
    <row r="481" spans="1:13" ht="15.15" customHeight="1" thickBot="1" x14ac:dyDescent="0.35">
      <c r="A481" s="22"/>
      <c r="B481" s="22"/>
      <c r="C481" s="22"/>
      <c r="D481" s="26" t="s">
        <v>909</v>
      </c>
      <c r="E481" s="27"/>
      <c r="F481" s="28">
        <v>1</v>
      </c>
      <c r="G481" s="29">
        <v>4.5</v>
      </c>
      <c r="H481" s="29">
        <v>300</v>
      </c>
      <c r="I481" s="29"/>
      <c r="J481" s="31">
        <f>189.9</f>
        <v>189.9</v>
      </c>
      <c r="K481" s="42"/>
      <c r="L481" s="22"/>
      <c r="M481" s="22"/>
    </row>
    <row r="482" spans="1:13" ht="15.15" customHeight="1" thickBot="1" x14ac:dyDescent="0.35">
      <c r="A482" s="22"/>
      <c r="B482" s="22"/>
      <c r="C482" s="22"/>
      <c r="D482" s="26" t="s">
        <v>910</v>
      </c>
      <c r="E482" s="5"/>
      <c r="F482" s="3">
        <v>6</v>
      </c>
      <c r="G482" s="20">
        <v>4.2</v>
      </c>
      <c r="H482" s="20">
        <v>300</v>
      </c>
      <c r="I482" s="20"/>
      <c r="J482" s="30">
        <f>1063.44</f>
        <v>1063.44</v>
      </c>
      <c r="K482" s="32">
        <f>SUM(J481:J482)</f>
        <v>1253.3400000000001</v>
      </c>
      <c r="L482" s="22"/>
      <c r="M482" s="22"/>
    </row>
    <row r="483" spans="1:13" ht="15.15" customHeight="1" thickBot="1" x14ac:dyDescent="0.35">
      <c r="A483" s="22"/>
      <c r="B483" s="22"/>
      <c r="C483" s="22"/>
      <c r="D483" s="22"/>
      <c r="E483" s="23"/>
      <c r="F483" s="25" t="s">
        <v>911</v>
      </c>
      <c r="G483" s="25" t="s">
        <v>912</v>
      </c>
      <c r="H483" s="25" t="s">
        <v>913</v>
      </c>
      <c r="I483" s="25" t="s">
        <v>914</v>
      </c>
      <c r="J483" s="25" t="s">
        <v>915</v>
      </c>
      <c r="K483" s="25" t="s">
        <v>916</v>
      </c>
      <c r="L483" s="22"/>
      <c r="M483" s="22"/>
    </row>
    <row r="484" spans="1:13" ht="21.3" customHeight="1" thickBot="1" x14ac:dyDescent="0.35">
      <c r="A484" s="22"/>
      <c r="B484" s="22"/>
      <c r="C484" s="22"/>
      <c r="D484" s="26" t="s">
        <v>917</v>
      </c>
      <c r="E484" s="27" t="s">
        <v>918</v>
      </c>
      <c r="F484" s="28">
        <v>4</v>
      </c>
      <c r="G484" s="29">
        <v>1.8</v>
      </c>
      <c r="H484" s="29">
        <v>100</v>
      </c>
      <c r="I484" s="29"/>
      <c r="J484" s="31">
        <f>146.88</f>
        <v>146.88</v>
      </c>
      <c r="K484" s="42"/>
      <c r="L484" s="22"/>
      <c r="M484" s="22"/>
    </row>
    <row r="485" spans="1:13" ht="21.3" customHeight="1" thickBot="1" x14ac:dyDescent="0.35">
      <c r="A485" s="22"/>
      <c r="B485" s="22"/>
      <c r="C485" s="22"/>
      <c r="D485" s="26" t="s">
        <v>919</v>
      </c>
      <c r="E485" s="5" t="s">
        <v>920</v>
      </c>
      <c r="F485" s="3">
        <v>6</v>
      </c>
      <c r="G485" s="20">
        <v>3.5</v>
      </c>
      <c r="H485" s="20">
        <v>100</v>
      </c>
      <c r="I485" s="20"/>
      <c r="J485" s="30">
        <f>428.4</f>
        <v>428.4</v>
      </c>
      <c r="K485" s="32">
        <f>SUM(J484:J485)</f>
        <v>575.28</v>
      </c>
      <c r="L485" s="22"/>
      <c r="M485" s="22"/>
    </row>
    <row r="486" spans="1:13" ht="15.45" customHeight="1" thickBot="1" x14ac:dyDescent="0.35">
      <c r="A486" s="10" t="s">
        <v>921</v>
      </c>
      <c r="B486" s="5" t="s">
        <v>922</v>
      </c>
      <c r="C486" s="5" t="s">
        <v>923</v>
      </c>
      <c r="D486" s="84" t="s">
        <v>924</v>
      </c>
      <c r="E486" s="84"/>
      <c r="F486" s="84"/>
      <c r="G486" s="84"/>
      <c r="H486" s="84"/>
      <c r="I486" s="84"/>
      <c r="J486" s="84"/>
      <c r="K486" s="20">
        <f>SUM(K489:K502)</f>
        <v>2185.15</v>
      </c>
      <c r="L486" s="21">
        <f>ROUND(0*(1+M2/100),2)</f>
        <v>0</v>
      </c>
      <c r="M486" s="21">
        <f>ROUND(K486*L486,2)</f>
        <v>0</v>
      </c>
    </row>
    <row r="487" spans="1:13" ht="58.35" customHeight="1" thickBot="1" x14ac:dyDescent="0.35">
      <c r="A487" s="22"/>
      <c r="B487" s="22"/>
      <c r="C487" s="22"/>
      <c r="D487" s="84" t="s">
        <v>925</v>
      </c>
      <c r="E487" s="84"/>
      <c r="F487" s="84"/>
      <c r="G487" s="84"/>
      <c r="H487" s="84"/>
      <c r="I487" s="84"/>
      <c r="J487" s="84"/>
      <c r="K487" s="84"/>
      <c r="L487" s="84"/>
      <c r="M487" s="84"/>
    </row>
    <row r="488" spans="1:13" ht="15.15" customHeight="1" thickBot="1" x14ac:dyDescent="0.35">
      <c r="A488" s="22"/>
      <c r="B488" s="22"/>
      <c r="C488" s="22"/>
      <c r="D488" s="22"/>
      <c r="E488" s="23"/>
      <c r="F488" s="25" t="s">
        <v>926</v>
      </c>
      <c r="G488" s="25" t="s">
        <v>927</v>
      </c>
      <c r="H488" s="25" t="s">
        <v>928</v>
      </c>
      <c r="I488" s="25" t="s">
        <v>929</v>
      </c>
      <c r="J488" s="25" t="s">
        <v>930</v>
      </c>
      <c r="K488" s="25" t="s">
        <v>931</v>
      </c>
      <c r="L488" s="22"/>
      <c r="M488" s="22"/>
    </row>
    <row r="489" spans="1:13" ht="15.15" customHeight="1" thickBot="1" x14ac:dyDescent="0.35">
      <c r="A489" s="22"/>
      <c r="B489" s="22"/>
      <c r="C489" s="22"/>
      <c r="D489" s="26" t="s">
        <v>932</v>
      </c>
      <c r="E489" s="27"/>
      <c r="F489" s="28">
        <v>8</v>
      </c>
      <c r="G489" s="29">
        <v>1.9</v>
      </c>
      <c r="H489" s="29">
        <v>100</v>
      </c>
      <c r="I489" s="29">
        <v>10</v>
      </c>
      <c r="J489" s="31">
        <f>228</f>
        <v>228</v>
      </c>
      <c r="K489" s="42"/>
      <c r="L489" s="22"/>
      <c r="M489" s="22"/>
    </row>
    <row r="490" spans="1:13" ht="15.15" customHeight="1" thickBot="1" x14ac:dyDescent="0.35">
      <c r="A490" s="22"/>
      <c r="B490" s="22"/>
      <c r="C490" s="22"/>
      <c r="D490" s="26" t="s">
        <v>933</v>
      </c>
      <c r="E490" s="5"/>
      <c r="F490" s="3">
        <v>1</v>
      </c>
      <c r="G490" s="20">
        <v>2.25</v>
      </c>
      <c r="H490" s="20">
        <v>100</v>
      </c>
      <c r="I490" s="20">
        <v>10</v>
      </c>
      <c r="J490" s="30">
        <f>33.75</f>
        <v>33.75</v>
      </c>
      <c r="K490" s="22"/>
      <c r="L490" s="22"/>
      <c r="M490" s="22"/>
    </row>
    <row r="491" spans="1:13" ht="15.15" customHeight="1" thickBot="1" x14ac:dyDescent="0.35">
      <c r="A491" s="22"/>
      <c r="B491" s="22"/>
      <c r="C491" s="22"/>
      <c r="D491" s="26" t="s">
        <v>934</v>
      </c>
      <c r="E491" s="5"/>
      <c r="F491" s="3">
        <v>1</v>
      </c>
      <c r="G491" s="20">
        <v>2.2999999999999998</v>
      </c>
      <c r="H491" s="20">
        <v>100</v>
      </c>
      <c r="I491" s="20">
        <v>10</v>
      </c>
      <c r="J491" s="30">
        <f>34.5</f>
        <v>34.5</v>
      </c>
      <c r="K491" s="22"/>
      <c r="L491" s="22"/>
      <c r="M491" s="22"/>
    </row>
    <row r="492" spans="1:13" ht="15.15" customHeight="1" thickBot="1" x14ac:dyDescent="0.35">
      <c r="A492" s="22"/>
      <c r="B492" s="22"/>
      <c r="C492" s="22"/>
      <c r="D492" s="26" t="s">
        <v>935</v>
      </c>
      <c r="E492" s="5"/>
      <c r="F492" s="3">
        <v>1</v>
      </c>
      <c r="G492" s="20">
        <v>2.85</v>
      </c>
      <c r="H492" s="20">
        <v>100</v>
      </c>
      <c r="I492" s="20">
        <v>10</v>
      </c>
      <c r="J492" s="30">
        <f>42.75</f>
        <v>42.75</v>
      </c>
      <c r="K492" s="22"/>
      <c r="L492" s="22"/>
      <c r="M492" s="22"/>
    </row>
    <row r="493" spans="1:13" ht="15.15" customHeight="1" thickBot="1" x14ac:dyDescent="0.35">
      <c r="A493" s="22"/>
      <c r="B493" s="22"/>
      <c r="C493" s="22"/>
      <c r="D493" s="26" t="s">
        <v>936</v>
      </c>
      <c r="E493" s="5"/>
      <c r="F493" s="3">
        <v>1</v>
      </c>
      <c r="G493" s="20">
        <v>9</v>
      </c>
      <c r="H493" s="20">
        <v>100</v>
      </c>
      <c r="I493" s="20">
        <v>10</v>
      </c>
      <c r="J493" s="30">
        <f>135</f>
        <v>135</v>
      </c>
      <c r="K493" s="22"/>
      <c r="L493" s="22"/>
      <c r="M493" s="22"/>
    </row>
    <row r="494" spans="1:13" ht="15.15" customHeight="1" thickBot="1" x14ac:dyDescent="0.35">
      <c r="A494" s="22"/>
      <c r="B494" s="22"/>
      <c r="C494" s="22"/>
      <c r="D494" s="26" t="s">
        <v>937</v>
      </c>
      <c r="E494" s="5"/>
      <c r="F494" s="3">
        <v>1</v>
      </c>
      <c r="G494" s="20">
        <v>4.55</v>
      </c>
      <c r="H494" s="20">
        <v>100</v>
      </c>
      <c r="I494" s="20">
        <v>10</v>
      </c>
      <c r="J494" s="30">
        <f>68.25</f>
        <v>68.25</v>
      </c>
      <c r="K494" s="22"/>
      <c r="L494" s="22"/>
      <c r="M494" s="22"/>
    </row>
    <row r="495" spans="1:13" ht="15.15" customHeight="1" thickBot="1" x14ac:dyDescent="0.35">
      <c r="A495" s="22"/>
      <c r="B495" s="22"/>
      <c r="C495" s="22"/>
      <c r="D495" s="26" t="s">
        <v>938</v>
      </c>
      <c r="E495" s="5"/>
      <c r="F495" s="3">
        <v>1</v>
      </c>
      <c r="G495" s="20">
        <v>2.4</v>
      </c>
      <c r="H495" s="20">
        <v>100</v>
      </c>
      <c r="I495" s="20">
        <v>10</v>
      </c>
      <c r="J495" s="30">
        <f>36</f>
        <v>36</v>
      </c>
      <c r="K495" s="22"/>
      <c r="L495" s="22"/>
      <c r="M495" s="22"/>
    </row>
    <row r="496" spans="1:13" ht="15.15" customHeight="1" thickBot="1" x14ac:dyDescent="0.35">
      <c r="A496" s="22"/>
      <c r="B496" s="22"/>
      <c r="C496" s="22"/>
      <c r="D496" s="26" t="s">
        <v>939</v>
      </c>
      <c r="E496" s="5"/>
      <c r="F496" s="3">
        <v>2</v>
      </c>
      <c r="G496" s="20">
        <v>4.2</v>
      </c>
      <c r="H496" s="20">
        <v>100</v>
      </c>
      <c r="I496" s="20">
        <v>10</v>
      </c>
      <c r="J496" s="30">
        <f>126</f>
        <v>126</v>
      </c>
      <c r="K496" s="22"/>
      <c r="L496" s="22"/>
      <c r="M496" s="22"/>
    </row>
    <row r="497" spans="1:13" ht="15.15" customHeight="1" thickBot="1" x14ac:dyDescent="0.35">
      <c r="A497" s="22"/>
      <c r="B497" s="22"/>
      <c r="C497" s="22"/>
      <c r="D497" s="26" t="s">
        <v>940</v>
      </c>
      <c r="E497" s="5"/>
      <c r="F497" s="3">
        <v>2</v>
      </c>
      <c r="G497" s="20">
        <v>2.2000000000000002</v>
      </c>
      <c r="H497" s="20">
        <v>100</v>
      </c>
      <c r="I497" s="20">
        <v>10</v>
      </c>
      <c r="J497" s="30">
        <f>66</f>
        <v>66</v>
      </c>
      <c r="K497" s="22"/>
      <c r="L497" s="22"/>
      <c r="M497" s="22"/>
    </row>
    <row r="498" spans="1:13" ht="15.15" customHeight="1" thickBot="1" x14ac:dyDescent="0.35">
      <c r="A498" s="22"/>
      <c r="B498" s="22"/>
      <c r="C498" s="22"/>
      <c r="D498" s="26" t="s">
        <v>941</v>
      </c>
      <c r="E498" s="5"/>
      <c r="F498" s="3">
        <v>2</v>
      </c>
      <c r="G498" s="20">
        <v>1.65</v>
      </c>
      <c r="H498" s="20">
        <v>100</v>
      </c>
      <c r="I498" s="20">
        <v>10</v>
      </c>
      <c r="J498" s="30">
        <f>49.5</f>
        <v>49.5</v>
      </c>
      <c r="K498" s="32">
        <f>SUM(J489:J498)</f>
        <v>819.75</v>
      </c>
      <c r="L498" s="22"/>
      <c r="M498" s="22"/>
    </row>
    <row r="499" spans="1:13" ht="15.15" customHeight="1" thickBot="1" x14ac:dyDescent="0.35">
      <c r="A499" s="22"/>
      <c r="B499" s="22"/>
      <c r="C499" s="22"/>
      <c r="D499" s="22"/>
      <c r="E499" s="23"/>
      <c r="F499" s="25" t="s">
        <v>942</v>
      </c>
      <c r="G499" s="25" t="s">
        <v>943</v>
      </c>
      <c r="H499" s="25" t="s">
        <v>944</v>
      </c>
      <c r="I499" s="25" t="s">
        <v>945</v>
      </c>
      <c r="J499" s="25" t="s">
        <v>946</v>
      </c>
      <c r="K499" s="25" t="s">
        <v>947</v>
      </c>
      <c r="L499" s="22"/>
      <c r="M499" s="22"/>
    </row>
    <row r="500" spans="1:13" ht="30.6" customHeight="1" thickBot="1" x14ac:dyDescent="0.35">
      <c r="A500" s="22"/>
      <c r="B500" s="22"/>
      <c r="C500" s="22"/>
      <c r="D500" s="26"/>
      <c r="E500" s="27" t="s">
        <v>948</v>
      </c>
      <c r="F500" s="28">
        <v>1</v>
      </c>
      <c r="G500" s="29">
        <v>1.8</v>
      </c>
      <c r="H500" s="29">
        <v>1.45</v>
      </c>
      <c r="I500" s="29">
        <v>140</v>
      </c>
      <c r="J500" s="31">
        <f>ROUND(F500*G500*H500*I500,3)</f>
        <v>365.4</v>
      </c>
      <c r="K500" s="33">
        <f>SUM(J500:J500)</f>
        <v>365.4</v>
      </c>
      <c r="L500" s="22"/>
      <c r="M500" s="22"/>
    </row>
    <row r="501" spans="1:13" ht="15.15" customHeight="1" thickBot="1" x14ac:dyDescent="0.35">
      <c r="A501" s="22"/>
      <c r="B501" s="22"/>
      <c r="C501" s="22"/>
      <c r="D501" s="22"/>
      <c r="E501" s="23"/>
      <c r="F501" s="25" t="s">
        <v>949</v>
      </c>
      <c r="G501" s="25" t="s">
        <v>950</v>
      </c>
      <c r="H501" s="25" t="s">
        <v>951</v>
      </c>
      <c r="I501" s="25" t="s">
        <v>952</v>
      </c>
      <c r="J501" s="25" t="s">
        <v>953</v>
      </c>
      <c r="K501" s="25" t="s">
        <v>954</v>
      </c>
      <c r="L501" s="22"/>
      <c r="M501" s="22"/>
    </row>
    <row r="502" spans="1:13" ht="30.6" customHeight="1" thickBot="1" x14ac:dyDescent="0.35">
      <c r="A502" s="22"/>
      <c r="B502" s="22"/>
      <c r="C502" s="22"/>
      <c r="D502" s="26"/>
      <c r="E502" s="27" t="s">
        <v>955</v>
      </c>
      <c r="F502" s="28">
        <v>1</v>
      </c>
      <c r="G502" s="29">
        <v>1000</v>
      </c>
      <c r="H502" s="29"/>
      <c r="I502" s="29"/>
      <c r="J502" s="31">
        <f>ROUND(F502*G502,3)</f>
        <v>1000</v>
      </c>
      <c r="K502" s="33">
        <f>SUM(J502:J502)</f>
        <v>1000</v>
      </c>
      <c r="L502" s="22"/>
      <c r="M502" s="22"/>
    </row>
    <row r="503" spans="1:13" ht="15.45" customHeight="1" thickBot="1" x14ac:dyDescent="0.35">
      <c r="A503" s="10" t="s">
        <v>956</v>
      </c>
      <c r="B503" s="5" t="s">
        <v>957</v>
      </c>
      <c r="C503" s="5" t="s">
        <v>958</v>
      </c>
      <c r="D503" s="84" t="s">
        <v>959</v>
      </c>
      <c r="E503" s="84"/>
      <c r="F503" s="84"/>
      <c r="G503" s="84"/>
      <c r="H503" s="84"/>
      <c r="I503" s="84"/>
      <c r="J503" s="84"/>
      <c r="K503" s="20">
        <f>SUM(K506:K506)</f>
        <v>235</v>
      </c>
      <c r="L503" s="21">
        <f>ROUND(0*(1+M2/100),2)</f>
        <v>0</v>
      </c>
      <c r="M503" s="21">
        <f>ROUND(K503*L503,2)</f>
        <v>0</v>
      </c>
    </row>
    <row r="504" spans="1:13" ht="76.8" customHeight="1" thickBot="1" x14ac:dyDescent="0.35">
      <c r="A504" s="22"/>
      <c r="B504" s="22"/>
      <c r="C504" s="22"/>
      <c r="D504" s="84" t="s">
        <v>960</v>
      </c>
      <c r="E504" s="84"/>
      <c r="F504" s="84"/>
      <c r="G504" s="84"/>
      <c r="H504" s="84"/>
      <c r="I504" s="84"/>
      <c r="J504" s="84"/>
      <c r="K504" s="84"/>
      <c r="L504" s="84"/>
      <c r="M504" s="84"/>
    </row>
    <row r="505" spans="1:13" ht="15.15" customHeight="1" thickBot="1" x14ac:dyDescent="0.35">
      <c r="A505" s="22"/>
      <c r="B505" s="22"/>
      <c r="C505" s="22"/>
      <c r="D505" s="22"/>
      <c r="E505" s="23"/>
      <c r="F505" s="25" t="s">
        <v>961</v>
      </c>
      <c r="G505" s="25" t="s">
        <v>962</v>
      </c>
      <c r="H505" s="25" t="s">
        <v>963</v>
      </c>
      <c r="I505" s="25" t="s">
        <v>964</v>
      </c>
      <c r="J505" s="25" t="s">
        <v>965</v>
      </c>
      <c r="K505" s="25" t="s">
        <v>966</v>
      </c>
      <c r="L505" s="22"/>
      <c r="M505" s="22"/>
    </row>
    <row r="506" spans="1:13" ht="15.15" customHeight="1" thickBot="1" x14ac:dyDescent="0.35">
      <c r="A506" s="22"/>
      <c r="B506" s="22"/>
      <c r="C506" s="22"/>
      <c r="D506" s="26"/>
      <c r="E506" s="27" t="s">
        <v>967</v>
      </c>
      <c r="F506" s="28">
        <v>5</v>
      </c>
      <c r="G506" s="29">
        <v>47</v>
      </c>
      <c r="H506" s="29"/>
      <c r="I506" s="29"/>
      <c r="J506" s="31">
        <f>ROUND(F506*G506,3)</f>
        <v>235</v>
      </c>
      <c r="K506" s="33">
        <f>SUM(J506:J506)</f>
        <v>235</v>
      </c>
      <c r="L506" s="22"/>
      <c r="M506" s="22"/>
    </row>
    <row r="507" spans="1:13" ht="15.45" customHeight="1" thickBot="1" x14ac:dyDescent="0.35">
      <c r="A507" s="10" t="s">
        <v>968</v>
      </c>
      <c r="B507" s="5" t="s">
        <v>969</v>
      </c>
      <c r="C507" s="5" t="s">
        <v>970</v>
      </c>
      <c r="D507" s="84" t="s">
        <v>971</v>
      </c>
      <c r="E507" s="84"/>
      <c r="F507" s="84"/>
      <c r="G507" s="84"/>
      <c r="H507" s="84"/>
      <c r="I507" s="84"/>
      <c r="J507" s="84"/>
      <c r="K507" s="20">
        <f>SUM(K510:K513)</f>
        <v>648</v>
      </c>
      <c r="L507" s="21">
        <f>ROUND(0*(1+M2/100),2)</f>
        <v>0</v>
      </c>
      <c r="M507" s="21">
        <f>ROUND(K507*L507,2)</f>
        <v>0</v>
      </c>
    </row>
    <row r="508" spans="1:13" ht="58.35" customHeight="1" thickBot="1" x14ac:dyDescent="0.35">
      <c r="A508" s="22"/>
      <c r="B508" s="22"/>
      <c r="C508" s="22"/>
      <c r="D508" s="84" t="s">
        <v>972</v>
      </c>
      <c r="E508" s="84"/>
      <c r="F508" s="84"/>
      <c r="G508" s="84"/>
      <c r="H508" s="84"/>
      <c r="I508" s="84"/>
      <c r="J508" s="84"/>
      <c r="K508" s="84"/>
      <c r="L508" s="84"/>
      <c r="M508" s="84"/>
    </row>
    <row r="509" spans="1:13" ht="15.15" customHeight="1" thickBot="1" x14ac:dyDescent="0.35">
      <c r="A509" s="22"/>
      <c r="B509" s="22"/>
      <c r="C509" s="22"/>
      <c r="D509" s="22"/>
      <c r="E509" s="23"/>
      <c r="F509" s="25" t="s">
        <v>973</v>
      </c>
      <c r="G509" s="25" t="s">
        <v>974</v>
      </c>
      <c r="H509" s="25" t="s">
        <v>975</v>
      </c>
      <c r="I509" s="25" t="s">
        <v>976</v>
      </c>
      <c r="J509" s="25" t="s">
        <v>977</v>
      </c>
      <c r="K509" s="25" t="s">
        <v>978</v>
      </c>
      <c r="L509" s="22"/>
      <c r="M509" s="22"/>
    </row>
    <row r="510" spans="1:13" ht="15.15" customHeight="1" thickBot="1" x14ac:dyDescent="0.35">
      <c r="A510" s="22"/>
      <c r="B510" s="22"/>
      <c r="C510" s="22"/>
      <c r="D510" s="26"/>
      <c r="E510" s="27" t="s">
        <v>979</v>
      </c>
      <c r="F510" s="28">
        <v>6</v>
      </c>
      <c r="G510" s="29">
        <v>14</v>
      </c>
      <c r="H510" s="29"/>
      <c r="I510" s="29"/>
      <c r="J510" s="31">
        <f>ROUND(F510*G510,3)</f>
        <v>84</v>
      </c>
      <c r="K510" s="42"/>
      <c r="L510" s="22"/>
      <c r="M510" s="22"/>
    </row>
    <row r="511" spans="1:13" ht="15.15" customHeight="1" thickBot="1" x14ac:dyDescent="0.35">
      <c r="A511" s="22"/>
      <c r="B511" s="22"/>
      <c r="C511" s="22"/>
      <c r="D511" s="26"/>
      <c r="E511" s="5" t="s">
        <v>980</v>
      </c>
      <c r="F511" s="3">
        <v>4</v>
      </c>
      <c r="G511" s="20">
        <v>136</v>
      </c>
      <c r="H511" s="20"/>
      <c r="I511" s="20"/>
      <c r="J511" s="30">
        <f>ROUND(F511*G511,3)</f>
        <v>544</v>
      </c>
      <c r="K511" s="22"/>
      <c r="L511" s="22"/>
      <c r="M511" s="22"/>
    </row>
    <row r="512" spans="1:13" ht="15.15" customHeight="1" thickBot="1" x14ac:dyDescent="0.35">
      <c r="A512" s="22"/>
      <c r="B512" s="22"/>
      <c r="C512" s="22"/>
      <c r="D512" s="26"/>
      <c r="E512" s="5" t="s">
        <v>981</v>
      </c>
      <c r="F512" s="3">
        <v>8</v>
      </c>
      <c r="G512" s="20"/>
      <c r="H512" s="20"/>
      <c r="I512" s="20"/>
      <c r="J512" s="30">
        <f>ROUND(F512,3)</f>
        <v>8</v>
      </c>
      <c r="K512" s="22"/>
      <c r="L512" s="22"/>
      <c r="M512" s="22"/>
    </row>
    <row r="513" spans="1:13" ht="15.15" customHeight="1" thickBot="1" x14ac:dyDescent="0.35">
      <c r="A513" s="22"/>
      <c r="B513" s="22"/>
      <c r="C513" s="22"/>
      <c r="D513" s="26"/>
      <c r="E513" s="5" t="s">
        <v>982</v>
      </c>
      <c r="F513" s="3">
        <v>12</v>
      </c>
      <c r="G513" s="20"/>
      <c r="H513" s="20"/>
      <c r="I513" s="20"/>
      <c r="J513" s="30">
        <f>ROUND(F513,3)</f>
        <v>12</v>
      </c>
      <c r="K513" s="32">
        <f>SUM(J510:J513)</f>
        <v>648</v>
      </c>
      <c r="L513" s="22"/>
      <c r="M513" s="22"/>
    </row>
    <row r="514" spans="1:13" ht="15.45" customHeight="1" thickBot="1" x14ac:dyDescent="0.35">
      <c r="A514" s="10" t="s">
        <v>983</v>
      </c>
      <c r="B514" s="5" t="s">
        <v>984</v>
      </c>
      <c r="C514" s="5" t="s">
        <v>985</v>
      </c>
      <c r="D514" s="84" t="s">
        <v>986</v>
      </c>
      <c r="E514" s="84"/>
      <c r="F514" s="84"/>
      <c r="G514" s="84"/>
      <c r="H514" s="84"/>
      <c r="I514" s="84"/>
      <c r="J514" s="84"/>
      <c r="K514" s="20">
        <f>SUM(K517:K522)</f>
        <v>136</v>
      </c>
      <c r="L514" s="21">
        <f>ROUND(0*(1+M2/100),2)</f>
        <v>0</v>
      </c>
      <c r="M514" s="21">
        <f>ROUND(K514*L514,2)</f>
        <v>0</v>
      </c>
    </row>
    <row r="515" spans="1:13" ht="49.05" customHeight="1" thickBot="1" x14ac:dyDescent="0.35">
      <c r="A515" s="22"/>
      <c r="B515" s="22"/>
      <c r="C515" s="22"/>
      <c r="D515" s="84" t="s">
        <v>987</v>
      </c>
      <c r="E515" s="84"/>
      <c r="F515" s="84"/>
      <c r="G515" s="84"/>
      <c r="H515" s="84"/>
      <c r="I515" s="84"/>
      <c r="J515" s="84"/>
      <c r="K515" s="84"/>
      <c r="L515" s="84"/>
      <c r="M515" s="84"/>
    </row>
    <row r="516" spans="1:13" ht="15.15" customHeight="1" thickBot="1" x14ac:dyDescent="0.35">
      <c r="A516" s="22"/>
      <c r="B516" s="22"/>
      <c r="C516" s="22"/>
      <c r="D516" s="22"/>
      <c r="E516" s="23"/>
      <c r="F516" s="25" t="s">
        <v>988</v>
      </c>
      <c r="G516" s="25" t="s">
        <v>989</v>
      </c>
      <c r="H516" s="25" t="s">
        <v>990</v>
      </c>
      <c r="I516" s="25" t="s">
        <v>991</v>
      </c>
      <c r="J516" s="25" t="s">
        <v>992</v>
      </c>
      <c r="K516" s="25" t="s">
        <v>993</v>
      </c>
      <c r="L516" s="22"/>
      <c r="M516" s="22"/>
    </row>
    <row r="517" spans="1:13" ht="15.15" customHeight="1" thickBot="1" x14ac:dyDescent="0.35">
      <c r="A517" s="22"/>
      <c r="B517" s="22"/>
      <c r="C517" s="22"/>
      <c r="D517" s="26"/>
      <c r="E517" s="27" t="s">
        <v>994</v>
      </c>
      <c r="F517" s="28">
        <v>12</v>
      </c>
      <c r="G517" s="29"/>
      <c r="H517" s="29"/>
      <c r="I517" s="29"/>
      <c r="J517" s="31">
        <f t="shared" ref="J517:J522" si="12">ROUND(F517,3)</f>
        <v>12</v>
      </c>
      <c r="K517" s="42"/>
      <c r="L517" s="22"/>
      <c r="M517" s="22"/>
    </row>
    <row r="518" spans="1:13" ht="15.15" customHeight="1" thickBot="1" x14ac:dyDescent="0.35">
      <c r="A518" s="22"/>
      <c r="B518" s="22"/>
      <c r="C518" s="22"/>
      <c r="D518" s="26"/>
      <c r="E518" s="5" t="s">
        <v>995</v>
      </c>
      <c r="F518" s="3">
        <v>30</v>
      </c>
      <c r="G518" s="20"/>
      <c r="H518" s="20"/>
      <c r="I518" s="20"/>
      <c r="J518" s="30">
        <f t="shared" si="12"/>
        <v>30</v>
      </c>
      <c r="K518" s="22"/>
      <c r="L518" s="22"/>
      <c r="M518" s="22"/>
    </row>
    <row r="519" spans="1:13" ht="15.15" customHeight="1" thickBot="1" x14ac:dyDescent="0.35">
      <c r="A519" s="22"/>
      <c r="B519" s="22"/>
      <c r="C519" s="22"/>
      <c r="D519" s="26"/>
      <c r="E519" s="5" t="s">
        <v>996</v>
      </c>
      <c r="F519" s="3">
        <v>34</v>
      </c>
      <c r="G519" s="20"/>
      <c r="H519" s="20"/>
      <c r="I519" s="20"/>
      <c r="J519" s="30">
        <f t="shared" si="12"/>
        <v>34</v>
      </c>
      <c r="K519" s="22"/>
      <c r="L519" s="22"/>
      <c r="M519" s="22"/>
    </row>
    <row r="520" spans="1:13" ht="15.15" customHeight="1" thickBot="1" x14ac:dyDescent="0.35">
      <c r="A520" s="22"/>
      <c r="B520" s="22"/>
      <c r="C520" s="22"/>
      <c r="D520" s="26"/>
      <c r="E520" s="5" t="s">
        <v>997</v>
      </c>
      <c r="F520" s="3">
        <v>24</v>
      </c>
      <c r="G520" s="20"/>
      <c r="H520" s="20"/>
      <c r="I520" s="20"/>
      <c r="J520" s="30">
        <f t="shared" si="12"/>
        <v>24</v>
      </c>
      <c r="K520" s="22"/>
      <c r="L520" s="22"/>
      <c r="M520" s="22"/>
    </row>
    <row r="521" spans="1:13" ht="15.15" customHeight="1" thickBot="1" x14ac:dyDescent="0.35">
      <c r="A521" s="22"/>
      <c r="B521" s="22"/>
      <c r="C521" s="22"/>
      <c r="D521" s="26"/>
      <c r="E521" s="5" t="s">
        <v>998</v>
      </c>
      <c r="F521" s="3">
        <v>16</v>
      </c>
      <c r="G521" s="20"/>
      <c r="H521" s="20"/>
      <c r="I521" s="20"/>
      <c r="J521" s="30">
        <f t="shared" si="12"/>
        <v>16</v>
      </c>
      <c r="K521" s="22"/>
      <c r="L521" s="22"/>
      <c r="M521" s="22"/>
    </row>
    <row r="522" spans="1:13" ht="15.15" customHeight="1" thickBot="1" x14ac:dyDescent="0.35">
      <c r="A522" s="22"/>
      <c r="B522" s="22"/>
      <c r="C522" s="22"/>
      <c r="D522" s="26"/>
      <c r="E522" s="5" t="s">
        <v>999</v>
      </c>
      <c r="F522" s="3">
        <v>20</v>
      </c>
      <c r="G522" s="20"/>
      <c r="H522" s="20"/>
      <c r="I522" s="20"/>
      <c r="J522" s="30">
        <f t="shared" si="12"/>
        <v>20</v>
      </c>
      <c r="K522" s="32">
        <f>SUM(J517:J522)</f>
        <v>136</v>
      </c>
      <c r="L522" s="22"/>
      <c r="M522" s="22"/>
    </row>
    <row r="523" spans="1:13" ht="15.45" customHeight="1" thickBot="1" x14ac:dyDescent="0.35">
      <c r="A523" s="10" t="s">
        <v>1000</v>
      </c>
      <c r="B523" s="5" t="s">
        <v>1001</v>
      </c>
      <c r="C523" s="5" t="s">
        <v>1002</v>
      </c>
      <c r="D523" s="84" t="s">
        <v>1003</v>
      </c>
      <c r="E523" s="84"/>
      <c r="F523" s="84"/>
      <c r="G523" s="84"/>
      <c r="H523" s="84"/>
      <c r="I523" s="84"/>
      <c r="J523" s="84"/>
      <c r="K523" s="20">
        <f>SUM(K526:K526)</f>
        <v>14</v>
      </c>
      <c r="L523" s="21">
        <f>ROUND(0*(1+M2/100),2)</f>
        <v>0</v>
      </c>
      <c r="M523" s="21">
        <f>ROUND(K523*L523,2)</f>
        <v>0</v>
      </c>
    </row>
    <row r="524" spans="1:13" ht="49.05" customHeight="1" thickBot="1" x14ac:dyDescent="0.35">
      <c r="A524" s="22"/>
      <c r="B524" s="22"/>
      <c r="C524" s="22"/>
      <c r="D524" s="84" t="s">
        <v>1004</v>
      </c>
      <c r="E524" s="84"/>
      <c r="F524" s="84"/>
      <c r="G524" s="84"/>
      <c r="H524" s="84"/>
      <c r="I524" s="84"/>
      <c r="J524" s="84"/>
      <c r="K524" s="84"/>
      <c r="L524" s="84"/>
      <c r="M524" s="84"/>
    </row>
    <row r="525" spans="1:13" ht="15.15" customHeight="1" thickBot="1" x14ac:dyDescent="0.35">
      <c r="A525" s="22"/>
      <c r="B525" s="22"/>
      <c r="C525" s="22"/>
      <c r="D525" s="22"/>
      <c r="E525" s="23"/>
      <c r="F525" s="25" t="s">
        <v>1005</v>
      </c>
      <c r="G525" s="25" t="s">
        <v>1006</v>
      </c>
      <c r="H525" s="25" t="s">
        <v>1007</v>
      </c>
      <c r="I525" s="25" t="s">
        <v>1008</v>
      </c>
      <c r="J525" s="25" t="s">
        <v>1009</v>
      </c>
      <c r="K525" s="25" t="s">
        <v>1010</v>
      </c>
      <c r="L525" s="22"/>
      <c r="M525" s="22"/>
    </row>
    <row r="526" spans="1:13" ht="15.15" customHeight="1" thickBot="1" x14ac:dyDescent="0.35">
      <c r="A526" s="22"/>
      <c r="B526" s="22"/>
      <c r="C526" s="22"/>
      <c r="D526" s="26"/>
      <c r="E526" s="27"/>
      <c r="F526" s="28">
        <v>14</v>
      </c>
      <c r="G526" s="29"/>
      <c r="H526" s="29"/>
      <c r="I526" s="29"/>
      <c r="J526" s="31">
        <f>ROUND(F526,3)</f>
        <v>14</v>
      </c>
      <c r="K526" s="33">
        <f>SUM(J526:J526)</f>
        <v>14</v>
      </c>
      <c r="L526" s="22"/>
      <c r="M526" s="22"/>
    </row>
    <row r="527" spans="1:13" ht="15.45" customHeight="1" thickBot="1" x14ac:dyDescent="0.35">
      <c r="A527" s="10" t="s">
        <v>1011</v>
      </c>
      <c r="B527" s="5" t="s">
        <v>1012</v>
      </c>
      <c r="C527" s="5" t="s">
        <v>1013</v>
      </c>
      <c r="D527" s="84" t="s">
        <v>1014</v>
      </c>
      <c r="E527" s="84"/>
      <c r="F527" s="84"/>
      <c r="G527" s="84"/>
      <c r="H527" s="84"/>
      <c r="I527" s="84"/>
      <c r="J527" s="84"/>
      <c r="K527" s="20">
        <f>SUM(K530:K530)</f>
        <v>18.899999999999999</v>
      </c>
      <c r="L527" s="21">
        <f>ROUND(0*(1+M2/100),2)</f>
        <v>0</v>
      </c>
      <c r="M527" s="21">
        <f>ROUND(K527*L527,2)</f>
        <v>0</v>
      </c>
    </row>
    <row r="528" spans="1:13" ht="67.5" customHeight="1" thickBot="1" x14ac:dyDescent="0.35">
      <c r="A528" s="22"/>
      <c r="B528" s="22"/>
      <c r="C528" s="22"/>
      <c r="D528" s="84" t="s">
        <v>1015</v>
      </c>
      <c r="E528" s="84"/>
      <c r="F528" s="84"/>
      <c r="G528" s="84"/>
      <c r="H528" s="84"/>
      <c r="I528" s="84"/>
      <c r="J528" s="84"/>
      <c r="K528" s="84"/>
      <c r="L528" s="84"/>
      <c r="M528" s="84"/>
    </row>
    <row r="529" spans="1:13" ht="15.15" customHeight="1" thickBot="1" x14ac:dyDescent="0.35">
      <c r="A529" s="22"/>
      <c r="B529" s="22"/>
      <c r="C529" s="22"/>
      <c r="D529" s="22"/>
      <c r="E529" s="23"/>
      <c r="F529" s="25" t="s">
        <v>1016</v>
      </c>
      <c r="G529" s="25" t="s">
        <v>1017</v>
      </c>
      <c r="H529" s="25" t="s">
        <v>1018</v>
      </c>
      <c r="I529" s="25" t="s">
        <v>1019</v>
      </c>
      <c r="J529" s="25" t="s">
        <v>1020</v>
      </c>
      <c r="K529" s="25" t="s">
        <v>1021</v>
      </c>
      <c r="L529" s="22"/>
      <c r="M529" s="22"/>
    </row>
    <row r="530" spans="1:13" ht="15.15" customHeight="1" thickBot="1" x14ac:dyDescent="0.35">
      <c r="A530" s="22"/>
      <c r="B530" s="22"/>
      <c r="C530" s="22"/>
      <c r="D530" s="26"/>
      <c r="E530" s="27" t="s">
        <v>1022</v>
      </c>
      <c r="F530" s="28">
        <v>1</v>
      </c>
      <c r="G530" s="29">
        <v>6.3</v>
      </c>
      <c r="H530" s="29">
        <v>3</v>
      </c>
      <c r="I530" s="29"/>
      <c r="J530" s="31">
        <f>ROUND(F530*G530*H530,3)</f>
        <v>18.899999999999999</v>
      </c>
      <c r="K530" s="33">
        <f>SUM(J530:J530)</f>
        <v>18.899999999999999</v>
      </c>
      <c r="L530" s="22"/>
      <c r="M530" s="22"/>
    </row>
    <row r="531" spans="1:13" ht="15.45" customHeight="1" thickBot="1" x14ac:dyDescent="0.35">
      <c r="A531" s="34"/>
      <c r="B531" s="34"/>
      <c r="C531" s="34"/>
      <c r="D531" s="35" t="s">
        <v>1023</v>
      </c>
      <c r="E531" s="36"/>
      <c r="F531" s="36"/>
      <c r="G531" s="36"/>
      <c r="H531" s="36"/>
      <c r="I531" s="36"/>
      <c r="J531" s="36"/>
      <c r="K531" s="36"/>
      <c r="L531" s="37">
        <f>M437+M486+M503+M507+M514+M523+M527</f>
        <v>0</v>
      </c>
      <c r="M531" s="37">
        <f>ROUND(L531,2)</f>
        <v>0</v>
      </c>
    </row>
    <row r="532" spans="1:13" ht="15.45" customHeight="1" thickBot="1" x14ac:dyDescent="0.35">
      <c r="A532" s="38" t="s">
        <v>1024</v>
      </c>
      <c r="B532" s="38" t="s">
        <v>1025</v>
      </c>
      <c r="C532" s="39"/>
      <c r="D532" s="85" t="s">
        <v>1026</v>
      </c>
      <c r="E532" s="85"/>
      <c r="F532" s="85"/>
      <c r="G532" s="85"/>
      <c r="H532" s="85"/>
      <c r="I532" s="85"/>
      <c r="J532" s="85"/>
      <c r="K532" s="39"/>
      <c r="L532" s="40">
        <f>L642</f>
        <v>0</v>
      </c>
      <c r="M532" s="40">
        <f>ROUND(L532,2)</f>
        <v>0</v>
      </c>
    </row>
    <row r="533" spans="1:13" ht="15.45" customHeight="1" thickBot="1" x14ac:dyDescent="0.35">
      <c r="A533" s="10" t="s">
        <v>1027</v>
      </c>
      <c r="B533" s="5" t="s">
        <v>1028</v>
      </c>
      <c r="C533" s="5" t="s">
        <v>1029</v>
      </c>
      <c r="D533" s="84" t="s">
        <v>1030</v>
      </c>
      <c r="E533" s="84"/>
      <c r="F533" s="84"/>
      <c r="G533" s="84"/>
      <c r="H533" s="84"/>
      <c r="I533" s="84"/>
      <c r="J533" s="84"/>
      <c r="K533" s="20">
        <f>SUM(K536:K553)</f>
        <v>108.83399999999997</v>
      </c>
      <c r="L533" s="21">
        <f>ROUND(0*(1+M2/100),2)</f>
        <v>0</v>
      </c>
      <c r="M533" s="21">
        <f>ROUND(K533*L533,2)</f>
        <v>0</v>
      </c>
    </row>
    <row r="534" spans="1:13" ht="104.55" customHeight="1" thickBot="1" x14ac:dyDescent="0.35">
      <c r="A534" s="22"/>
      <c r="B534" s="22"/>
      <c r="C534" s="22"/>
      <c r="D534" s="84" t="s">
        <v>1031</v>
      </c>
      <c r="E534" s="84"/>
      <c r="F534" s="84"/>
      <c r="G534" s="84"/>
      <c r="H534" s="84"/>
      <c r="I534" s="84"/>
      <c r="J534" s="84"/>
      <c r="K534" s="84"/>
      <c r="L534" s="84"/>
      <c r="M534" s="84"/>
    </row>
    <row r="535" spans="1:13" ht="15.15" customHeight="1" thickBot="1" x14ac:dyDescent="0.35">
      <c r="A535" s="22"/>
      <c r="B535" s="22"/>
      <c r="C535" s="22"/>
      <c r="D535" s="22"/>
      <c r="E535" s="23"/>
      <c r="F535" s="25" t="s">
        <v>1032</v>
      </c>
      <c r="G535" s="25" t="s">
        <v>1033</v>
      </c>
      <c r="H535" s="25" t="s">
        <v>1034</v>
      </c>
      <c r="I535" s="25" t="s">
        <v>1035</v>
      </c>
      <c r="J535" s="25" t="s">
        <v>1036</v>
      </c>
      <c r="K535" s="25" t="s">
        <v>1037</v>
      </c>
      <c r="L535" s="22"/>
      <c r="M535" s="22"/>
    </row>
    <row r="536" spans="1:13" ht="15.15" customHeight="1" thickBot="1" x14ac:dyDescent="0.35">
      <c r="A536" s="22"/>
      <c r="B536" s="22"/>
      <c r="C536" s="22"/>
      <c r="D536" s="26"/>
      <c r="E536" s="27" t="s">
        <v>1038</v>
      </c>
      <c r="F536" s="28"/>
      <c r="G536" s="29"/>
      <c r="H536" s="29"/>
      <c r="I536" s="29"/>
      <c r="J536" s="41" t="s">
        <v>1039</v>
      </c>
      <c r="K536" s="42"/>
      <c r="L536" s="22"/>
      <c r="M536" s="22"/>
    </row>
    <row r="537" spans="1:13" ht="15.15" customHeight="1" thickBot="1" x14ac:dyDescent="0.35">
      <c r="A537" s="22"/>
      <c r="B537" s="22"/>
      <c r="C537" s="22"/>
      <c r="D537" s="26"/>
      <c r="E537" s="5" t="s">
        <v>1040</v>
      </c>
      <c r="F537" s="3">
        <v>1</v>
      </c>
      <c r="G537" s="20">
        <v>1.88</v>
      </c>
      <c r="H537" s="20">
        <v>1.43</v>
      </c>
      <c r="I537" s="20"/>
      <c r="J537" s="30">
        <f>ROUND(F537*G537*H537,3)</f>
        <v>2.6880000000000002</v>
      </c>
      <c r="K537" s="22"/>
      <c r="L537" s="22"/>
      <c r="M537" s="22"/>
    </row>
    <row r="538" spans="1:13" ht="15.15" customHeight="1" thickBot="1" x14ac:dyDescent="0.35">
      <c r="A538" s="22"/>
      <c r="B538" s="22"/>
      <c r="C538" s="22"/>
      <c r="D538" s="26"/>
      <c r="E538" s="5" t="s">
        <v>1041</v>
      </c>
      <c r="F538" s="3"/>
      <c r="G538" s="20"/>
      <c r="H538" s="20"/>
      <c r="I538" s="20"/>
      <c r="J538" s="24" t="s">
        <v>1042</v>
      </c>
      <c r="K538" s="22"/>
      <c r="L538" s="22"/>
      <c r="M538" s="22"/>
    </row>
    <row r="539" spans="1:13" ht="15.15" customHeight="1" thickBot="1" x14ac:dyDescent="0.35">
      <c r="A539" s="22"/>
      <c r="B539" s="22"/>
      <c r="C539" s="22"/>
      <c r="D539" s="26"/>
      <c r="E539" s="5" t="s">
        <v>1043</v>
      </c>
      <c r="F539" s="3">
        <v>1</v>
      </c>
      <c r="G539" s="20">
        <v>2.5499999999999998</v>
      </c>
      <c r="H539" s="20">
        <v>2.25</v>
      </c>
      <c r="I539" s="20"/>
      <c r="J539" s="30">
        <f t="shared" ref="J539:J546" si="13">ROUND(F539*G539*H539,3)</f>
        <v>5.7380000000000004</v>
      </c>
      <c r="K539" s="22"/>
      <c r="L539" s="22"/>
      <c r="M539" s="22"/>
    </row>
    <row r="540" spans="1:13" ht="15.15" customHeight="1" thickBot="1" x14ac:dyDescent="0.35">
      <c r="A540" s="22"/>
      <c r="B540" s="22"/>
      <c r="C540" s="22"/>
      <c r="D540" s="26"/>
      <c r="E540" s="5" t="s">
        <v>1044</v>
      </c>
      <c r="F540" s="3">
        <v>1</v>
      </c>
      <c r="G540" s="20">
        <v>1.88</v>
      </c>
      <c r="H540" s="20">
        <v>1.43</v>
      </c>
      <c r="I540" s="20"/>
      <c r="J540" s="30">
        <f t="shared" si="13"/>
        <v>2.6880000000000002</v>
      </c>
      <c r="K540" s="22"/>
      <c r="L540" s="22"/>
      <c r="M540" s="22"/>
    </row>
    <row r="541" spans="1:13" ht="15.15" customHeight="1" thickBot="1" x14ac:dyDescent="0.35">
      <c r="A541" s="22"/>
      <c r="B541" s="22"/>
      <c r="C541" s="22"/>
      <c r="D541" s="26"/>
      <c r="E541" s="5" t="s">
        <v>1045</v>
      </c>
      <c r="F541" s="3">
        <v>3</v>
      </c>
      <c r="G541" s="20">
        <v>4.1500000000000004</v>
      </c>
      <c r="H541" s="20">
        <v>1</v>
      </c>
      <c r="I541" s="20"/>
      <c r="J541" s="30">
        <f t="shared" si="13"/>
        <v>12.45</v>
      </c>
      <c r="K541" s="22"/>
      <c r="L541" s="22"/>
      <c r="M541" s="22"/>
    </row>
    <row r="542" spans="1:13" ht="15.15" customHeight="1" thickBot="1" x14ac:dyDescent="0.35">
      <c r="A542" s="22"/>
      <c r="B542" s="22"/>
      <c r="C542" s="22"/>
      <c r="D542" s="26"/>
      <c r="E542" s="5"/>
      <c r="F542" s="3">
        <v>1</v>
      </c>
      <c r="G542" s="20">
        <v>4.3</v>
      </c>
      <c r="H542" s="20">
        <v>1.5</v>
      </c>
      <c r="I542" s="20"/>
      <c r="J542" s="30">
        <f t="shared" si="13"/>
        <v>6.45</v>
      </c>
      <c r="K542" s="22"/>
      <c r="L542" s="22"/>
      <c r="M542" s="22"/>
    </row>
    <row r="543" spans="1:13" ht="15.15" customHeight="1" thickBot="1" x14ac:dyDescent="0.35">
      <c r="A543" s="22"/>
      <c r="B543" s="22"/>
      <c r="C543" s="22"/>
      <c r="D543" s="26"/>
      <c r="E543" s="5" t="s">
        <v>1046</v>
      </c>
      <c r="F543" s="3">
        <v>1</v>
      </c>
      <c r="G543" s="20">
        <v>4.8</v>
      </c>
      <c r="H543" s="20">
        <v>4.4000000000000004</v>
      </c>
      <c r="I543" s="20"/>
      <c r="J543" s="30">
        <f t="shared" si="13"/>
        <v>21.12</v>
      </c>
      <c r="K543" s="22"/>
      <c r="L543" s="22"/>
      <c r="M543" s="22"/>
    </row>
    <row r="544" spans="1:13" ht="15.15" customHeight="1" thickBot="1" x14ac:dyDescent="0.35">
      <c r="A544" s="22"/>
      <c r="B544" s="22"/>
      <c r="C544" s="22"/>
      <c r="D544" s="26"/>
      <c r="E544" s="5"/>
      <c r="F544" s="3">
        <v>1</v>
      </c>
      <c r="G544" s="20">
        <v>4.1500000000000004</v>
      </c>
      <c r="H544" s="20">
        <v>3.2</v>
      </c>
      <c r="I544" s="20"/>
      <c r="J544" s="30">
        <f t="shared" si="13"/>
        <v>13.28</v>
      </c>
      <c r="K544" s="22"/>
      <c r="L544" s="22"/>
      <c r="M544" s="22"/>
    </row>
    <row r="545" spans="1:13" ht="15.15" customHeight="1" thickBot="1" x14ac:dyDescent="0.35">
      <c r="A545" s="22"/>
      <c r="B545" s="22"/>
      <c r="C545" s="22"/>
      <c r="D545" s="26"/>
      <c r="E545" s="5"/>
      <c r="F545" s="3">
        <v>1</v>
      </c>
      <c r="G545" s="20">
        <v>2.1</v>
      </c>
      <c r="H545" s="20">
        <v>2.2000000000000002</v>
      </c>
      <c r="I545" s="20"/>
      <c r="J545" s="30">
        <f t="shared" si="13"/>
        <v>4.62</v>
      </c>
      <c r="K545" s="22"/>
      <c r="L545" s="22"/>
      <c r="M545" s="22"/>
    </row>
    <row r="546" spans="1:13" ht="15.15" customHeight="1" thickBot="1" x14ac:dyDescent="0.35">
      <c r="A546" s="22"/>
      <c r="B546" s="22"/>
      <c r="C546" s="22"/>
      <c r="D546" s="26"/>
      <c r="E546" s="5"/>
      <c r="F546" s="3">
        <v>1</v>
      </c>
      <c r="G546" s="20">
        <v>2.2999999999999998</v>
      </c>
      <c r="H546" s="20">
        <v>0.9</v>
      </c>
      <c r="I546" s="20"/>
      <c r="J546" s="30">
        <f t="shared" si="13"/>
        <v>2.0699999999999998</v>
      </c>
      <c r="K546" s="22"/>
      <c r="L546" s="22"/>
      <c r="M546" s="22"/>
    </row>
    <row r="547" spans="1:13" ht="15.15" customHeight="1" thickBot="1" x14ac:dyDescent="0.35">
      <c r="A547" s="22"/>
      <c r="B547" s="22"/>
      <c r="C547" s="22"/>
      <c r="D547" s="26"/>
      <c r="E547" s="5" t="s">
        <v>1047</v>
      </c>
      <c r="F547" s="3"/>
      <c r="G547" s="20"/>
      <c r="H547" s="20"/>
      <c r="I547" s="20"/>
      <c r="J547" s="24" t="s">
        <v>1048</v>
      </c>
      <c r="K547" s="22"/>
      <c r="L547" s="22"/>
      <c r="M547" s="22"/>
    </row>
    <row r="548" spans="1:13" ht="15.15" customHeight="1" thickBot="1" x14ac:dyDescent="0.35">
      <c r="A548" s="22"/>
      <c r="B548" s="22"/>
      <c r="C548" s="22"/>
      <c r="D548" s="26"/>
      <c r="E548" s="5" t="s">
        <v>1049</v>
      </c>
      <c r="F548" s="3">
        <v>1</v>
      </c>
      <c r="G548" s="20">
        <v>4.2</v>
      </c>
      <c r="H548" s="20">
        <v>1.85</v>
      </c>
      <c r="I548" s="20"/>
      <c r="J548" s="30">
        <f t="shared" ref="J548:J553" si="14">ROUND(F548*G548*H548,3)</f>
        <v>7.77</v>
      </c>
      <c r="K548" s="22"/>
      <c r="L548" s="22"/>
      <c r="M548" s="22"/>
    </row>
    <row r="549" spans="1:13" ht="15.15" customHeight="1" thickBot="1" x14ac:dyDescent="0.35">
      <c r="A549" s="22"/>
      <c r="B549" s="22"/>
      <c r="C549" s="22"/>
      <c r="D549" s="26"/>
      <c r="E549" s="5"/>
      <c r="F549" s="3">
        <v>1</v>
      </c>
      <c r="G549" s="20">
        <v>2.2999999999999998</v>
      </c>
      <c r="H549" s="20">
        <v>0.9</v>
      </c>
      <c r="I549" s="20"/>
      <c r="J549" s="30">
        <f t="shared" si="14"/>
        <v>2.0699999999999998</v>
      </c>
      <c r="K549" s="22"/>
      <c r="L549" s="22"/>
      <c r="M549" s="22"/>
    </row>
    <row r="550" spans="1:13" ht="15.15" customHeight="1" thickBot="1" x14ac:dyDescent="0.35">
      <c r="A550" s="22"/>
      <c r="B550" s="22"/>
      <c r="C550" s="22"/>
      <c r="D550" s="26"/>
      <c r="E550" s="5" t="s">
        <v>1050</v>
      </c>
      <c r="F550" s="3">
        <v>3</v>
      </c>
      <c r="G550" s="20">
        <v>4.1500000000000004</v>
      </c>
      <c r="H550" s="20">
        <v>1</v>
      </c>
      <c r="I550" s="20"/>
      <c r="J550" s="30">
        <f t="shared" si="14"/>
        <v>12.45</v>
      </c>
      <c r="K550" s="22"/>
      <c r="L550" s="22"/>
      <c r="M550" s="22"/>
    </row>
    <row r="551" spans="1:13" ht="15.15" customHeight="1" thickBot="1" x14ac:dyDescent="0.35">
      <c r="A551" s="22"/>
      <c r="B551" s="22"/>
      <c r="C551" s="22"/>
      <c r="D551" s="26"/>
      <c r="E551" s="5"/>
      <c r="F551" s="3">
        <v>2</v>
      </c>
      <c r="G551" s="20">
        <v>4</v>
      </c>
      <c r="H551" s="20">
        <v>0.7</v>
      </c>
      <c r="I551" s="20"/>
      <c r="J551" s="30">
        <f t="shared" si="14"/>
        <v>5.6</v>
      </c>
      <c r="K551" s="22"/>
      <c r="L551" s="22"/>
      <c r="M551" s="22"/>
    </row>
    <row r="552" spans="1:13" ht="15.15" customHeight="1" thickBot="1" x14ac:dyDescent="0.35">
      <c r="A552" s="22"/>
      <c r="B552" s="22"/>
      <c r="C552" s="22"/>
      <c r="D552" s="26"/>
      <c r="E552" s="5" t="s">
        <v>1051</v>
      </c>
      <c r="F552" s="3">
        <v>1</v>
      </c>
      <c r="G552" s="20">
        <v>4.2</v>
      </c>
      <c r="H552" s="20">
        <v>1.85</v>
      </c>
      <c r="I552" s="20"/>
      <c r="J552" s="30">
        <f t="shared" si="14"/>
        <v>7.77</v>
      </c>
      <c r="K552" s="22"/>
      <c r="L552" s="22"/>
      <c r="M552" s="22"/>
    </row>
    <row r="553" spans="1:13" ht="15.15" customHeight="1" thickBot="1" x14ac:dyDescent="0.35">
      <c r="A553" s="22"/>
      <c r="B553" s="22"/>
      <c r="C553" s="22"/>
      <c r="D553" s="26"/>
      <c r="E553" s="5"/>
      <c r="F553" s="3">
        <v>1</v>
      </c>
      <c r="G553" s="20">
        <v>2.2999999999999998</v>
      </c>
      <c r="H553" s="20">
        <v>0.9</v>
      </c>
      <c r="I553" s="20"/>
      <c r="J553" s="30">
        <f t="shared" si="14"/>
        <v>2.0699999999999998</v>
      </c>
      <c r="K553" s="32">
        <f>SUM(J536:J553)</f>
        <v>108.83399999999997</v>
      </c>
      <c r="L553" s="22"/>
      <c r="M553" s="22"/>
    </row>
    <row r="554" spans="1:13" ht="15.45" customHeight="1" thickBot="1" x14ac:dyDescent="0.35">
      <c r="A554" s="10" t="s">
        <v>1052</v>
      </c>
      <c r="B554" s="5" t="s">
        <v>1053</v>
      </c>
      <c r="C554" s="5" t="s">
        <v>1054</v>
      </c>
      <c r="D554" s="84" t="s">
        <v>1055</v>
      </c>
      <c r="E554" s="84"/>
      <c r="F554" s="84"/>
      <c r="G554" s="84"/>
      <c r="H554" s="84"/>
      <c r="I554" s="84"/>
      <c r="J554" s="84"/>
      <c r="K554" s="20">
        <f>SUM(K557:K580)</f>
        <v>64.919999999999987</v>
      </c>
      <c r="L554" s="21">
        <f>ROUND(0*(1+M2/100),2)</f>
        <v>0</v>
      </c>
      <c r="M554" s="21">
        <f>ROUND(K554*L554,2)</f>
        <v>0</v>
      </c>
    </row>
    <row r="555" spans="1:13" ht="95.25" customHeight="1" thickBot="1" x14ac:dyDescent="0.35">
      <c r="A555" s="22"/>
      <c r="B555" s="22"/>
      <c r="C555" s="22"/>
      <c r="D555" s="84" t="s">
        <v>1056</v>
      </c>
      <c r="E555" s="84"/>
      <c r="F555" s="84"/>
      <c r="G555" s="84"/>
      <c r="H555" s="84"/>
      <c r="I555" s="84"/>
      <c r="J555" s="84"/>
      <c r="K555" s="84"/>
      <c r="L555" s="84"/>
      <c r="M555" s="84"/>
    </row>
    <row r="556" spans="1:13" ht="15.15" customHeight="1" thickBot="1" x14ac:dyDescent="0.35">
      <c r="A556" s="22"/>
      <c r="B556" s="22"/>
      <c r="C556" s="22"/>
      <c r="D556" s="22"/>
      <c r="E556" s="23"/>
      <c r="F556" s="25" t="s">
        <v>1057</v>
      </c>
      <c r="G556" s="25" t="s">
        <v>1058</v>
      </c>
      <c r="H556" s="25" t="s">
        <v>1059</v>
      </c>
      <c r="I556" s="25" t="s">
        <v>1060</v>
      </c>
      <c r="J556" s="25" t="s">
        <v>1061</v>
      </c>
      <c r="K556" s="25" t="s">
        <v>1062</v>
      </c>
      <c r="L556" s="22"/>
      <c r="M556" s="22"/>
    </row>
    <row r="557" spans="1:13" ht="15.15" customHeight="1" thickBot="1" x14ac:dyDescent="0.35">
      <c r="A557" s="22"/>
      <c r="B557" s="22"/>
      <c r="C557" s="22"/>
      <c r="D557" s="26"/>
      <c r="E557" s="27" t="s">
        <v>1063</v>
      </c>
      <c r="F557" s="28"/>
      <c r="G557" s="29"/>
      <c r="H557" s="29"/>
      <c r="I557" s="29"/>
      <c r="J557" s="41" t="s">
        <v>1064</v>
      </c>
      <c r="K557" s="42"/>
      <c r="L557" s="22"/>
      <c r="M557" s="22"/>
    </row>
    <row r="558" spans="1:13" ht="21.3" customHeight="1" thickBot="1" x14ac:dyDescent="0.35">
      <c r="A558" s="22"/>
      <c r="B558" s="22"/>
      <c r="C558" s="22"/>
      <c r="D558" s="26"/>
      <c r="E558" s="5" t="s">
        <v>1065</v>
      </c>
      <c r="F558" s="3">
        <v>2</v>
      </c>
      <c r="G558" s="20">
        <v>2.2999999999999998</v>
      </c>
      <c r="H558" s="20">
        <v>1.1000000000000001</v>
      </c>
      <c r="I558" s="20"/>
      <c r="J558" s="30">
        <f>ROUND(F558*G558*H558,3)</f>
        <v>5.0599999999999996</v>
      </c>
      <c r="K558" s="22"/>
      <c r="L558" s="22"/>
      <c r="M558" s="22"/>
    </row>
    <row r="559" spans="1:13" ht="15.15" customHeight="1" thickBot="1" x14ac:dyDescent="0.35">
      <c r="A559" s="22"/>
      <c r="B559" s="22"/>
      <c r="C559" s="22"/>
      <c r="D559" s="26"/>
      <c r="E559" s="5"/>
      <c r="F559" s="3">
        <v>1</v>
      </c>
      <c r="G559" s="20">
        <v>1.9</v>
      </c>
      <c r="H559" s="20">
        <v>1.1000000000000001</v>
      </c>
      <c r="I559" s="20"/>
      <c r="J559" s="30">
        <f>ROUND(F559*G559*H559,3)</f>
        <v>2.09</v>
      </c>
      <c r="K559" s="22"/>
      <c r="L559" s="22"/>
      <c r="M559" s="22"/>
    </row>
    <row r="560" spans="1:13" ht="15.15" customHeight="1" thickBot="1" x14ac:dyDescent="0.35">
      <c r="A560" s="22"/>
      <c r="B560" s="22"/>
      <c r="C560" s="22"/>
      <c r="D560" s="26"/>
      <c r="E560" s="5"/>
      <c r="F560" s="3">
        <v>2</v>
      </c>
      <c r="G560" s="20">
        <v>1.25</v>
      </c>
      <c r="H560" s="20">
        <v>1.1000000000000001</v>
      </c>
      <c r="I560" s="20"/>
      <c r="J560" s="30">
        <f>ROUND(F560*G560*H560,3)</f>
        <v>2.75</v>
      </c>
      <c r="K560" s="22"/>
      <c r="L560" s="22"/>
      <c r="M560" s="22"/>
    </row>
    <row r="561" spans="1:13" ht="15.15" customHeight="1" thickBot="1" x14ac:dyDescent="0.35">
      <c r="A561" s="22"/>
      <c r="B561" s="22"/>
      <c r="C561" s="22"/>
      <c r="D561" s="26"/>
      <c r="E561" s="5" t="s">
        <v>1066</v>
      </c>
      <c r="F561" s="3"/>
      <c r="G561" s="20"/>
      <c r="H561" s="20"/>
      <c r="I561" s="20"/>
      <c r="J561" s="24" t="s">
        <v>1067</v>
      </c>
      <c r="K561" s="22"/>
      <c r="L561" s="22"/>
      <c r="M561" s="22"/>
    </row>
    <row r="562" spans="1:13" ht="15.15" customHeight="1" thickBot="1" x14ac:dyDescent="0.35">
      <c r="A562" s="22"/>
      <c r="B562" s="22"/>
      <c r="C562" s="22"/>
      <c r="D562" s="26"/>
      <c r="E562" s="5" t="s">
        <v>1068</v>
      </c>
      <c r="F562" s="3">
        <v>2</v>
      </c>
      <c r="G562" s="20">
        <v>2.2999999999999998</v>
      </c>
      <c r="H562" s="20">
        <v>1.1000000000000001</v>
      </c>
      <c r="I562" s="20"/>
      <c r="J562" s="30">
        <f>ROUND(F562*G562*H562,3)</f>
        <v>5.0599999999999996</v>
      </c>
      <c r="K562" s="22"/>
      <c r="L562" s="22"/>
      <c r="M562" s="22"/>
    </row>
    <row r="563" spans="1:13" ht="15.15" customHeight="1" thickBot="1" x14ac:dyDescent="0.35">
      <c r="A563" s="22"/>
      <c r="B563" s="22"/>
      <c r="C563" s="22"/>
      <c r="D563" s="26"/>
      <c r="E563" s="5"/>
      <c r="F563" s="3">
        <v>1</v>
      </c>
      <c r="G563" s="20">
        <v>1.9</v>
      </c>
      <c r="H563" s="20">
        <v>1.1000000000000001</v>
      </c>
      <c r="I563" s="20"/>
      <c r="J563" s="30">
        <f>ROUND(F563*G563*H563,3)</f>
        <v>2.09</v>
      </c>
      <c r="K563" s="22"/>
      <c r="L563" s="22"/>
      <c r="M563" s="22"/>
    </row>
    <row r="564" spans="1:13" ht="15.15" customHeight="1" thickBot="1" x14ac:dyDescent="0.35">
      <c r="A564" s="22"/>
      <c r="B564" s="22"/>
      <c r="C564" s="22"/>
      <c r="D564" s="26"/>
      <c r="E564" s="5"/>
      <c r="F564" s="3">
        <v>2</v>
      </c>
      <c r="G564" s="20">
        <v>1.25</v>
      </c>
      <c r="H564" s="20">
        <v>1.1000000000000001</v>
      </c>
      <c r="I564" s="20"/>
      <c r="J564" s="30">
        <f>ROUND(F564*G564*H564,3)</f>
        <v>2.75</v>
      </c>
      <c r="K564" s="22"/>
      <c r="L564" s="22"/>
      <c r="M564" s="22"/>
    </row>
    <row r="565" spans="1:13" ht="15.15" customHeight="1" thickBot="1" x14ac:dyDescent="0.35">
      <c r="A565" s="22"/>
      <c r="B565" s="22"/>
      <c r="C565" s="22"/>
      <c r="D565" s="26"/>
      <c r="E565" s="5" t="s">
        <v>1069</v>
      </c>
      <c r="F565" s="3"/>
      <c r="G565" s="20"/>
      <c r="H565" s="20"/>
      <c r="I565" s="20"/>
      <c r="J565" s="24" t="s">
        <v>1070</v>
      </c>
      <c r="K565" s="22"/>
      <c r="L565" s="22"/>
      <c r="M565" s="22"/>
    </row>
    <row r="566" spans="1:13" ht="15.15" customHeight="1" thickBot="1" x14ac:dyDescent="0.35">
      <c r="A566" s="22"/>
      <c r="B566" s="22"/>
      <c r="C566" s="22"/>
      <c r="D566" s="26"/>
      <c r="E566" s="5"/>
      <c r="F566" s="3">
        <v>2</v>
      </c>
      <c r="G566" s="20">
        <v>2.2000000000000002</v>
      </c>
      <c r="H566" s="20">
        <v>1.4</v>
      </c>
      <c r="I566" s="20"/>
      <c r="J566" s="30">
        <f>ROUND(F566*G566*H566,3)</f>
        <v>6.16</v>
      </c>
      <c r="K566" s="22"/>
      <c r="L566" s="22"/>
      <c r="M566" s="22"/>
    </row>
    <row r="567" spans="1:13" ht="15.15" customHeight="1" thickBot="1" x14ac:dyDescent="0.35">
      <c r="A567" s="22"/>
      <c r="B567" s="22"/>
      <c r="C567" s="22"/>
      <c r="D567" s="26"/>
      <c r="E567" s="5"/>
      <c r="F567" s="3">
        <v>1</v>
      </c>
      <c r="G567" s="20">
        <v>1.1000000000000001</v>
      </c>
      <c r="H567" s="20">
        <v>1.4</v>
      </c>
      <c r="I567" s="20"/>
      <c r="J567" s="30">
        <f>ROUND(F567*G567*H567,3)</f>
        <v>1.54</v>
      </c>
      <c r="K567" s="22"/>
      <c r="L567" s="22"/>
      <c r="M567" s="22"/>
    </row>
    <row r="568" spans="1:13" ht="15.15" customHeight="1" thickBot="1" x14ac:dyDescent="0.35">
      <c r="A568" s="22"/>
      <c r="B568" s="22"/>
      <c r="C568" s="22"/>
      <c r="D568" s="26"/>
      <c r="E568" s="5"/>
      <c r="F568" s="3">
        <v>2</v>
      </c>
      <c r="G568" s="20">
        <v>1.6</v>
      </c>
      <c r="H568" s="20">
        <v>1.4</v>
      </c>
      <c r="I568" s="20"/>
      <c r="J568" s="30">
        <f>ROUND(F568*G568*H568,3)</f>
        <v>4.4800000000000004</v>
      </c>
      <c r="K568" s="22"/>
      <c r="L568" s="22"/>
      <c r="M568" s="22"/>
    </row>
    <row r="569" spans="1:13" ht="15.15" customHeight="1" thickBot="1" x14ac:dyDescent="0.35">
      <c r="A569" s="22"/>
      <c r="B569" s="22"/>
      <c r="C569" s="22"/>
      <c r="D569" s="26"/>
      <c r="E569" s="5" t="s">
        <v>1071</v>
      </c>
      <c r="F569" s="3"/>
      <c r="G569" s="20"/>
      <c r="H569" s="20"/>
      <c r="I569" s="20"/>
      <c r="J569" s="24" t="s">
        <v>1072</v>
      </c>
      <c r="K569" s="22"/>
      <c r="L569" s="22"/>
      <c r="M569" s="22"/>
    </row>
    <row r="570" spans="1:13" ht="15.15" customHeight="1" thickBot="1" x14ac:dyDescent="0.35">
      <c r="A570" s="22"/>
      <c r="B570" s="22"/>
      <c r="C570" s="22"/>
      <c r="D570" s="26"/>
      <c r="E570" s="5" t="s">
        <v>1073</v>
      </c>
      <c r="F570" s="3">
        <v>2</v>
      </c>
      <c r="G570" s="20">
        <v>2.2999999999999998</v>
      </c>
      <c r="H570" s="20">
        <v>1.1000000000000001</v>
      </c>
      <c r="I570" s="20"/>
      <c r="J570" s="30">
        <f>ROUND(F570*G570*H570,3)</f>
        <v>5.0599999999999996</v>
      </c>
      <c r="K570" s="22"/>
      <c r="L570" s="22"/>
      <c r="M570" s="22"/>
    </row>
    <row r="571" spans="1:13" ht="15.15" customHeight="1" thickBot="1" x14ac:dyDescent="0.35">
      <c r="A571" s="22"/>
      <c r="B571" s="22"/>
      <c r="C571" s="22"/>
      <c r="D571" s="26"/>
      <c r="E571" s="5"/>
      <c r="F571" s="3">
        <v>1</v>
      </c>
      <c r="G571" s="20">
        <v>1.9</v>
      </c>
      <c r="H571" s="20">
        <v>1.1000000000000001</v>
      </c>
      <c r="I571" s="20"/>
      <c r="J571" s="30">
        <f>ROUND(F571*G571*H571,3)</f>
        <v>2.09</v>
      </c>
      <c r="K571" s="22"/>
      <c r="L571" s="22"/>
      <c r="M571" s="22"/>
    </row>
    <row r="572" spans="1:13" ht="15.15" customHeight="1" thickBot="1" x14ac:dyDescent="0.35">
      <c r="A572" s="22"/>
      <c r="B572" s="22"/>
      <c r="C572" s="22"/>
      <c r="D572" s="26"/>
      <c r="E572" s="5"/>
      <c r="F572" s="3">
        <v>2</v>
      </c>
      <c r="G572" s="20">
        <v>1.25</v>
      </c>
      <c r="H572" s="20">
        <v>1.1000000000000001</v>
      </c>
      <c r="I572" s="20"/>
      <c r="J572" s="30">
        <f>ROUND(F572*G572*H572,3)</f>
        <v>2.75</v>
      </c>
      <c r="K572" s="22"/>
      <c r="L572" s="22"/>
      <c r="M572" s="22"/>
    </row>
    <row r="573" spans="1:13" ht="15.15" customHeight="1" thickBot="1" x14ac:dyDescent="0.35">
      <c r="A573" s="22"/>
      <c r="B573" s="22"/>
      <c r="C573" s="22"/>
      <c r="D573" s="26"/>
      <c r="E573" s="5" t="s">
        <v>1074</v>
      </c>
      <c r="F573" s="3"/>
      <c r="G573" s="20"/>
      <c r="H573" s="20"/>
      <c r="I573" s="20"/>
      <c r="J573" s="24" t="s">
        <v>1075</v>
      </c>
      <c r="K573" s="22"/>
      <c r="L573" s="22"/>
      <c r="M573" s="22"/>
    </row>
    <row r="574" spans="1:13" ht="15.15" customHeight="1" thickBot="1" x14ac:dyDescent="0.35">
      <c r="A574" s="22"/>
      <c r="B574" s="22"/>
      <c r="C574" s="22"/>
      <c r="D574" s="26"/>
      <c r="E574" s="5"/>
      <c r="F574" s="3">
        <v>2</v>
      </c>
      <c r="G574" s="20">
        <v>2.2000000000000002</v>
      </c>
      <c r="H574" s="20">
        <v>1.4</v>
      </c>
      <c r="I574" s="20"/>
      <c r="J574" s="30">
        <f t="shared" ref="J574:J580" si="15">ROUND(F574*G574*H574,3)</f>
        <v>6.16</v>
      </c>
      <c r="K574" s="22"/>
      <c r="L574" s="22"/>
      <c r="M574" s="22"/>
    </row>
    <row r="575" spans="1:13" ht="15.15" customHeight="1" thickBot="1" x14ac:dyDescent="0.35">
      <c r="A575" s="22"/>
      <c r="B575" s="22"/>
      <c r="C575" s="22"/>
      <c r="D575" s="26"/>
      <c r="E575" s="5"/>
      <c r="F575" s="3">
        <v>1</v>
      </c>
      <c r="G575" s="20">
        <v>1.1000000000000001</v>
      </c>
      <c r="H575" s="20">
        <v>1.4</v>
      </c>
      <c r="I575" s="20"/>
      <c r="J575" s="30">
        <f t="shared" si="15"/>
        <v>1.54</v>
      </c>
      <c r="K575" s="22"/>
      <c r="L575" s="22"/>
      <c r="M575" s="22"/>
    </row>
    <row r="576" spans="1:13" ht="15.15" customHeight="1" thickBot="1" x14ac:dyDescent="0.35">
      <c r="A576" s="22"/>
      <c r="B576" s="22"/>
      <c r="C576" s="22"/>
      <c r="D576" s="26"/>
      <c r="E576" s="5"/>
      <c r="F576" s="3">
        <v>2</v>
      </c>
      <c r="G576" s="20">
        <v>1.6</v>
      </c>
      <c r="H576" s="20">
        <v>1.4</v>
      </c>
      <c r="I576" s="20"/>
      <c r="J576" s="30">
        <f t="shared" si="15"/>
        <v>4.4800000000000004</v>
      </c>
      <c r="K576" s="22"/>
      <c r="L576" s="22"/>
      <c r="M576" s="22"/>
    </row>
    <row r="577" spans="1:13" ht="21.3" customHeight="1" thickBot="1" x14ac:dyDescent="0.35">
      <c r="A577" s="22"/>
      <c r="B577" s="22"/>
      <c r="C577" s="22"/>
      <c r="D577" s="26"/>
      <c r="E577" s="5" t="s">
        <v>1076</v>
      </c>
      <c r="F577" s="3">
        <v>2</v>
      </c>
      <c r="G577" s="20">
        <v>2.5</v>
      </c>
      <c r="H577" s="20">
        <v>1.2</v>
      </c>
      <c r="I577" s="20"/>
      <c r="J577" s="30">
        <f t="shared" si="15"/>
        <v>6</v>
      </c>
      <c r="K577" s="22"/>
      <c r="L577" s="22"/>
      <c r="M577" s="22"/>
    </row>
    <row r="578" spans="1:13" ht="15.15" customHeight="1" thickBot="1" x14ac:dyDescent="0.35">
      <c r="A578" s="22"/>
      <c r="B578" s="22"/>
      <c r="C578" s="22"/>
      <c r="D578" s="26"/>
      <c r="E578" s="5"/>
      <c r="F578" s="3">
        <v>1</v>
      </c>
      <c r="G578" s="20">
        <v>1.1000000000000001</v>
      </c>
      <c r="H578" s="20">
        <v>1.2</v>
      </c>
      <c r="I578" s="20"/>
      <c r="J578" s="30">
        <f t="shared" si="15"/>
        <v>1.32</v>
      </c>
      <c r="K578" s="22"/>
      <c r="L578" s="22"/>
      <c r="M578" s="22"/>
    </row>
    <row r="579" spans="1:13" ht="15.15" customHeight="1" thickBot="1" x14ac:dyDescent="0.35">
      <c r="A579" s="22"/>
      <c r="B579" s="22"/>
      <c r="C579" s="22"/>
      <c r="D579" s="26"/>
      <c r="E579" s="5"/>
      <c r="F579" s="3">
        <v>1</v>
      </c>
      <c r="G579" s="20">
        <v>1</v>
      </c>
      <c r="H579" s="20">
        <v>1.2</v>
      </c>
      <c r="I579" s="20"/>
      <c r="J579" s="30">
        <f t="shared" si="15"/>
        <v>1.2</v>
      </c>
      <c r="K579" s="22"/>
      <c r="L579" s="22"/>
      <c r="M579" s="22"/>
    </row>
    <row r="580" spans="1:13" ht="15.15" customHeight="1" thickBot="1" x14ac:dyDescent="0.35">
      <c r="A580" s="22"/>
      <c r="B580" s="22"/>
      <c r="C580" s="22"/>
      <c r="D580" s="26"/>
      <c r="E580" s="5"/>
      <c r="F580" s="3">
        <v>1</v>
      </c>
      <c r="G580" s="20">
        <v>1.95</v>
      </c>
      <c r="H580" s="20">
        <v>1.2</v>
      </c>
      <c r="I580" s="20"/>
      <c r="J580" s="30">
        <f t="shared" si="15"/>
        <v>2.34</v>
      </c>
      <c r="K580" s="32">
        <f>SUM(J557:J580)</f>
        <v>64.919999999999987</v>
      </c>
      <c r="L580" s="22"/>
      <c r="M580" s="22"/>
    </row>
    <row r="581" spans="1:13" ht="15.45" customHeight="1" thickBot="1" x14ac:dyDescent="0.35">
      <c r="A581" s="10" t="s">
        <v>1077</v>
      </c>
      <c r="B581" s="5" t="s">
        <v>1078</v>
      </c>
      <c r="C581" s="5" t="s">
        <v>1079</v>
      </c>
      <c r="D581" s="84" t="s">
        <v>1080</v>
      </c>
      <c r="E581" s="84"/>
      <c r="F581" s="84"/>
      <c r="G581" s="84"/>
      <c r="H581" s="84"/>
      <c r="I581" s="84"/>
      <c r="J581" s="84"/>
      <c r="K581" s="20">
        <f>SUM(K584:K593)</f>
        <v>42.228999999999999</v>
      </c>
      <c r="L581" s="21">
        <f>ROUND(0*(1+M2/100),2)</f>
        <v>0</v>
      </c>
      <c r="M581" s="21">
        <f>ROUND(K581*L581,2)</f>
        <v>0</v>
      </c>
    </row>
    <row r="582" spans="1:13" ht="104.55" customHeight="1" thickBot="1" x14ac:dyDescent="0.35">
      <c r="A582" s="22"/>
      <c r="B582" s="22"/>
      <c r="C582" s="22"/>
      <c r="D582" s="84" t="s">
        <v>1081</v>
      </c>
      <c r="E582" s="84"/>
      <c r="F582" s="84"/>
      <c r="G582" s="84"/>
      <c r="H582" s="84"/>
      <c r="I582" s="84"/>
      <c r="J582" s="84"/>
      <c r="K582" s="84"/>
      <c r="L582" s="84"/>
      <c r="M582" s="84"/>
    </row>
    <row r="583" spans="1:13" ht="15.15" customHeight="1" thickBot="1" x14ac:dyDescent="0.35">
      <c r="A583" s="22"/>
      <c r="B583" s="22"/>
      <c r="C583" s="22"/>
      <c r="D583" s="22"/>
      <c r="E583" s="23"/>
      <c r="F583" s="25" t="s">
        <v>1082</v>
      </c>
      <c r="G583" s="25" t="s">
        <v>1083</v>
      </c>
      <c r="H583" s="25" t="s">
        <v>1084</v>
      </c>
      <c r="I583" s="25" t="s">
        <v>1085</v>
      </c>
      <c r="J583" s="25" t="s">
        <v>1086</v>
      </c>
      <c r="K583" s="25" t="s">
        <v>1087</v>
      </c>
      <c r="L583" s="22"/>
      <c r="M583" s="22"/>
    </row>
    <row r="584" spans="1:13" ht="21.3" customHeight="1" thickBot="1" x14ac:dyDescent="0.35">
      <c r="A584" s="22"/>
      <c r="B584" s="22"/>
      <c r="C584" s="22"/>
      <c r="D584" s="26"/>
      <c r="E584" s="27" t="s">
        <v>1088</v>
      </c>
      <c r="F584" s="28"/>
      <c r="G584" s="29"/>
      <c r="H584" s="29"/>
      <c r="I584" s="29"/>
      <c r="J584" s="41" t="s">
        <v>1089</v>
      </c>
      <c r="K584" s="42"/>
      <c r="L584" s="22"/>
      <c r="M584" s="22"/>
    </row>
    <row r="585" spans="1:13" ht="15.15" customHeight="1" thickBot="1" x14ac:dyDescent="0.35">
      <c r="A585" s="22"/>
      <c r="B585" s="22"/>
      <c r="C585" s="22"/>
      <c r="D585" s="26"/>
      <c r="E585" s="5" t="s">
        <v>1090</v>
      </c>
      <c r="F585" s="3">
        <v>2</v>
      </c>
      <c r="G585" s="20">
        <v>1.7</v>
      </c>
      <c r="H585" s="20">
        <v>0.2</v>
      </c>
      <c r="I585" s="20">
        <v>14.6</v>
      </c>
      <c r="J585" s="30">
        <f>ROUND(F585*G585*H585*I585,3)</f>
        <v>9.9280000000000008</v>
      </c>
      <c r="K585" s="22"/>
      <c r="L585" s="22"/>
      <c r="M585" s="22"/>
    </row>
    <row r="586" spans="1:13" ht="15.15" customHeight="1" thickBot="1" x14ac:dyDescent="0.35">
      <c r="A586" s="22"/>
      <c r="B586" s="22"/>
      <c r="C586" s="22"/>
      <c r="D586" s="26"/>
      <c r="E586" s="5"/>
      <c r="F586" s="3">
        <v>1</v>
      </c>
      <c r="G586" s="20">
        <v>1.75</v>
      </c>
      <c r="H586" s="20">
        <v>0.2</v>
      </c>
      <c r="I586" s="20">
        <v>14.6</v>
      </c>
      <c r="J586" s="30">
        <f>ROUND(F586*G586*H586*I586,3)</f>
        <v>5.1100000000000003</v>
      </c>
      <c r="K586" s="22"/>
      <c r="L586" s="22"/>
      <c r="M586" s="22"/>
    </row>
    <row r="587" spans="1:13" ht="15.15" customHeight="1" thickBot="1" x14ac:dyDescent="0.35">
      <c r="A587" s="22"/>
      <c r="B587" s="22"/>
      <c r="C587" s="22"/>
      <c r="D587" s="26"/>
      <c r="E587" s="5"/>
      <c r="F587" s="3">
        <v>1</v>
      </c>
      <c r="G587" s="20">
        <v>0.5</v>
      </c>
      <c r="H587" s="20">
        <v>0.2</v>
      </c>
      <c r="I587" s="20">
        <v>14.6</v>
      </c>
      <c r="J587" s="30">
        <f>ROUND(F587*G587*H587*I587,3)</f>
        <v>1.46</v>
      </c>
      <c r="K587" s="22"/>
      <c r="L587" s="22"/>
      <c r="M587" s="22"/>
    </row>
    <row r="588" spans="1:13" ht="21.3" customHeight="1" thickBot="1" x14ac:dyDescent="0.35">
      <c r="A588" s="22"/>
      <c r="B588" s="22"/>
      <c r="C588" s="22"/>
      <c r="D588" s="26"/>
      <c r="E588" s="5" t="s">
        <v>1091</v>
      </c>
      <c r="F588" s="3"/>
      <c r="G588" s="20"/>
      <c r="H588" s="20"/>
      <c r="I588" s="20"/>
      <c r="J588" s="24" t="s">
        <v>1092</v>
      </c>
      <c r="K588" s="22"/>
      <c r="L588" s="22"/>
      <c r="M588" s="22"/>
    </row>
    <row r="589" spans="1:13" ht="15.15" customHeight="1" thickBot="1" x14ac:dyDescent="0.35">
      <c r="A589" s="22"/>
      <c r="B589" s="22"/>
      <c r="C589" s="22"/>
      <c r="D589" s="26"/>
      <c r="E589" s="5" t="s">
        <v>1093</v>
      </c>
      <c r="F589" s="3">
        <v>2</v>
      </c>
      <c r="G589" s="20">
        <v>1.85</v>
      </c>
      <c r="H589" s="20">
        <v>0.2</v>
      </c>
      <c r="I589" s="20">
        <v>14.6</v>
      </c>
      <c r="J589" s="30">
        <f>ROUND(F589*G589*H589*I589,3)</f>
        <v>10.804</v>
      </c>
      <c r="K589" s="22"/>
      <c r="L589" s="22"/>
      <c r="M589" s="22"/>
    </row>
    <row r="590" spans="1:13" ht="15.15" customHeight="1" thickBot="1" x14ac:dyDescent="0.35">
      <c r="A590" s="22"/>
      <c r="B590" s="22"/>
      <c r="C590" s="22"/>
      <c r="D590" s="26"/>
      <c r="E590" s="5"/>
      <c r="F590" s="3">
        <v>1</v>
      </c>
      <c r="G590" s="20">
        <v>2</v>
      </c>
      <c r="H590" s="20">
        <v>0.2</v>
      </c>
      <c r="I590" s="20">
        <v>14.6</v>
      </c>
      <c r="J590" s="30">
        <f>ROUND(F590*G590*H590*I590,3)</f>
        <v>5.84</v>
      </c>
      <c r="K590" s="22"/>
      <c r="L590" s="22"/>
      <c r="M590" s="22"/>
    </row>
    <row r="591" spans="1:13" ht="15.15" customHeight="1" thickBot="1" x14ac:dyDescent="0.35">
      <c r="A591" s="22"/>
      <c r="B591" s="22"/>
      <c r="C591" s="22"/>
      <c r="D591" s="26"/>
      <c r="E591" s="5"/>
      <c r="F591" s="3">
        <v>1</v>
      </c>
      <c r="G591" s="20">
        <v>0.7</v>
      </c>
      <c r="H591" s="20">
        <v>0.2</v>
      </c>
      <c r="I591" s="20">
        <v>14.6</v>
      </c>
      <c r="J591" s="30">
        <f>ROUND(F591*G591*H591*I591,3)</f>
        <v>2.044</v>
      </c>
      <c r="K591" s="22"/>
      <c r="L591" s="22"/>
      <c r="M591" s="22"/>
    </row>
    <row r="592" spans="1:13" ht="15.15" customHeight="1" thickBot="1" x14ac:dyDescent="0.35">
      <c r="A592" s="22"/>
      <c r="B592" s="22"/>
      <c r="C592" s="22"/>
      <c r="D592" s="26"/>
      <c r="E592" s="5" t="s">
        <v>1094</v>
      </c>
      <c r="F592" s="3">
        <v>1</v>
      </c>
      <c r="G592" s="20">
        <v>11</v>
      </c>
      <c r="H592" s="20">
        <v>0.25</v>
      </c>
      <c r="I592" s="20">
        <v>1.8</v>
      </c>
      <c r="J592" s="30">
        <f>ROUND(F592*G592*H592*I592,3)</f>
        <v>4.95</v>
      </c>
      <c r="K592" s="22"/>
      <c r="L592" s="22"/>
      <c r="M592" s="22"/>
    </row>
    <row r="593" spans="1:13" ht="15.15" customHeight="1" thickBot="1" x14ac:dyDescent="0.35">
      <c r="A593" s="22"/>
      <c r="B593" s="22"/>
      <c r="C593" s="22"/>
      <c r="D593" s="26"/>
      <c r="E593" s="5"/>
      <c r="F593" s="3">
        <v>3</v>
      </c>
      <c r="G593" s="20">
        <v>1.55</v>
      </c>
      <c r="H593" s="20">
        <v>0.25</v>
      </c>
      <c r="I593" s="20">
        <v>1.8</v>
      </c>
      <c r="J593" s="30">
        <f>ROUND(F593*G593*H593*I593,3)</f>
        <v>2.093</v>
      </c>
      <c r="K593" s="32">
        <f>SUM(J584:J593)</f>
        <v>42.228999999999999</v>
      </c>
      <c r="L593" s="22"/>
      <c r="M593" s="22"/>
    </row>
    <row r="594" spans="1:13" ht="15.45" customHeight="1" thickBot="1" x14ac:dyDescent="0.35">
      <c r="A594" s="10" t="s">
        <v>1095</v>
      </c>
      <c r="B594" s="5" t="s">
        <v>1096</v>
      </c>
      <c r="C594" s="5" t="s">
        <v>1097</v>
      </c>
      <c r="D594" s="84" t="s">
        <v>1098</v>
      </c>
      <c r="E594" s="84"/>
      <c r="F594" s="84"/>
      <c r="G594" s="84"/>
      <c r="H594" s="84"/>
      <c r="I594" s="84"/>
      <c r="J594" s="84"/>
      <c r="K594" s="20">
        <f>SUM(K597:K603)</f>
        <v>23.16</v>
      </c>
      <c r="L594" s="21">
        <f>ROUND(0*(1+M2/100),2)</f>
        <v>0</v>
      </c>
      <c r="M594" s="21">
        <f>ROUND(K594*L594,2)</f>
        <v>0</v>
      </c>
    </row>
    <row r="595" spans="1:13" ht="76.8" customHeight="1" thickBot="1" x14ac:dyDescent="0.35">
      <c r="A595" s="22"/>
      <c r="B595" s="22"/>
      <c r="C595" s="22"/>
      <c r="D595" s="84" t="s">
        <v>1099</v>
      </c>
      <c r="E595" s="84"/>
      <c r="F595" s="84"/>
      <c r="G595" s="84"/>
      <c r="H595" s="84"/>
      <c r="I595" s="84"/>
      <c r="J595" s="84"/>
      <c r="K595" s="84"/>
      <c r="L595" s="84"/>
      <c r="M595" s="84"/>
    </row>
    <row r="596" spans="1:13" ht="15.15" customHeight="1" thickBot="1" x14ac:dyDescent="0.35">
      <c r="A596" s="22"/>
      <c r="B596" s="22"/>
      <c r="C596" s="22"/>
      <c r="D596" s="22"/>
      <c r="E596" s="23"/>
      <c r="F596" s="25" t="s">
        <v>1100</v>
      </c>
      <c r="G596" s="25" t="s">
        <v>1101</v>
      </c>
      <c r="H596" s="25" t="s">
        <v>1102</v>
      </c>
      <c r="I596" s="25" t="s">
        <v>1103</v>
      </c>
      <c r="J596" s="25" t="s">
        <v>1104</v>
      </c>
      <c r="K596" s="25" t="s">
        <v>1105</v>
      </c>
      <c r="L596" s="22"/>
      <c r="M596" s="22"/>
    </row>
    <row r="597" spans="1:13" ht="30.6" customHeight="1" thickBot="1" x14ac:dyDescent="0.35">
      <c r="A597" s="22"/>
      <c r="B597" s="22"/>
      <c r="C597" s="22"/>
      <c r="D597" s="26"/>
      <c r="E597" s="27" t="s">
        <v>1106</v>
      </c>
      <c r="F597" s="28"/>
      <c r="G597" s="29"/>
      <c r="H597" s="29"/>
      <c r="I597" s="29"/>
      <c r="J597" s="41" t="s">
        <v>1107</v>
      </c>
      <c r="K597" s="42"/>
      <c r="L597" s="22"/>
      <c r="M597" s="22"/>
    </row>
    <row r="598" spans="1:13" ht="15.15" customHeight="1" thickBot="1" x14ac:dyDescent="0.35">
      <c r="A598" s="22"/>
      <c r="B598" s="22"/>
      <c r="C598" s="22"/>
      <c r="D598" s="26"/>
      <c r="E598" s="5" t="s">
        <v>1108</v>
      </c>
      <c r="F598" s="3">
        <v>4</v>
      </c>
      <c r="G598" s="20">
        <v>1.43</v>
      </c>
      <c r="H598" s="20">
        <v>1</v>
      </c>
      <c r="I598" s="20"/>
      <c r="J598" s="30">
        <f t="shared" ref="J598:J603" si="16">ROUND(F598*G598*H598,3)</f>
        <v>5.72</v>
      </c>
      <c r="K598" s="22"/>
      <c r="L598" s="22"/>
      <c r="M598" s="22"/>
    </row>
    <row r="599" spans="1:13" ht="15.15" customHeight="1" thickBot="1" x14ac:dyDescent="0.35">
      <c r="A599" s="22"/>
      <c r="B599" s="22"/>
      <c r="C599" s="22"/>
      <c r="D599" s="26"/>
      <c r="E599" s="5"/>
      <c r="F599" s="3">
        <v>2</v>
      </c>
      <c r="G599" s="20">
        <v>1</v>
      </c>
      <c r="H599" s="20">
        <v>1</v>
      </c>
      <c r="I599" s="20"/>
      <c r="J599" s="30">
        <f t="shared" si="16"/>
        <v>2</v>
      </c>
      <c r="K599" s="22"/>
      <c r="L599" s="22"/>
      <c r="M599" s="22"/>
    </row>
    <row r="600" spans="1:13" ht="15.15" customHeight="1" thickBot="1" x14ac:dyDescent="0.35">
      <c r="A600" s="22"/>
      <c r="B600" s="22"/>
      <c r="C600" s="22"/>
      <c r="D600" s="26"/>
      <c r="E600" s="5" t="s">
        <v>1109</v>
      </c>
      <c r="F600" s="3">
        <v>4</v>
      </c>
      <c r="G600" s="20">
        <v>1.43</v>
      </c>
      <c r="H600" s="20">
        <v>1</v>
      </c>
      <c r="I600" s="20"/>
      <c r="J600" s="30">
        <f t="shared" si="16"/>
        <v>5.72</v>
      </c>
      <c r="K600" s="22"/>
      <c r="L600" s="22"/>
      <c r="M600" s="22"/>
    </row>
    <row r="601" spans="1:13" ht="15.15" customHeight="1" thickBot="1" x14ac:dyDescent="0.35">
      <c r="A601" s="22"/>
      <c r="B601" s="22"/>
      <c r="C601" s="22"/>
      <c r="D601" s="26"/>
      <c r="E601" s="5"/>
      <c r="F601" s="3">
        <v>2</v>
      </c>
      <c r="G601" s="20">
        <v>1</v>
      </c>
      <c r="H601" s="20">
        <v>1</v>
      </c>
      <c r="I601" s="20"/>
      <c r="J601" s="30">
        <f t="shared" si="16"/>
        <v>2</v>
      </c>
      <c r="K601" s="22"/>
      <c r="L601" s="22"/>
      <c r="M601" s="22"/>
    </row>
    <row r="602" spans="1:13" ht="15.15" customHeight="1" thickBot="1" x14ac:dyDescent="0.35">
      <c r="A602" s="22"/>
      <c r="B602" s="22"/>
      <c r="C602" s="22"/>
      <c r="D602" s="26"/>
      <c r="E602" s="5" t="s">
        <v>1110</v>
      </c>
      <c r="F602" s="3">
        <v>4</v>
      </c>
      <c r="G602" s="20">
        <v>1.43</v>
      </c>
      <c r="H602" s="20">
        <v>1</v>
      </c>
      <c r="I602" s="20"/>
      <c r="J602" s="30">
        <f t="shared" si="16"/>
        <v>5.72</v>
      </c>
      <c r="K602" s="22"/>
      <c r="L602" s="22"/>
      <c r="M602" s="22"/>
    </row>
    <row r="603" spans="1:13" ht="15.15" customHeight="1" thickBot="1" x14ac:dyDescent="0.35">
      <c r="A603" s="22"/>
      <c r="B603" s="22"/>
      <c r="C603" s="22"/>
      <c r="D603" s="26"/>
      <c r="E603" s="5"/>
      <c r="F603" s="3">
        <v>2</v>
      </c>
      <c r="G603" s="20">
        <v>1</v>
      </c>
      <c r="H603" s="20">
        <v>1</v>
      </c>
      <c r="I603" s="20"/>
      <c r="J603" s="30">
        <f t="shared" si="16"/>
        <v>2</v>
      </c>
      <c r="K603" s="32">
        <f>SUM(J597:J603)</f>
        <v>23.16</v>
      </c>
      <c r="L603" s="22"/>
      <c r="M603" s="22"/>
    </row>
    <row r="604" spans="1:13" ht="15.45" customHeight="1" thickBot="1" x14ac:dyDescent="0.35">
      <c r="A604" s="10" t="s">
        <v>1111</v>
      </c>
      <c r="B604" s="5" t="s">
        <v>1112</v>
      </c>
      <c r="C604" s="5" t="s">
        <v>1113</v>
      </c>
      <c r="D604" s="84" t="s">
        <v>1114</v>
      </c>
      <c r="E604" s="84"/>
      <c r="F604" s="84"/>
      <c r="G604" s="84"/>
      <c r="H604" s="84"/>
      <c r="I604" s="84"/>
      <c r="J604" s="84"/>
      <c r="K604" s="20">
        <f>SUM(K607:K610)</f>
        <v>631.5</v>
      </c>
      <c r="L604" s="21">
        <f>ROUND(0*(1+M2/100),2)</f>
        <v>0</v>
      </c>
      <c r="M604" s="21">
        <f>ROUND(K604*L604,2)</f>
        <v>0</v>
      </c>
    </row>
    <row r="605" spans="1:13" ht="76.8" customHeight="1" thickBot="1" x14ac:dyDescent="0.35">
      <c r="A605" s="22"/>
      <c r="B605" s="22"/>
      <c r="C605" s="22"/>
      <c r="D605" s="84" t="s">
        <v>1115</v>
      </c>
      <c r="E605" s="84"/>
      <c r="F605" s="84"/>
      <c r="G605" s="84"/>
      <c r="H605" s="84"/>
      <c r="I605" s="84"/>
      <c r="J605" s="84"/>
      <c r="K605" s="84"/>
      <c r="L605" s="84"/>
      <c r="M605" s="84"/>
    </row>
    <row r="606" spans="1:13" ht="15.15" customHeight="1" thickBot="1" x14ac:dyDescent="0.35">
      <c r="A606" s="22"/>
      <c r="B606" s="22"/>
      <c r="C606" s="22"/>
      <c r="D606" s="22"/>
      <c r="E606" s="23"/>
      <c r="F606" s="25" t="s">
        <v>1116</v>
      </c>
      <c r="G606" s="25" t="s">
        <v>1117</v>
      </c>
      <c r="H606" s="25" t="s">
        <v>1118</v>
      </c>
      <c r="I606" s="25" t="s">
        <v>1119</v>
      </c>
      <c r="J606" s="25" t="s">
        <v>1120</v>
      </c>
      <c r="K606" s="25" t="s">
        <v>1121</v>
      </c>
      <c r="L606" s="22"/>
      <c r="M606" s="22"/>
    </row>
    <row r="607" spans="1:13" ht="15.15" customHeight="1" thickBot="1" x14ac:dyDescent="0.35">
      <c r="A607" s="22"/>
      <c r="B607" s="22"/>
      <c r="C607" s="22"/>
      <c r="D607" s="26"/>
      <c r="E607" s="27" t="s">
        <v>1122</v>
      </c>
      <c r="F607" s="28">
        <v>2</v>
      </c>
      <c r="G607" s="29">
        <v>41.6</v>
      </c>
      <c r="H607" s="29"/>
      <c r="I607" s="29">
        <v>2.5</v>
      </c>
      <c r="J607" s="31">
        <f>ROUND(F607*G607*I607,3)</f>
        <v>208</v>
      </c>
      <c r="K607" s="42"/>
      <c r="L607" s="22"/>
      <c r="M607" s="22"/>
    </row>
    <row r="608" spans="1:13" ht="15.15" customHeight="1" thickBot="1" x14ac:dyDescent="0.35">
      <c r="A608" s="22"/>
      <c r="B608" s="22"/>
      <c r="C608" s="22"/>
      <c r="D608" s="26"/>
      <c r="E608" s="5"/>
      <c r="F608" s="3">
        <v>2</v>
      </c>
      <c r="G608" s="20">
        <v>6.1</v>
      </c>
      <c r="H608" s="20"/>
      <c r="I608" s="20">
        <v>2.5</v>
      </c>
      <c r="J608" s="30">
        <f>ROUND(F608*G608*I608,3)</f>
        <v>30.5</v>
      </c>
      <c r="K608" s="22"/>
      <c r="L608" s="22"/>
      <c r="M608" s="22"/>
    </row>
    <row r="609" spans="1:13" ht="15.15" customHeight="1" thickBot="1" x14ac:dyDescent="0.35">
      <c r="A609" s="22"/>
      <c r="B609" s="22"/>
      <c r="C609" s="22"/>
      <c r="D609" s="26"/>
      <c r="E609" s="5" t="s">
        <v>1123</v>
      </c>
      <c r="F609" s="3">
        <v>2</v>
      </c>
      <c r="G609" s="20">
        <v>45</v>
      </c>
      <c r="H609" s="20"/>
      <c r="I609" s="20">
        <v>2.5</v>
      </c>
      <c r="J609" s="30">
        <f>ROUND(F609*G609*I609,3)</f>
        <v>225</v>
      </c>
      <c r="K609" s="22"/>
      <c r="L609" s="22"/>
      <c r="M609" s="22"/>
    </row>
    <row r="610" spans="1:13" ht="15.15" customHeight="1" thickBot="1" x14ac:dyDescent="0.35">
      <c r="A610" s="22"/>
      <c r="B610" s="22"/>
      <c r="C610" s="22"/>
      <c r="D610" s="26"/>
      <c r="E610" s="5"/>
      <c r="F610" s="3">
        <v>2</v>
      </c>
      <c r="G610" s="20">
        <v>33.6</v>
      </c>
      <c r="H610" s="20"/>
      <c r="I610" s="20">
        <v>2.5</v>
      </c>
      <c r="J610" s="30">
        <f>ROUND(F610*G610*I610,3)</f>
        <v>168</v>
      </c>
      <c r="K610" s="32">
        <f>SUM(J607:J610)</f>
        <v>631.5</v>
      </c>
      <c r="L610" s="22"/>
      <c r="M610" s="22"/>
    </row>
    <row r="611" spans="1:13" ht="15.45" customHeight="1" thickBot="1" x14ac:dyDescent="0.35">
      <c r="A611" s="10" t="s">
        <v>1124</v>
      </c>
      <c r="B611" s="5" t="s">
        <v>1125</v>
      </c>
      <c r="C611" s="5" t="s">
        <v>1126</v>
      </c>
      <c r="D611" s="84" t="s">
        <v>1127</v>
      </c>
      <c r="E611" s="84"/>
      <c r="F611" s="84"/>
      <c r="G611" s="84"/>
      <c r="H611" s="84"/>
      <c r="I611" s="84"/>
      <c r="J611" s="84"/>
      <c r="K611" s="20">
        <f>SUM(K614:K617)</f>
        <v>631.5</v>
      </c>
      <c r="L611" s="21">
        <f>ROUND(0*(1+M2/100),2)</f>
        <v>0</v>
      </c>
      <c r="M611" s="21">
        <f>ROUND(K611*L611,2)</f>
        <v>0</v>
      </c>
    </row>
    <row r="612" spans="1:13" ht="76.8" customHeight="1" thickBot="1" x14ac:dyDescent="0.35">
      <c r="A612" s="22"/>
      <c r="B612" s="22"/>
      <c r="C612" s="22"/>
      <c r="D612" s="84" t="s">
        <v>1128</v>
      </c>
      <c r="E612" s="84"/>
      <c r="F612" s="84"/>
      <c r="G612" s="84"/>
      <c r="H612" s="84"/>
      <c r="I612" s="84"/>
      <c r="J612" s="84"/>
      <c r="K612" s="84"/>
      <c r="L612" s="84"/>
      <c r="M612" s="84"/>
    </row>
    <row r="613" spans="1:13" ht="15.15" customHeight="1" thickBot="1" x14ac:dyDescent="0.35">
      <c r="A613" s="22"/>
      <c r="B613" s="22"/>
      <c r="C613" s="22"/>
      <c r="D613" s="22"/>
      <c r="E613" s="23"/>
      <c r="F613" s="25" t="s">
        <v>1129</v>
      </c>
      <c r="G613" s="25" t="s">
        <v>1130</v>
      </c>
      <c r="H613" s="25" t="s">
        <v>1131</v>
      </c>
      <c r="I613" s="25" t="s">
        <v>1132</v>
      </c>
      <c r="J613" s="25" t="s">
        <v>1133</v>
      </c>
      <c r="K613" s="25" t="s">
        <v>1134</v>
      </c>
      <c r="L613" s="22"/>
      <c r="M613" s="22"/>
    </row>
    <row r="614" spans="1:13" ht="15.15" customHeight="1" thickBot="1" x14ac:dyDescent="0.35">
      <c r="A614" s="22"/>
      <c r="B614" s="22"/>
      <c r="C614" s="22"/>
      <c r="D614" s="26"/>
      <c r="E614" s="27" t="s">
        <v>1135</v>
      </c>
      <c r="F614" s="28">
        <v>2</v>
      </c>
      <c r="G614" s="29">
        <v>41.6</v>
      </c>
      <c r="H614" s="29"/>
      <c r="I614" s="29">
        <v>2.5</v>
      </c>
      <c r="J614" s="31">
        <f>ROUND(F614*G614*I614,3)</f>
        <v>208</v>
      </c>
      <c r="K614" s="42"/>
      <c r="L614" s="22"/>
      <c r="M614" s="22"/>
    </row>
    <row r="615" spans="1:13" ht="15.15" customHeight="1" thickBot="1" x14ac:dyDescent="0.35">
      <c r="A615" s="22"/>
      <c r="B615" s="22"/>
      <c r="C615" s="22"/>
      <c r="D615" s="26"/>
      <c r="E615" s="5"/>
      <c r="F615" s="3">
        <v>2</v>
      </c>
      <c r="G615" s="20">
        <v>6.1</v>
      </c>
      <c r="H615" s="20"/>
      <c r="I615" s="20">
        <v>2.5</v>
      </c>
      <c r="J615" s="30">
        <f>ROUND(F615*G615*I615,3)</f>
        <v>30.5</v>
      </c>
      <c r="K615" s="22"/>
      <c r="L615" s="22"/>
      <c r="M615" s="22"/>
    </row>
    <row r="616" spans="1:13" ht="15.15" customHeight="1" thickBot="1" x14ac:dyDescent="0.35">
      <c r="A616" s="22"/>
      <c r="B616" s="22"/>
      <c r="C616" s="22"/>
      <c r="D616" s="26"/>
      <c r="E616" s="5" t="s">
        <v>1136</v>
      </c>
      <c r="F616" s="3">
        <v>2</v>
      </c>
      <c r="G616" s="20">
        <v>45</v>
      </c>
      <c r="H616" s="20"/>
      <c r="I616" s="20">
        <v>2.5</v>
      </c>
      <c r="J616" s="30">
        <f>ROUND(F616*G616*I616,3)</f>
        <v>225</v>
      </c>
      <c r="K616" s="22"/>
      <c r="L616" s="22"/>
      <c r="M616" s="22"/>
    </row>
    <row r="617" spans="1:13" ht="15.15" customHeight="1" thickBot="1" x14ac:dyDescent="0.35">
      <c r="A617" s="22"/>
      <c r="B617" s="22"/>
      <c r="C617" s="22"/>
      <c r="D617" s="26"/>
      <c r="E617" s="5"/>
      <c r="F617" s="3">
        <v>2</v>
      </c>
      <c r="G617" s="20">
        <v>33.6</v>
      </c>
      <c r="H617" s="20"/>
      <c r="I617" s="20">
        <v>2.5</v>
      </c>
      <c r="J617" s="30">
        <f>ROUND(F617*G617*I617,3)</f>
        <v>168</v>
      </c>
      <c r="K617" s="32">
        <f>SUM(J614:J617)</f>
        <v>631.5</v>
      </c>
      <c r="L617" s="22"/>
      <c r="M617" s="22"/>
    </row>
    <row r="618" spans="1:13" ht="15.45" customHeight="1" thickBot="1" x14ac:dyDescent="0.35">
      <c r="A618" s="10" t="s">
        <v>1137</v>
      </c>
      <c r="B618" s="5" t="s">
        <v>1138</v>
      </c>
      <c r="C618" s="5" t="s">
        <v>1139</v>
      </c>
      <c r="D618" s="84" t="s">
        <v>1140</v>
      </c>
      <c r="E618" s="84"/>
      <c r="F618" s="84"/>
      <c r="G618" s="84"/>
      <c r="H618" s="84"/>
      <c r="I618" s="84"/>
      <c r="J618" s="84"/>
      <c r="K618" s="20">
        <f>SUM(K621:K624)</f>
        <v>32.35</v>
      </c>
      <c r="L618" s="21">
        <f>ROUND(0*(1+M2/100),2)</f>
        <v>0</v>
      </c>
      <c r="M618" s="21">
        <f>ROUND(K618*L618,2)</f>
        <v>0</v>
      </c>
    </row>
    <row r="619" spans="1:13" ht="113.7" customHeight="1" thickBot="1" x14ac:dyDescent="0.35">
      <c r="A619" s="22"/>
      <c r="B619" s="22"/>
      <c r="C619" s="22"/>
      <c r="D619" s="84" t="s">
        <v>1141</v>
      </c>
      <c r="E619" s="84"/>
      <c r="F619" s="84"/>
      <c r="G619" s="84"/>
      <c r="H619" s="84"/>
      <c r="I619" s="84"/>
      <c r="J619" s="84"/>
      <c r="K619" s="84"/>
      <c r="L619" s="84"/>
      <c r="M619" s="84"/>
    </row>
    <row r="620" spans="1:13" ht="15.15" customHeight="1" thickBot="1" x14ac:dyDescent="0.35">
      <c r="A620" s="22"/>
      <c r="B620" s="22"/>
      <c r="C620" s="22"/>
      <c r="D620" s="22"/>
      <c r="E620" s="23"/>
      <c r="F620" s="25" t="s">
        <v>1142</v>
      </c>
      <c r="G620" s="25" t="s">
        <v>1143</v>
      </c>
      <c r="H620" s="25" t="s">
        <v>1144</v>
      </c>
      <c r="I620" s="25" t="s">
        <v>1145</v>
      </c>
      <c r="J620" s="25" t="s">
        <v>1146</v>
      </c>
      <c r="K620" s="25" t="s">
        <v>1147</v>
      </c>
      <c r="L620" s="22"/>
      <c r="M620" s="22"/>
    </row>
    <row r="621" spans="1:13" ht="15.15" customHeight="1" thickBot="1" x14ac:dyDescent="0.35">
      <c r="A621" s="22"/>
      <c r="B621" s="22"/>
      <c r="C621" s="22"/>
      <c r="D621" s="26"/>
      <c r="E621" s="27" t="s">
        <v>1148</v>
      </c>
      <c r="F621" s="28">
        <v>1</v>
      </c>
      <c r="G621" s="29">
        <v>15</v>
      </c>
      <c r="H621" s="29">
        <v>1.5</v>
      </c>
      <c r="I621" s="29"/>
      <c r="J621" s="31">
        <f>ROUND(F621*G621*H621,3)</f>
        <v>22.5</v>
      </c>
      <c r="K621" s="42"/>
      <c r="L621" s="22"/>
      <c r="M621" s="22"/>
    </row>
    <row r="622" spans="1:13" ht="15.15" customHeight="1" thickBot="1" x14ac:dyDescent="0.35">
      <c r="A622" s="22"/>
      <c r="B622" s="22"/>
      <c r="C622" s="22"/>
      <c r="D622" s="26"/>
      <c r="E622" s="5"/>
      <c r="F622" s="3">
        <v>1</v>
      </c>
      <c r="G622" s="20">
        <v>1.5</v>
      </c>
      <c r="H622" s="20">
        <v>1.5</v>
      </c>
      <c r="I622" s="20"/>
      <c r="J622" s="30">
        <f>ROUND(F622*G622*H622,3)</f>
        <v>2.25</v>
      </c>
      <c r="K622" s="22"/>
      <c r="L622" s="22"/>
      <c r="M622" s="22"/>
    </row>
    <row r="623" spans="1:13" ht="21.3" customHeight="1" thickBot="1" x14ac:dyDescent="0.35">
      <c r="A623" s="22"/>
      <c r="B623" s="22"/>
      <c r="C623" s="22"/>
      <c r="D623" s="26"/>
      <c r="E623" s="5" t="s">
        <v>1149</v>
      </c>
      <c r="F623" s="3">
        <v>1</v>
      </c>
      <c r="G623" s="20">
        <v>1.75</v>
      </c>
      <c r="H623" s="20">
        <v>2</v>
      </c>
      <c r="I623" s="20"/>
      <c r="J623" s="30">
        <f>ROUND(F623*G623*H623,3)</f>
        <v>3.5</v>
      </c>
      <c r="K623" s="22"/>
      <c r="L623" s="22"/>
      <c r="M623" s="22"/>
    </row>
    <row r="624" spans="1:13" ht="15.15" customHeight="1" thickBot="1" x14ac:dyDescent="0.35">
      <c r="A624" s="22"/>
      <c r="B624" s="22"/>
      <c r="C624" s="22"/>
      <c r="D624" s="26"/>
      <c r="E624" s="5"/>
      <c r="F624" s="3">
        <v>1</v>
      </c>
      <c r="G624" s="20">
        <v>2</v>
      </c>
      <c r="H624" s="20">
        <v>2.0499999999999998</v>
      </c>
      <c r="I624" s="20"/>
      <c r="J624" s="30">
        <f>ROUND(F624*G624*H624,3)</f>
        <v>4.0999999999999996</v>
      </c>
      <c r="K624" s="32">
        <f>SUM(J621:J624)</f>
        <v>32.35</v>
      </c>
      <c r="L624" s="22"/>
      <c r="M624" s="22"/>
    </row>
    <row r="625" spans="1:13" ht="15.45" customHeight="1" thickBot="1" x14ac:dyDescent="0.35">
      <c r="A625" s="10" t="s">
        <v>1150</v>
      </c>
      <c r="B625" s="5" t="s">
        <v>1151</v>
      </c>
      <c r="C625" s="5" t="s">
        <v>1152</v>
      </c>
      <c r="D625" s="84" t="s">
        <v>1153</v>
      </c>
      <c r="E625" s="84"/>
      <c r="F625" s="84"/>
      <c r="G625" s="84"/>
      <c r="H625" s="84"/>
      <c r="I625" s="84"/>
      <c r="J625" s="84"/>
      <c r="K625" s="20">
        <f>SUM(K628:K628)</f>
        <v>18</v>
      </c>
      <c r="L625" s="21">
        <f>ROUND(0*(1+M2/100),2)</f>
        <v>0</v>
      </c>
      <c r="M625" s="21">
        <f>ROUND(K625*L625,2)</f>
        <v>0</v>
      </c>
    </row>
    <row r="626" spans="1:13" ht="58.35" customHeight="1" thickBot="1" x14ac:dyDescent="0.35">
      <c r="A626" s="22"/>
      <c r="B626" s="22"/>
      <c r="C626" s="22"/>
      <c r="D626" s="84" t="s">
        <v>1154</v>
      </c>
      <c r="E626" s="84"/>
      <c r="F626" s="84"/>
      <c r="G626" s="84"/>
      <c r="H626" s="84"/>
      <c r="I626" s="84"/>
      <c r="J626" s="84"/>
      <c r="K626" s="84"/>
      <c r="L626" s="84"/>
      <c r="M626" s="84"/>
    </row>
    <row r="627" spans="1:13" ht="15.15" customHeight="1" thickBot="1" x14ac:dyDescent="0.35">
      <c r="A627" s="22"/>
      <c r="B627" s="22"/>
      <c r="C627" s="22"/>
      <c r="D627" s="22"/>
      <c r="E627" s="23"/>
      <c r="F627" s="25" t="s">
        <v>1155</v>
      </c>
      <c r="G627" s="25" t="s">
        <v>1156</v>
      </c>
      <c r="H627" s="25" t="s">
        <v>1157</v>
      </c>
      <c r="I627" s="25" t="s">
        <v>1158</v>
      </c>
      <c r="J627" s="25" t="s">
        <v>1159</v>
      </c>
      <c r="K627" s="25" t="s">
        <v>1160</v>
      </c>
      <c r="L627" s="22"/>
      <c r="M627" s="22"/>
    </row>
    <row r="628" spans="1:13" ht="15.15" customHeight="1" thickBot="1" x14ac:dyDescent="0.35">
      <c r="A628" s="22"/>
      <c r="B628" s="22"/>
      <c r="C628" s="22"/>
      <c r="D628" s="26"/>
      <c r="E628" s="27" t="s">
        <v>1161</v>
      </c>
      <c r="F628" s="28">
        <v>18</v>
      </c>
      <c r="G628" s="29"/>
      <c r="H628" s="29"/>
      <c r="I628" s="29"/>
      <c r="J628" s="31">
        <f>ROUND(F628,3)</f>
        <v>18</v>
      </c>
      <c r="K628" s="33">
        <f>SUM(J628:J628)</f>
        <v>18</v>
      </c>
      <c r="L628" s="22"/>
      <c r="M628" s="22"/>
    </row>
    <row r="629" spans="1:13" ht="15.45" customHeight="1" thickBot="1" x14ac:dyDescent="0.35">
      <c r="A629" s="10" t="s">
        <v>1162</v>
      </c>
      <c r="B629" s="5" t="s">
        <v>1163</v>
      </c>
      <c r="C629" s="5" t="s">
        <v>1164</v>
      </c>
      <c r="D629" s="84" t="s">
        <v>1165</v>
      </c>
      <c r="E629" s="84"/>
      <c r="F629" s="84"/>
      <c r="G629" s="84"/>
      <c r="H629" s="84"/>
      <c r="I629" s="84"/>
      <c r="J629" s="84"/>
      <c r="K629" s="20">
        <f>SUM(K632:K633)</f>
        <v>14.925000000000001</v>
      </c>
      <c r="L629" s="21">
        <f>ROUND(0*(1+M2/100),2)</f>
        <v>0</v>
      </c>
      <c r="M629" s="21">
        <f>ROUND(K629*L629,2)</f>
        <v>0</v>
      </c>
    </row>
    <row r="630" spans="1:13" ht="113.7" customHeight="1" thickBot="1" x14ac:dyDescent="0.35">
      <c r="A630" s="22"/>
      <c r="B630" s="22"/>
      <c r="C630" s="22"/>
      <c r="D630" s="84" t="s">
        <v>1166</v>
      </c>
      <c r="E630" s="84"/>
      <c r="F630" s="84"/>
      <c r="G630" s="84"/>
      <c r="H630" s="84"/>
      <c r="I630" s="84"/>
      <c r="J630" s="84"/>
      <c r="K630" s="84"/>
      <c r="L630" s="84"/>
      <c r="M630" s="84"/>
    </row>
    <row r="631" spans="1:13" ht="15.15" customHeight="1" thickBot="1" x14ac:dyDescent="0.35">
      <c r="A631" s="22"/>
      <c r="B631" s="22"/>
      <c r="C631" s="22"/>
      <c r="D631" s="22"/>
      <c r="E631" s="23"/>
      <c r="F631" s="25" t="s">
        <v>1167</v>
      </c>
      <c r="G631" s="25" t="s">
        <v>1168</v>
      </c>
      <c r="H631" s="25" t="s">
        <v>1169</v>
      </c>
      <c r="I631" s="25" t="s">
        <v>1170</v>
      </c>
      <c r="J631" s="25" t="s">
        <v>1171</v>
      </c>
      <c r="K631" s="25" t="s">
        <v>1172</v>
      </c>
      <c r="L631" s="22"/>
      <c r="M631" s="22"/>
    </row>
    <row r="632" spans="1:13" ht="21.3" customHeight="1" thickBot="1" x14ac:dyDescent="0.35">
      <c r="A632" s="22"/>
      <c r="B632" s="22"/>
      <c r="C632" s="22"/>
      <c r="D632" s="26"/>
      <c r="E632" s="27" t="s">
        <v>1173</v>
      </c>
      <c r="F632" s="28">
        <v>1</v>
      </c>
      <c r="G632" s="29">
        <v>4.2</v>
      </c>
      <c r="H632" s="29">
        <v>1.85</v>
      </c>
      <c r="I632" s="29"/>
      <c r="J632" s="31">
        <f>ROUND(F632*G632*H632,3)</f>
        <v>7.77</v>
      </c>
      <c r="K632" s="42"/>
      <c r="L632" s="22"/>
      <c r="M632" s="22"/>
    </row>
    <row r="633" spans="1:13" ht="15.15" customHeight="1" thickBot="1" x14ac:dyDescent="0.35">
      <c r="A633" s="22"/>
      <c r="B633" s="22"/>
      <c r="C633" s="22"/>
      <c r="D633" s="26"/>
      <c r="E633" s="5" t="s">
        <v>1174</v>
      </c>
      <c r="F633" s="3">
        <v>1</v>
      </c>
      <c r="G633" s="20">
        <v>2.65</v>
      </c>
      <c r="H633" s="20">
        <v>2.7</v>
      </c>
      <c r="I633" s="20"/>
      <c r="J633" s="30">
        <f>ROUND(F633*G633*H633,3)</f>
        <v>7.1550000000000002</v>
      </c>
      <c r="K633" s="32">
        <f>SUM(J632:J633)</f>
        <v>14.925000000000001</v>
      </c>
      <c r="L633" s="22"/>
      <c r="M633" s="22"/>
    </row>
    <row r="634" spans="1:13" ht="15.45" customHeight="1" thickBot="1" x14ac:dyDescent="0.35">
      <c r="A634" s="10" t="s">
        <v>1175</v>
      </c>
      <c r="B634" s="5" t="s">
        <v>1176</v>
      </c>
      <c r="C634" s="5" t="s">
        <v>1177</v>
      </c>
      <c r="D634" s="84" t="s">
        <v>1178</v>
      </c>
      <c r="E634" s="84"/>
      <c r="F634" s="84"/>
      <c r="G634" s="84"/>
      <c r="H634" s="84"/>
      <c r="I634" s="84"/>
      <c r="J634" s="84"/>
      <c r="K634" s="20">
        <f>SUM(K637:K637)</f>
        <v>5</v>
      </c>
      <c r="L634" s="21">
        <f>ROUND(0*(1+M2/100),2)</f>
        <v>0</v>
      </c>
      <c r="M634" s="21">
        <f>ROUND(K634*L634,2)</f>
        <v>0</v>
      </c>
    </row>
    <row r="635" spans="1:13" ht="67.5" customHeight="1" thickBot="1" x14ac:dyDescent="0.35">
      <c r="A635" s="22"/>
      <c r="B635" s="22"/>
      <c r="C635" s="22"/>
      <c r="D635" s="84" t="s">
        <v>1179</v>
      </c>
      <c r="E635" s="84"/>
      <c r="F635" s="84"/>
      <c r="G635" s="84"/>
      <c r="H635" s="84"/>
      <c r="I635" s="84"/>
      <c r="J635" s="84"/>
      <c r="K635" s="84"/>
      <c r="L635" s="84"/>
      <c r="M635" s="84"/>
    </row>
    <row r="636" spans="1:13" ht="15.15" customHeight="1" thickBot="1" x14ac:dyDescent="0.35">
      <c r="A636" s="22"/>
      <c r="B636" s="22"/>
      <c r="C636" s="22"/>
      <c r="D636" s="22"/>
      <c r="E636" s="23"/>
      <c r="F636" s="25" t="s">
        <v>1180</v>
      </c>
      <c r="G636" s="25" t="s">
        <v>1181</v>
      </c>
      <c r="H636" s="25" t="s">
        <v>1182</v>
      </c>
      <c r="I636" s="25" t="s">
        <v>1183</v>
      </c>
      <c r="J636" s="25" t="s">
        <v>1184</v>
      </c>
      <c r="K636" s="25" t="s">
        <v>1185</v>
      </c>
      <c r="L636" s="22"/>
      <c r="M636" s="22"/>
    </row>
    <row r="637" spans="1:13" ht="15.15" customHeight="1" thickBot="1" x14ac:dyDescent="0.35">
      <c r="A637" s="22"/>
      <c r="B637" s="22"/>
      <c r="C637" s="22"/>
      <c r="D637" s="26"/>
      <c r="E637" s="27"/>
      <c r="F637" s="28">
        <v>5</v>
      </c>
      <c r="G637" s="29"/>
      <c r="H637" s="29"/>
      <c r="I637" s="29"/>
      <c r="J637" s="31">
        <f>ROUND(F637,3)</f>
        <v>5</v>
      </c>
      <c r="K637" s="33">
        <f>SUM(J637:J637)</f>
        <v>5</v>
      </c>
      <c r="L637" s="22"/>
      <c r="M637" s="22"/>
    </row>
    <row r="638" spans="1:13" ht="15.45" customHeight="1" thickBot="1" x14ac:dyDescent="0.35">
      <c r="A638" s="10" t="s">
        <v>1186</v>
      </c>
      <c r="B638" s="5" t="s">
        <v>1187</v>
      </c>
      <c r="C638" s="5" t="s">
        <v>1188</v>
      </c>
      <c r="D638" s="84" t="s">
        <v>1189</v>
      </c>
      <c r="E638" s="84"/>
      <c r="F638" s="84"/>
      <c r="G638" s="84"/>
      <c r="H638" s="84"/>
      <c r="I638" s="84"/>
      <c r="J638" s="84"/>
      <c r="K638" s="20">
        <f>SUM(K641:K641)</f>
        <v>40</v>
      </c>
      <c r="L638" s="21">
        <f>ROUND(0*(1+M2/100),2)</f>
        <v>0</v>
      </c>
      <c r="M638" s="21">
        <f>ROUND(K638*L638,2)</f>
        <v>0</v>
      </c>
    </row>
    <row r="639" spans="1:13" ht="85.95" customHeight="1" thickBot="1" x14ac:dyDescent="0.35">
      <c r="A639" s="22"/>
      <c r="B639" s="22"/>
      <c r="C639" s="22"/>
      <c r="D639" s="84" t="s">
        <v>1190</v>
      </c>
      <c r="E639" s="84"/>
      <c r="F639" s="84"/>
      <c r="G639" s="84"/>
      <c r="H639" s="84"/>
      <c r="I639" s="84"/>
      <c r="J639" s="84"/>
      <c r="K639" s="84"/>
      <c r="L639" s="84"/>
      <c r="M639" s="84"/>
    </row>
    <row r="640" spans="1:13" ht="15.15" customHeight="1" thickBot="1" x14ac:dyDescent="0.35">
      <c r="A640" s="22"/>
      <c r="B640" s="22"/>
      <c r="C640" s="22"/>
      <c r="D640" s="22"/>
      <c r="E640" s="23"/>
      <c r="F640" s="25" t="s">
        <v>1191</v>
      </c>
      <c r="G640" s="25" t="s">
        <v>1192</v>
      </c>
      <c r="H640" s="25" t="s">
        <v>1193</v>
      </c>
      <c r="I640" s="25" t="s">
        <v>1194</v>
      </c>
      <c r="J640" s="25" t="s">
        <v>1195</v>
      </c>
      <c r="K640" s="25" t="s">
        <v>1196</v>
      </c>
      <c r="L640" s="22"/>
      <c r="M640" s="22"/>
    </row>
    <row r="641" spans="1:13" ht="15.15" customHeight="1" thickBot="1" x14ac:dyDescent="0.35">
      <c r="A641" s="22"/>
      <c r="B641" s="22"/>
      <c r="C641" s="22"/>
      <c r="D641" s="26"/>
      <c r="E641" s="27"/>
      <c r="F641" s="28">
        <v>10</v>
      </c>
      <c r="G641" s="29">
        <v>4</v>
      </c>
      <c r="H641" s="29"/>
      <c r="I641" s="29"/>
      <c r="J641" s="31">
        <f>ROUND(F641*G641,3)</f>
        <v>40</v>
      </c>
      <c r="K641" s="33">
        <f>SUM(J641:J641)</f>
        <v>40</v>
      </c>
      <c r="L641" s="22"/>
      <c r="M641" s="22"/>
    </row>
    <row r="642" spans="1:13" ht="15.45" customHeight="1" thickBot="1" x14ac:dyDescent="0.35">
      <c r="A642" s="34"/>
      <c r="B642" s="34"/>
      <c r="C642" s="34"/>
      <c r="D642" s="35" t="s">
        <v>1197</v>
      </c>
      <c r="E642" s="36"/>
      <c r="F642" s="36"/>
      <c r="G642" s="36"/>
      <c r="H642" s="36"/>
      <c r="I642" s="36"/>
      <c r="J642" s="36"/>
      <c r="K642" s="36"/>
      <c r="L642" s="37">
        <f>M533+M554+M581+M594+M604+M611+M618+M625+M629+M634+M638</f>
        <v>0</v>
      </c>
      <c r="M642" s="37">
        <f>ROUND(L642,2)</f>
        <v>0</v>
      </c>
    </row>
    <row r="643" spans="1:13" ht="15.45" customHeight="1" thickBot="1" x14ac:dyDescent="0.35">
      <c r="A643" s="43"/>
      <c r="B643" s="43"/>
      <c r="C643" s="43"/>
      <c r="D643" s="44" t="s">
        <v>1198</v>
      </c>
      <c r="E643" s="45"/>
      <c r="F643" s="45"/>
      <c r="G643" s="45"/>
      <c r="H643" s="45"/>
      <c r="I643" s="45"/>
      <c r="J643" s="45"/>
      <c r="K643" s="45"/>
      <c r="L643" s="46">
        <f>M531+M642</f>
        <v>0</v>
      </c>
      <c r="M643" s="46">
        <f>ROUND(L643,2)</f>
        <v>0</v>
      </c>
    </row>
    <row r="644" spans="1:13" ht="15.45" customHeight="1" thickBot="1" x14ac:dyDescent="0.35">
      <c r="A644" s="47" t="s">
        <v>1199</v>
      </c>
      <c r="B644" s="47" t="s">
        <v>1200</v>
      </c>
      <c r="C644" s="48"/>
      <c r="D644" s="86" t="s">
        <v>1201</v>
      </c>
      <c r="E644" s="86"/>
      <c r="F644" s="86"/>
      <c r="G644" s="86"/>
      <c r="H644" s="86"/>
      <c r="I644" s="86"/>
      <c r="J644" s="86"/>
      <c r="K644" s="48"/>
      <c r="L644" s="49">
        <f>L1091</f>
        <v>0</v>
      </c>
      <c r="M644" s="49">
        <f>ROUND(L644,2)</f>
        <v>0</v>
      </c>
    </row>
    <row r="645" spans="1:13" ht="15.45" customHeight="1" thickBot="1" x14ac:dyDescent="0.35">
      <c r="A645" s="17" t="s">
        <v>1202</v>
      </c>
      <c r="B645" s="17" t="s">
        <v>1203</v>
      </c>
      <c r="C645" s="18"/>
      <c r="D645" s="83" t="s">
        <v>1204</v>
      </c>
      <c r="E645" s="83"/>
      <c r="F645" s="83"/>
      <c r="G645" s="83"/>
      <c r="H645" s="83"/>
      <c r="I645" s="83"/>
      <c r="J645" s="83"/>
      <c r="K645" s="18"/>
      <c r="L645" s="19">
        <f>L716</f>
        <v>0</v>
      </c>
      <c r="M645" s="19">
        <f>ROUND(L645,2)</f>
        <v>0</v>
      </c>
    </row>
    <row r="646" spans="1:13" ht="15.45" customHeight="1" thickBot="1" x14ac:dyDescent="0.35">
      <c r="A646" s="10" t="s">
        <v>1205</v>
      </c>
      <c r="B646" s="5" t="s">
        <v>1206</v>
      </c>
      <c r="C646" s="5" t="s">
        <v>1207</v>
      </c>
      <c r="D646" s="84" t="s">
        <v>1208</v>
      </c>
      <c r="E646" s="84"/>
      <c r="F646" s="84"/>
      <c r="G646" s="84"/>
      <c r="H646" s="84"/>
      <c r="I646" s="84"/>
      <c r="J646" s="84"/>
      <c r="K646" s="20">
        <f>SUM(K649:K669)</f>
        <v>420.375</v>
      </c>
      <c r="L646" s="21">
        <f>ROUND(0*(1+M2/100),2)</f>
        <v>0</v>
      </c>
      <c r="M646" s="21">
        <f>ROUND(K646*L646,2)</f>
        <v>0</v>
      </c>
    </row>
    <row r="647" spans="1:13" ht="85.95" customHeight="1" thickBot="1" x14ac:dyDescent="0.35">
      <c r="A647" s="22"/>
      <c r="B647" s="22"/>
      <c r="C647" s="22"/>
      <c r="D647" s="84" t="s">
        <v>1209</v>
      </c>
      <c r="E647" s="84"/>
      <c r="F647" s="84"/>
      <c r="G647" s="84"/>
      <c r="H647" s="84"/>
      <c r="I647" s="84"/>
      <c r="J647" s="84"/>
      <c r="K647" s="84"/>
      <c r="L647" s="84"/>
      <c r="M647" s="84"/>
    </row>
    <row r="648" spans="1:13" ht="15.15" customHeight="1" thickBot="1" x14ac:dyDescent="0.35">
      <c r="A648" s="22"/>
      <c r="B648" s="22"/>
      <c r="C648" s="22"/>
      <c r="D648" s="22"/>
      <c r="E648" s="23"/>
      <c r="F648" s="25" t="s">
        <v>1210</v>
      </c>
      <c r="G648" s="25" t="s">
        <v>1211</v>
      </c>
      <c r="H648" s="25" t="s">
        <v>1212</v>
      </c>
      <c r="I648" s="25" t="s">
        <v>1213</v>
      </c>
      <c r="J648" s="25" t="s">
        <v>1214</v>
      </c>
      <c r="K648" s="25" t="s">
        <v>1215</v>
      </c>
      <c r="L648" s="22"/>
      <c r="M648" s="22"/>
    </row>
    <row r="649" spans="1:13" ht="15.15" customHeight="1" thickBot="1" x14ac:dyDescent="0.35">
      <c r="A649" s="22"/>
      <c r="B649" s="22"/>
      <c r="C649" s="22"/>
      <c r="D649" s="26"/>
      <c r="E649" s="27" t="s">
        <v>1216</v>
      </c>
      <c r="F649" s="28"/>
      <c r="G649" s="29"/>
      <c r="H649" s="29"/>
      <c r="I649" s="29"/>
      <c r="J649" s="41" t="s">
        <v>1217</v>
      </c>
      <c r="K649" s="42"/>
      <c r="L649" s="22"/>
      <c r="M649" s="22"/>
    </row>
    <row r="650" spans="1:13" ht="15.15" customHeight="1" thickBot="1" x14ac:dyDescent="0.35">
      <c r="A650" s="22"/>
      <c r="B650" s="22"/>
      <c r="C650" s="22"/>
      <c r="D650" s="26"/>
      <c r="E650" s="5"/>
      <c r="F650" s="3">
        <v>1</v>
      </c>
      <c r="G650" s="20">
        <v>32.65</v>
      </c>
      <c r="H650" s="20"/>
      <c r="I650" s="20">
        <v>2.5</v>
      </c>
      <c r="J650" s="30">
        <f t="shared" ref="J650:J656" si="17">ROUND(F650*G650*I650,3)</f>
        <v>81.625</v>
      </c>
      <c r="K650" s="22"/>
      <c r="L650" s="22"/>
      <c r="M650" s="22"/>
    </row>
    <row r="651" spans="1:13" ht="15.15" customHeight="1" thickBot="1" x14ac:dyDescent="0.35">
      <c r="A651" s="22"/>
      <c r="B651" s="22"/>
      <c r="C651" s="22"/>
      <c r="D651" s="26"/>
      <c r="E651" s="5"/>
      <c r="F651" s="3">
        <v>1</v>
      </c>
      <c r="G651" s="20">
        <v>5.0999999999999996</v>
      </c>
      <c r="H651" s="20"/>
      <c r="I651" s="20">
        <v>2.5</v>
      </c>
      <c r="J651" s="30">
        <f t="shared" si="17"/>
        <v>12.75</v>
      </c>
      <c r="K651" s="22"/>
      <c r="L651" s="22"/>
      <c r="M651" s="22"/>
    </row>
    <row r="652" spans="1:13" ht="15.15" customHeight="1" thickBot="1" x14ac:dyDescent="0.35">
      <c r="A652" s="22"/>
      <c r="B652" s="22"/>
      <c r="C652" s="22"/>
      <c r="D652" s="26"/>
      <c r="E652" s="5"/>
      <c r="F652" s="3">
        <v>1</v>
      </c>
      <c r="G652" s="20">
        <v>1.05</v>
      </c>
      <c r="H652" s="20"/>
      <c r="I652" s="20">
        <v>2.5</v>
      </c>
      <c r="J652" s="30">
        <f t="shared" si="17"/>
        <v>2.625</v>
      </c>
      <c r="K652" s="22"/>
      <c r="L652" s="22"/>
      <c r="M652" s="22"/>
    </row>
    <row r="653" spans="1:13" ht="15.15" customHeight="1" thickBot="1" x14ac:dyDescent="0.35">
      <c r="A653" s="22"/>
      <c r="B653" s="22"/>
      <c r="C653" s="22"/>
      <c r="D653" s="26"/>
      <c r="E653" s="5"/>
      <c r="F653" s="3">
        <v>5</v>
      </c>
      <c r="G653" s="20">
        <v>4.3</v>
      </c>
      <c r="H653" s="20"/>
      <c r="I653" s="20">
        <v>2.5</v>
      </c>
      <c r="J653" s="30">
        <f t="shared" si="17"/>
        <v>53.75</v>
      </c>
      <c r="K653" s="22"/>
      <c r="L653" s="22"/>
      <c r="M653" s="22"/>
    </row>
    <row r="654" spans="1:13" ht="15.15" customHeight="1" thickBot="1" x14ac:dyDescent="0.35">
      <c r="A654" s="22"/>
      <c r="B654" s="22"/>
      <c r="C654" s="22"/>
      <c r="D654" s="26"/>
      <c r="E654" s="5"/>
      <c r="F654" s="3">
        <v>1</v>
      </c>
      <c r="G654" s="20">
        <v>5.6</v>
      </c>
      <c r="H654" s="20"/>
      <c r="I654" s="20">
        <v>2.5</v>
      </c>
      <c r="J654" s="30">
        <f t="shared" si="17"/>
        <v>14</v>
      </c>
      <c r="K654" s="22"/>
      <c r="L654" s="22"/>
      <c r="M654" s="22"/>
    </row>
    <row r="655" spans="1:13" ht="15.15" customHeight="1" thickBot="1" x14ac:dyDescent="0.35">
      <c r="A655" s="22"/>
      <c r="B655" s="22"/>
      <c r="C655" s="22"/>
      <c r="D655" s="26"/>
      <c r="E655" s="5"/>
      <c r="F655" s="3">
        <v>1</v>
      </c>
      <c r="G655" s="20">
        <v>5</v>
      </c>
      <c r="H655" s="20"/>
      <c r="I655" s="20">
        <v>2.5</v>
      </c>
      <c r="J655" s="30">
        <f t="shared" si="17"/>
        <v>12.5</v>
      </c>
      <c r="K655" s="22"/>
      <c r="L655" s="22"/>
      <c r="M655" s="22"/>
    </row>
    <row r="656" spans="1:13" ht="15.15" customHeight="1" thickBot="1" x14ac:dyDescent="0.35">
      <c r="A656" s="22"/>
      <c r="B656" s="22"/>
      <c r="C656" s="22"/>
      <c r="D656" s="26"/>
      <c r="E656" s="5"/>
      <c r="F656" s="3">
        <v>1</v>
      </c>
      <c r="G656" s="20">
        <v>1.05</v>
      </c>
      <c r="H656" s="20"/>
      <c r="I656" s="20">
        <v>2.5</v>
      </c>
      <c r="J656" s="30">
        <f t="shared" si="17"/>
        <v>2.625</v>
      </c>
      <c r="K656" s="22"/>
      <c r="L656" s="22"/>
      <c r="M656" s="22"/>
    </row>
    <row r="657" spans="1:13" ht="15.15" customHeight="1" thickBot="1" x14ac:dyDescent="0.35">
      <c r="A657" s="22"/>
      <c r="B657" s="22"/>
      <c r="C657" s="22"/>
      <c r="D657" s="26"/>
      <c r="E657" s="5" t="s">
        <v>1218</v>
      </c>
      <c r="F657" s="3"/>
      <c r="G657" s="20"/>
      <c r="H657" s="20"/>
      <c r="I657" s="20"/>
      <c r="J657" s="24" t="s">
        <v>1219</v>
      </c>
      <c r="K657" s="22"/>
      <c r="L657" s="22"/>
      <c r="M657" s="22"/>
    </row>
    <row r="658" spans="1:13" ht="21.3" customHeight="1" thickBot="1" x14ac:dyDescent="0.35">
      <c r="A658" s="22"/>
      <c r="B658" s="22"/>
      <c r="C658" s="22"/>
      <c r="D658" s="26"/>
      <c r="E658" s="5" t="s">
        <v>1220</v>
      </c>
      <c r="F658" s="3">
        <v>1</v>
      </c>
      <c r="G658" s="20">
        <v>8.3000000000000007</v>
      </c>
      <c r="H658" s="20"/>
      <c r="I658" s="20">
        <v>2.5</v>
      </c>
      <c r="J658" s="30">
        <f t="shared" ref="J658:J669" si="18">ROUND(F658*G658*I658,3)</f>
        <v>20.75</v>
      </c>
      <c r="K658" s="22"/>
      <c r="L658" s="22"/>
      <c r="M658" s="22"/>
    </row>
    <row r="659" spans="1:13" ht="15.15" customHeight="1" thickBot="1" x14ac:dyDescent="0.35">
      <c r="A659" s="22"/>
      <c r="B659" s="22"/>
      <c r="C659" s="22"/>
      <c r="D659" s="26"/>
      <c r="E659" s="5"/>
      <c r="F659" s="3">
        <v>1</v>
      </c>
      <c r="G659" s="20">
        <v>4.3</v>
      </c>
      <c r="H659" s="20"/>
      <c r="I659" s="20">
        <v>2.5</v>
      </c>
      <c r="J659" s="30">
        <f t="shared" si="18"/>
        <v>10.75</v>
      </c>
      <c r="K659" s="22"/>
      <c r="L659" s="22"/>
      <c r="M659" s="22"/>
    </row>
    <row r="660" spans="1:13" ht="15.15" customHeight="1" thickBot="1" x14ac:dyDescent="0.35">
      <c r="A660" s="22"/>
      <c r="B660" s="22"/>
      <c r="C660" s="22"/>
      <c r="D660" s="26"/>
      <c r="E660" s="5"/>
      <c r="F660" s="3">
        <v>2</v>
      </c>
      <c r="G660" s="20">
        <v>6.25</v>
      </c>
      <c r="H660" s="20"/>
      <c r="I660" s="20">
        <v>2.5</v>
      </c>
      <c r="J660" s="30">
        <f t="shared" si="18"/>
        <v>31.25</v>
      </c>
      <c r="K660" s="22"/>
      <c r="L660" s="22"/>
      <c r="M660" s="22"/>
    </row>
    <row r="661" spans="1:13" ht="15.15" customHeight="1" thickBot="1" x14ac:dyDescent="0.35">
      <c r="A661" s="22"/>
      <c r="B661" s="22"/>
      <c r="C661" s="22"/>
      <c r="D661" s="26"/>
      <c r="E661" s="5"/>
      <c r="F661" s="3">
        <v>1</v>
      </c>
      <c r="G661" s="20">
        <v>2.4500000000000002</v>
      </c>
      <c r="H661" s="20"/>
      <c r="I661" s="20">
        <v>2.5</v>
      </c>
      <c r="J661" s="30">
        <f t="shared" si="18"/>
        <v>6.125</v>
      </c>
      <c r="K661" s="22"/>
      <c r="L661" s="22"/>
      <c r="M661" s="22"/>
    </row>
    <row r="662" spans="1:13" ht="21.3" customHeight="1" thickBot="1" x14ac:dyDescent="0.35">
      <c r="A662" s="22"/>
      <c r="B662" s="22"/>
      <c r="C662" s="22"/>
      <c r="D662" s="26"/>
      <c r="E662" s="5" t="s">
        <v>1221</v>
      </c>
      <c r="F662" s="3">
        <v>1</v>
      </c>
      <c r="G662" s="20">
        <v>17.149999999999999</v>
      </c>
      <c r="H662" s="20"/>
      <c r="I662" s="20">
        <v>2.5</v>
      </c>
      <c r="J662" s="30">
        <f t="shared" si="18"/>
        <v>42.875</v>
      </c>
      <c r="K662" s="22"/>
      <c r="L662" s="22"/>
      <c r="M662" s="22"/>
    </row>
    <row r="663" spans="1:13" ht="21.3" customHeight="1" thickBot="1" x14ac:dyDescent="0.35">
      <c r="A663" s="22"/>
      <c r="B663" s="22"/>
      <c r="C663" s="22"/>
      <c r="D663" s="26"/>
      <c r="E663" s="5" t="s">
        <v>1222</v>
      </c>
      <c r="F663" s="3">
        <v>1</v>
      </c>
      <c r="G663" s="20">
        <v>3.2</v>
      </c>
      <c r="H663" s="20"/>
      <c r="I663" s="20">
        <v>2.5</v>
      </c>
      <c r="J663" s="30">
        <f t="shared" si="18"/>
        <v>8</v>
      </c>
      <c r="K663" s="22"/>
      <c r="L663" s="22"/>
      <c r="M663" s="22"/>
    </row>
    <row r="664" spans="1:13" ht="15.15" customHeight="1" thickBot="1" x14ac:dyDescent="0.35">
      <c r="A664" s="22"/>
      <c r="B664" s="22"/>
      <c r="C664" s="22"/>
      <c r="D664" s="26"/>
      <c r="E664" s="5"/>
      <c r="F664" s="3">
        <v>1</v>
      </c>
      <c r="G664" s="20">
        <v>6.6</v>
      </c>
      <c r="H664" s="20"/>
      <c r="I664" s="20">
        <v>2.5</v>
      </c>
      <c r="J664" s="30">
        <f t="shared" si="18"/>
        <v>16.5</v>
      </c>
      <c r="K664" s="22"/>
      <c r="L664" s="22"/>
      <c r="M664" s="22"/>
    </row>
    <row r="665" spans="1:13" ht="15.15" customHeight="1" thickBot="1" x14ac:dyDescent="0.35">
      <c r="A665" s="22"/>
      <c r="B665" s="22"/>
      <c r="C665" s="22"/>
      <c r="D665" s="26"/>
      <c r="E665" s="5"/>
      <c r="F665" s="3">
        <v>1</v>
      </c>
      <c r="G665" s="20">
        <v>4.5999999999999996</v>
      </c>
      <c r="H665" s="20"/>
      <c r="I665" s="20">
        <v>2.5</v>
      </c>
      <c r="J665" s="30">
        <f t="shared" si="18"/>
        <v>11.5</v>
      </c>
      <c r="K665" s="22"/>
      <c r="L665" s="22"/>
      <c r="M665" s="22"/>
    </row>
    <row r="666" spans="1:13" ht="15.15" customHeight="1" thickBot="1" x14ac:dyDescent="0.35">
      <c r="A666" s="22"/>
      <c r="B666" s="22"/>
      <c r="C666" s="22"/>
      <c r="D666" s="26"/>
      <c r="E666" s="5"/>
      <c r="F666" s="3">
        <v>2</v>
      </c>
      <c r="G666" s="20">
        <v>2.4</v>
      </c>
      <c r="H666" s="20"/>
      <c r="I666" s="20">
        <v>2.5</v>
      </c>
      <c r="J666" s="30">
        <f t="shared" si="18"/>
        <v>12</v>
      </c>
      <c r="K666" s="22"/>
      <c r="L666" s="22"/>
      <c r="M666" s="22"/>
    </row>
    <row r="667" spans="1:13" ht="15.15" customHeight="1" thickBot="1" x14ac:dyDescent="0.35">
      <c r="A667" s="22"/>
      <c r="B667" s="22"/>
      <c r="C667" s="22"/>
      <c r="D667" s="26"/>
      <c r="E667" s="5"/>
      <c r="F667" s="3">
        <v>1</v>
      </c>
      <c r="G667" s="20">
        <v>0.45</v>
      </c>
      <c r="H667" s="20"/>
      <c r="I667" s="20">
        <v>2.5</v>
      </c>
      <c r="J667" s="30">
        <f t="shared" si="18"/>
        <v>1.125</v>
      </c>
      <c r="K667" s="22"/>
      <c r="L667" s="22"/>
      <c r="M667" s="22"/>
    </row>
    <row r="668" spans="1:13" ht="21.3" customHeight="1" thickBot="1" x14ac:dyDescent="0.35">
      <c r="A668" s="22"/>
      <c r="B668" s="22"/>
      <c r="C668" s="22"/>
      <c r="D668" s="26"/>
      <c r="E668" s="5" t="s">
        <v>1223</v>
      </c>
      <c r="F668" s="3">
        <v>1</v>
      </c>
      <c r="G668" s="20">
        <v>22.6</v>
      </c>
      <c r="H668" s="20"/>
      <c r="I668" s="20">
        <v>2.5</v>
      </c>
      <c r="J668" s="30">
        <f t="shared" si="18"/>
        <v>56.5</v>
      </c>
      <c r="K668" s="22"/>
      <c r="L668" s="22"/>
      <c r="M668" s="22"/>
    </row>
    <row r="669" spans="1:13" ht="30.6" customHeight="1" thickBot="1" x14ac:dyDescent="0.35">
      <c r="A669" s="22"/>
      <c r="B669" s="22"/>
      <c r="C669" s="22"/>
      <c r="D669" s="26"/>
      <c r="E669" s="5" t="s">
        <v>1224</v>
      </c>
      <c r="F669" s="3">
        <v>1</v>
      </c>
      <c r="G669" s="20">
        <v>9.25</v>
      </c>
      <c r="H669" s="20"/>
      <c r="I669" s="20">
        <v>2.5</v>
      </c>
      <c r="J669" s="30">
        <f t="shared" si="18"/>
        <v>23.125</v>
      </c>
      <c r="K669" s="32">
        <f>SUM(J649:J669)</f>
        <v>420.375</v>
      </c>
      <c r="L669" s="22"/>
      <c r="M669" s="22"/>
    </row>
    <row r="670" spans="1:13" ht="15.45" customHeight="1" thickBot="1" x14ac:dyDescent="0.35">
      <c r="A670" s="10" t="s">
        <v>1225</v>
      </c>
      <c r="B670" s="5" t="s">
        <v>1226</v>
      </c>
      <c r="C670" s="5" t="s">
        <v>1227</v>
      </c>
      <c r="D670" s="84" t="s">
        <v>1228</v>
      </c>
      <c r="E670" s="84"/>
      <c r="F670" s="84"/>
      <c r="G670" s="84"/>
      <c r="H670" s="84"/>
      <c r="I670" s="84"/>
      <c r="J670" s="84"/>
      <c r="K670" s="20">
        <f>SUM(K673:K693)</f>
        <v>197.79</v>
      </c>
      <c r="L670" s="21">
        <f>ROUND(0*(1+M2/100),2)</f>
        <v>0</v>
      </c>
      <c r="M670" s="21">
        <f>ROUND(K670*L670,2)</f>
        <v>0</v>
      </c>
    </row>
    <row r="671" spans="1:13" ht="85.95" customHeight="1" thickBot="1" x14ac:dyDescent="0.35">
      <c r="A671" s="22"/>
      <c r="B671" s="22"/>
      <c r="C671" s="22"/>
      <c r="D671" s="84" t="s">
        <v>1229</v>
      </c>
      <c r="E671" s="84"/>
      <c r="F671" s="84"/>
      <c r="G671" s="84"/>
      <c r="H671" s="84"/>
      <c r="I671" s="84"/>
      <c r="J671" s="84"/>
      <c r="K671" s="84"/>
      <c r="L671" s="84"/>
      <c r="M671" s="84"/>
    </row>
    <row r="672" spans="1:13" ht="15.15" customHeight="1" thickBot="1" x14ac:dyDescent="0.35">
      <c r="A672" s="22"/>
      <c r="B672" s="22"/>
      <c r="C672" s="22"/>
      <c r="D672" s="22"/>
      <c r="E672" s="23"/>
      <c r="F672" s="25" t="s">
        <v>1230</v>
      </c>
      <c r="G672" s="25" t="s">
        <v>1231</v>
      </c>
      <c r="H672" s="25" t="s">
        <v>1232</v>
      </c>
      <c r="I672" s="25" t="s">
        <v>1233</v>
      </c>
      <c r="J672" s="25" t="s">
        <v>1234</v>
      </c>
      <c r="K672" s="25" t="s">
        <v>1235</v>
      </c>
      <c r="L672" s="22"/>
      <c r="M672" s="22"/>
    </row>
    <row r="673" spans="1:13" ht="15.15" customHeight="1" thickBot="1" x14ac:dyDescent="0.35">
      <c r="A673" s="22"/>
      <c r="B673" s="22"/>
      <c r="C673" s="22"/>
      <c r="D673" s="26"/>
      <c r="E673" s="27" t="s">
        <v>1236</v>
      </c>
      <c r="F673" s="28"/>
      <c r="G673" s="29"/>
      <c r="H673" s="29"/>
      <c r="I673" s="29"/>
      <c r="J673" s="41" t="s">
        <v>1237</v>
      </c>
      <c r="K673" s="42"/>
      <c r="L673" s="22"/>
      <c r="M673" s="22"/>
    </row>
    <row r="674" spans="1:13" ht="15.15" customHeight="1" thickBot="1" x14ac:dyDescent="0.35">
      <c r="A674" s="22"/>
      <c r="B674" s="22"/>
      <c r="C674" s="22"/>
      <c r="D674" s="26"/>
      <c r="E674" s="5" t="s">
        <v>1238</v>
      </c>
      <c r="F674" s="3">
        <v>1</v>
      </c>
      <c r="G674" s="20">
        <v>3.75</v>
      </c>
      <c r="H674" s="20"/>
      <c r="I674" s="20">
        <v>2.5</v>
      </c>
      <c r="J674" s="30">
        <f t="shared" ref="J674:J693" si="19">ROUND(F674*G674*I674,3)</f>
        <v>9.375</v>
      </c>
      <c r="K674" s="22"/>
      <c r="L674" s="22"/>
      <c r="M674" s="22"/>
    </row>
    <row r="675" spans="1:13" ht="15.15" customHeight="1" thickBot="1" x14ac:dyDescent="0.35">
      <c r="A675" s="22"/>
      <c r="B675" s="22"/>
      <c r="C675" s="22"/>
      <c r="D675" s="26"/>
      <c r="E675" s="5" t="s">
        <v>1239</v>
      </c>
      <c r="F675" s="3">
        <v>1</v>
      </c>
      <c r="G675" s="20">
        <v>17.2</v>
      </c>
      <c r="H675" s="20"/>
      <c r="I675" s="20">
        <v>2.5</v>
      </c>
      <c r="J675" s="30">
        <f t="shared" si="19"/>
        <v>43</v>
      </c>
      <c r="K675" s="22"/>
      <c r="L675" s="22"/>
      <c r="M675" s="22"/>
    </row>
    <row r="676" spans="1:13" ht="15.15" customHeight="1" thickBot="1" x14ac:dyDescent="0.35">
      <c r="A676" s="22"/>
      <c r="B676" s="22"/>
      <c r="C676" s="22"/>
      <c r="D676" s="26"/>
      <c r="E676" s="5" t="s">
        <v>1240</v>
      </c>
      <c r="F676" s="3">
        <v>3</v>
      </c>
      <c r="G676" s="20">
        <v>2.6</v>
      </c>
      <c r="H676" s="20"/>
      <c r="I676" s="20">
        <v>2.5</v>
      </c>
      <c r="J676" s="30">
        <f t="shared" si="19"/>
        <v>19.5</v>
      </c>
      <c r="K676" s="22"/>
      <c r="L676" s="22"/>
      <c r="M676" s="22"/>
    </row>
    <row r="677" spans="1:13" ht="15.15" customHeight="1" thickBot="1" x14ac:dyDescent="0.35">
      <c r="A677" s="22"/>
      <c r="B677" s="22"/>
      <c r="C677" s="22"/>
      <c r="D677" s="26"/>
      <c r="E677" s="5" t="s">
        <v>1241</v>
      </c>
      <c r="F677" s="3">
        <v>1</v>
      </c>
      <c r="G677" s="20">
        <v>15.05</v>
      </c>
      <c r="H677" s="20"/>
      <c r="I677" s="20">
        <v>2.5</v>
      </c>
      <c r="J677" s="30">
        <f t="shared" si="19"/>
        <v>37.625</v>
      </c>
      <c r="K677" s="22"/>
      <c r="L677" s="22"/>
      <c r="M677" s="22"/>
    </row>
    <row r="678" spans="1:13" ht="15.15" customHeight="1" thickBot="1" x14ac:dyDescent="0.35">
      <c r="A678" s="22"/>
      <c r="B678" s="22"/>
      <c r="C678" s="22"/>
      <c r="D678" s="26"/>
      <c r="E678" s="5"/>
      <c r="F678" s="3">
        <v>3</v>
      </c>
      <c r="G678" s="20">
        <v>0.45</v>
      </c>
      <c r="H678" s="20"/>
      <c r="I678" s="20">
        <v>2.5</v>
      </c>
      <c r="J678" s="30">
        <f t="shared" si="19"/>
        <v>3.375</v>
      </c>
      <c r="K678" s="22"/>
      <c r="L678" s="22"/>
      <c r="M678" s="22"/>
    </row>
    <row r="679" spans="1:13" ht="15.15" customHeight="1" thickBot="1" x14ac:dyDescent="0.35">
      <c r="A679" s="22"/>
      <c r="B679" s="22"/>
      <c r="C679" s="22"/>
      <c r="D679" s="26"/>
      <c r="E679" s="5"/>
      <c r="F679" s="3">
        <v>1</v>
      </c>
      <c r="G679" s="20">
        <v>1.25</v>
      </c>
      <c r="H679" s="20"/>
      <c r="I679" s="20">
        <v>2.5</v>
      </c>
      <c r="J679" s="30">
        <f t="shared" si="19"/>
        <v>3.125</v>
      </c>
      <c r="K679" s="22"/>
      <c r="L679" s="22"/>
      <c r="M679" s="22"/>
    </row>
    <row r="680" spans="1:13" ht="15.15" customHeight="1" thickBot="1" x14ac:dyDescent="0.35">
      <c r="A680" s="22"/>
      <c r="B680" s="22"/>
      <c r="C680" s="22"/>
      <c r="D680" s="26"/>
      <c r="E680" s="5"/>
      <c r="F680" s="3">
        <v>1</v>
      </c>
      <c r="G680" s="20">
        <v>0.9</v>
      </c>
      <c r="H680" s="20"/>
      <c r="I680" s="20">
        <v>2.5</v>
      </c>
      <c r="J680" s="30">
        <f t="shared" si="19"/>
        <v>2.25</v>
      </c>
      <c r="K680" s="22"/>
      <c r="L680" s="22"/>
      <c r="M680" s="22"/>
    </row>
    <row r="681" spans="1:13" ht="15.15" customHeight="1" thickBot="1" x14ac:dyDescent="0.35">
      <c r="A681" s="22"/>
      <c r="B681" s="22"/>
      <c r="C681" s="22"/>
      <c r="D681" s="26"/>
      <c r="E681" s="5"/>
      <c r="F681" s="3">
        <v>2</v>
      </c>
      <c r="G681" s="20">
        <v>1.35</v>
      </c>
      <c r="H681" s="20"/>
      <c r="I681" s="20">
        <v>2.1</v>
      </c>
      <c r="J681" s="30">
        <f t="shared" si="19"/>
        <v>5.67</v>
      </c>
      <c r="K681" s="22"/>
      <c r="L681" s="22"/>
      <c r="M681" s="22"/>
    </row>
    <row r="682" spans="1:13" ht="15.15" customHeight="1" thickBot="1" x14ac:dyDescent="0.35">
      <c r="A682" s="22"/>
      <c r="B682" s="22"/>
      <c r="C682" s="22"/>
      <c r="D682" s="26"/>
      <c r="E682" s="5"/>
      <c r="F682" s="3">
        <v>2</v>
      </c>
      <c r="G682" s="20">
        <v>1.45</v>
      </c>
      <c r="H682" s="20"/>
      <c r="I682" s="20">
        <v>2.1</v>
      </c>
      <c r="J682" s="30">
        <f t="shared" si="19"/>
        <v>6.09</v>
      </c>
      <c r="K682" s="22"/>
      <c r="L682" s="22"/>
      <c r="M682" s="22"/>
    </row>
    <row r="683" spans="1:13" ht="15.15" customHeight="1" thickBot="1" x14ac:dyDescent="0.35">
      <c r="A683" s="22"/>
      <c r="B683" s="22"/>
      <c r="C683" s="22"/>
      <c r="D683" s="26"/>
      <c r="E683" s="5"/>
      <c r="F683" s="3">
        <v>2</v>
      </c>
      <c r="G683" s="20">
        <v>0.8</v>
      </c>
      <c r="H683" s="20"/>
      <c r="I683" s="20">
        <v>2.1</v>
      </c>
      <c r="J683" s="30">
        <f t="shared" si="19"/>
        <v>3.36</v>
      </c>
      <c r="K683" s="22"/>
      <c r="L683" s="22"/>
      <c r="M683" s="22"/>
    </row>
    <row r="684" spans="1:13" ht="15.15" customHeight="1" thickBot="1" x14ac:dyDescent="0.35">
      <c r="A684" s="22"/>
      <c r="B684" s="22"/>
      <c r="C684" s="22"/>
      <c r="D684" s="26"/>
      <c r="E684" s="5"/>
      <c r="F684" s="3">
        <v>2</v>
      </c>
      <c r="G684" s="20">
        <v>2.1</v>
      </c>
      <c r="H684" s="20"/>
      <c r="I684" s="20">
        <v>2.1</v>
      </c>
      <c r="J684" s="30">
        <f t="shared" si="19"/>
        <v>8.82</v>
      </c>
      <c r="K684" s="22"/>
      <c r="L684" s="22"/>
      <c r="M684" s="22"/>
    </row>
    <row r="685" spans="1:13" ht="15.15" customHeight="1" thickBot="1" x14ac:dyDescent="0.35">
      <c r="A685" s="22"/>
      <c r="B685" s="22"/>
      <c r="C685" s="22"/>
      <c r="D685" s="26"/>
      <c r="E685" s="5"/>
      <c r="F685" s="3">
        <v>2</v>
      </c>
      <c r="G685" s="20">
        <v>0.5</v>
      </c>
      <c r="H685" s="20"/>
      <c r="I685" s="20">
        <v>2.1</v>
      </c>
      <c r="J685" s="30">
        <f t="shared" si="19"/>
        <v>2.1</v>
      </c>
      <c r="K685" s="22"/>
      <c r="L685" s="22"/>
      <c r="M685" s="22"/>
    </row>
    <row r="686" spans="1:13" ht="15.15" customHeight="1" thickBot="1" x14ac:dyDescent="0.35">
      <c r="A686" s="22"/>
      <c r="B686" s="22"/>
      <c r="C686" s="22"/>
      <c r="D686" s="26"/>
      <c r="E686" s="5" t="s">
        <v>1242</v>
      </c>
      <c r="F686" s="3">
        <v>1</v>
      </c>
      <c r="G686" s="20">
        <v>4.5</v>
      </c>
      <c r="H686" s="20"/>
      <c r="I686" s="20">
        <v>2.5</v>
      </c>
      <c r="J686" s="30">
        <f t="shared" si="19"/>
        <v>11.25</v>
      </c>
      <c r="K686" s="22"/>
      <c r="L686" s="22"/>
      <c r="M686" s="22"/>
    </row>
    <row r="687" spans="1:13" ht="15.15" customHeight="1" thickBot="1" x14ac:dyDescent="0.35">
      <c r="A687" s="22"/>
      <c r="B687" s="22"/>
      <c r="C687" s="22"/>
      <c r="D687" s="26"/>
      <c r="E687" s="5"/>
      <c r="F687" s="3">
        <v>1</v>
      </c>
      <c r="G687" s="20">
        <v>3.85</v>
      </c>
      <c r="H687" s="20"/>
      <c r="I687" s="20">
        <v>2.5</v>
      </c>
      <c r="J687" s="30">
        <f t="shared" si="19"/>
        <v>9.625</v>
      </c>
      <c r="K687" s="22"/>
      <c r="L687" s="22"/>
      <c r="M687" s="22"/>
    </row>
    <row r="688" spans="1:13" ht="15.15" customHeight="1" thickBot="1" x14ac:dyDescent="0.35">
      <c r="A688" s="22"/>
      <c r="B688" s="22"/>
      <c r="C688" s="22"/>
      <c r="D688" s="26"/>
      <c r="E688" s="5"/>
      <c r="F688" s="3">
        <v>2</v>
      </c>
      <c r="G688" s="20">
        <v>3.35</v>
      </c>
      <c r="H688" s="20"/>
      <c r="I688" s="20">
        <v>2.5</v>
      </c>
      <c r="J688" s="30">
        <f t="shared" si="19"/>
        <v>16.75</v>
      </c>
      <c r="K688" s="22"/>
      <c r="L688" s="22"/>
      <c r="M688" s="22"/>
    </row>
    <row r="689" spans="1:13" ht="15.15" customHeight="1" thickBot="1" x14ac:dyDescent="0.35">
      <c r="A689" s="22"/>
      <c r="B689" s="22"/>
      <c r="C689" s="22"/>
      <c r="D689" s="26"/>
      <c r="E689" s="5"/>
      <c r="F689" s="3">
        <v>2</v>
      </c>
      <c r="G689" s="20">
        <v>0.25</v>
      </c>
      <c r="H689" s="20"/>
      <c r="I689" s="20">
        <v>2.5</v>
      </c>
      <c r="J689" s="30">
        <f t="shared" si="19"/>
        <v>1.25</v>
      </c>
      <c r="K689" s="22"/>
      <c r="L689" s="22"/>
      <c r="M689" s="22"/>
    </row>
    <row r="690" spans="1:13" ht="15.15" customHeight="1" thickBot="1" x14ac:dyDescent="0.35">
      <c r="A690" s="22"/>
      <c r="B690" s="22"/>
      <c r="C690" s="22"/>
      <c r="D690" s="26"/>
      <c r="E690" s="5"/>
      <c r="F690" s="3">
        <v>1</v>
      </c>
      <c r="G690" s="20">
        <v>1.2</v>
      </c>
      <c r="H690" s="20"/>
      <c r="I690" s="20">
        <v>2.5</v>
      </c>
      <c r="J690" s="30">
        <f t="shared" si="19"/>
        <v>3</v>
      </c>
      <c r="K690" s="22"/>
      <c r="L690" s="22"/>
      <c r="M690" s="22"/>
    </row>
    <row r="691" spans="1:13" ht="15.15" customHeight="1" thickBot="1" x14ac:dyDescent="0.35">
      <c r="A691" s="22"/>
      <c r="B691" s="22"/>
      <c r="C691" s="22"/>
      <c r="D691" s="26"/>
      <c r="E691" s="5"/>
      <c r="F691" s="3">
        <v>1</v>
      </c>
      <c r="G691" s="20">
        <v>3.05</v>
      </c>
      <c r="H691" s="20"/>
      <c r="I691" s="20">
        <v>2.5</v>
      </c>
      <c r="J691" s="30">
        <f t="shared" si="19"/>
        <v>7.625</v>
      </c>
      <c r="K691" s="22"/>
      <c r="L691" s="22"/>
      <c r="M691" s="22"/>
    </row>
    <row r="692" spans="1:13" ht="15.15" customHeight="1" thickBot="1" x14ac:dyDescent="0.35">
      <c r="A692" s="22"/>
      <c r="B692" s="22"/>
      <c r="C692" s="22"/>
      <c r="D692" s="26"/>
      <c r="E692" s="5"/>
      <c r="F692" s="3">
        <v>1</v>
      </c>
      <c r="G692" s="20">
        <v>1</v>
      </c>
      <c r="H692" s="20"/>
      <c r="I692" s="20">
        <v>2.5</v>
      </c>
      <c r="J692" s="30">
        <f t="shared" si="19"/>
        <v>2.5</v>
      </c>
      <c r="K692" s="22"/>
      <c r="L692" s="22"/>
      <c r="M692" s="22"/>
    </row>
    <row r="693" spans="1:13" ht="15.15" customHeight="1" thickBot="1" x14ac:dyDescent="0.35">
      <c r="A693" s="22"/>
      <c r="B693" s="22"/>
      <c r="C693" s="22"/>
      <c r="D693" s="26"/>
      <c r="E693" s="5"/>
      <c r="F693" s="3">
        <v>1</v>
      </c>
      <c r="G693" s="20">
        <v>0.6</v>
      </c>
      <c r="H693" s="20"/>
      <c r="I693" s="20">
        <v>2.5</v>
      </c>
      <c r="J693" s="30">
        <f t="shared" si="19"/>
        <v>1.5</v>
      </c>
      <c r="K693" s="32">
        <f>SUM(J673:J693)</f>
        <v>197.79</v>
      </c>
      <c r="L693" s="22"/>
      <c r="M693" s="22"/>
    </row>
    <row r="694" spans="1:13" ht="15.45" customHeight="1" thickBot="1" x14ac:dyDescent="0.35">
      <c r="A694" s="10" t="s">
        <v>1243</v>
      </c>
      <c r="B694" s="5" t="s">
        <v>1244</v>
      </c>
      <c r="C694" s="5" t="s">
        <v>1245</v>
      </c>
      <c r="D694" s="84" t="s">
        <v>1246</v>
      </c>
      <c r="E694" s="84"/>
      <c r="F694" s="84"/>
      <c r="G694" s="84"/>
      <c r="H694" s="84"/>
      <c r="I694" s="84"/>
      <c r="J694" s="84"/>
      <c r="K694" s="20">
        <f>SUM(K697:K711)</f>
        <v>214.5</v>
      </c>
      <c r="L694" s="21">
        <f>ROUND(0*(1+M2/100),2)</f>
        <v>0</v>
      </c>
      <c r="M694" s="21">
        <f>ROUND(K694*L694,2)</f>
        <v>0</v>
      </c>
    </row>
    <row r="695" spans="1:13" ht="85.95" customHeight="1" thickBot="1" x14ac:dyDescent="0.35">
      <c r="A695" s="22"/>
      <c r="B695" s="22"/>
      <c r="C695" s="22"/>
      <c r="D695" s="84" t="s">
        <v>1247</v>
      </c>
      <c r="E695" s="84"/>
      <c r="F695" s="84"/>
      <c r="G695" s="84"/>
      <c r="H695" s="84"/>
      <c r="I695" s="84"/>
      <c r="J695" s="84"/>
      <c r="K695" s="84"/>
      <c r="L695" s="84"/>
      <c r="M695" s="84"/>
    </row>
    <row r="696" spans="1:13" ht="15.15" customHeight="1" thickBot="1" x14ac:dyDescent="0.35">
      <c r="A696" s="22"/>
      <c r="B696" s="22"/>
      <c r="C696" s="22"/>
      <c r="D696" s="22"/>
      <c r="E696" s="23"/>
      <c r="F696" s="25" t="s">
        <v>1248</v>
      </c>
      <c r="G696" s="25" t="s">
        <v>1249</v>
      </c>
      <c r="H696" s="25" t="s">
        <v>1250</v>
      </c>
      <c r="I696" s="25" t="s">
        <v>1251</v>
      </c>
      <c r="J696" s="25" t="s">
        <v>1252</v>
      </c>
      <c r="K696" s="25" t="s">
        <v>1253</v>
      </c>
      <c r="L696" s="22"/>
      <c r="M696" s="22"/>
    </row>
    <row r="697" spans="1:13" ht="15.15" customHeight="1" thickBot="1" x14ac:dyDescent="0.35">
      <c r="A697" s="22"/>
      <c r="B697" s="22"/>
      <c r="C697" s="22"/>
      <c r="D697" s="26"/>
      <c r="E697" s="27" t="s">
        <v>1254</v>
      </c>
      <c r="F697" s="28"/>
      <c r="G697" s="29"/>
      <c r="H697" s="29"/>
      <c r="I697" s="29"/>
      <c r="J697" s="41" t="s">
        <v>1255</v>
      </c>
      <c r="K697" s="42"/>
      <c r="L697" s="22"/>
      <c r="M697" s="22"/>
    </row>
    <row r="698" spans="1:13" ht="15.15" customHeight="1" thickBot="1" x14ac:dyDescent="0.35">
      <c r="A698" s="22"/>
      <c r="B698" s="22"/>
      <c r="C698" s="22"/>
      <c r="D698" s="26"/>
      <c r="E698" s="5" t="s">
        <v>1256</v>
      </c>
      <c r="F698" s="3">
        <v>1</v>
      </c>
      <c r="G698" s="20">
        <v>8</v>
      </c>
      <c r="H698" s="20"/>
      <c r="I698" s="20">
        <v>2.5</v>
      </c>
      <c r="J698" s="30">
        <f t="shared" ref="J698:J711" si="20">ROUND(F698*G698*I698,3)</f>
        <v>20</v>
      </c>
      <c r="K698" s="22"/>
      <c r="L698" s="22"/>
      <c r="M698" s="22"/>
    </row>
    <row r="699" spans="1:13" ht="15.15" customHeight="1" thickBot="1" x14ac:dyDescent="0.35">
      <c r="A699" s="22"/>
      <c r="B699" s="22"/>
      <c r="C699" s="22"/>
      <c r="D699" s="26"/>
      <c r="E699" s="5"/>
      <c r="F699" s="3">
        <v>1</v>
      </c>
      <c r="G699" s="20">
        <v>2.5499999999999998</v>
      </c>
      <c r="H699" s="20"/>
      <c r="I699" s="20">
        <v>2.5</v>
      </c>
      <c r="J699" s="30">
        <f t="shared" si="20"/>
        <v>6.375</v>
      </c>
      <c r="K699" s="22"/>
      <c r="L699" s="22"/>
      <c r="M699" s="22"/>
    </row>
    <row r="700" spans="1:13" ht="15.15" customHeight="1" thickBot="1" x14ac:dyDescent="0.35">
      <c r="A700" s="22"/>
      <c r="B700" s="22"/>
      <c r="C700" s="22"/>
      <c r="D700" s="26"/>
      <c r="E700" s="5"/>
      <c r="F700" s="3">
        <v>1</v>
      </c>
      <c r="G700" s="20">
        <v>8.15</v>
      </c>
      <c r="H700" s="20"/>
      <c r="I700" s="20">
        <v>2.5</v>
      </c>
      <c r="J700" s="30">
        <f t="shared" si="20"/>
        <v>20.375</v>
      </c>
      <c r="K700" s="22"/>
      <c r="L700" s="22"/>
      <c r="M700" s="22"/>
    </row>
    <row r="701" spans="1:13" ht="15.15" customHeight="1" thickBot="1" x14ac:dyDescent="0.35">
      <c r="A701" s="22"/>
      <c r="B701" s="22"/>
      <c r="C701" s="22"/>
      <c r="D701" s="26"/>
      <c r="E701" s="5"/>
      <c r="F701" s="3">
        <v>4</v>
      </c>
      <c r="G701" s="20">
        <v>3.95</v>
      </c>
      <c r="H701" s="20"/>
      <c r="I701" s="20">
        <v>2.5</v>
      </c>
      <c r="J701" s="30">
        <f t="shared" si="20"/>
        <v>39.5</v>
      </c>
      <c r="K701" s="22"/>
      <c r="L701" s="22"/>
      <c r="M701" s="22"/>
    </row>
    <row r="702" spans="1:13" ht="15.15" customHeight="1" thickBot="1" x14ac:dyDescent="0.35">
      <c r="A702" s="22"/>
      <c r="B702" s="22"/>
      <c r="C702" s="22"/>
      <c r="D702" s="26"/>
      <c r="E702" s="5"/>
      <c r="F702" s="3">
        <v>1</v>
      </c>
      <c r="G702" s="20">
        <v>1.5</v>
      </c>
      <c r="H702" s="20"/>
      <c r="I702" s="20">
        <v>2.5</v>
      </c>
      <c r="J702" s="30">
        <f t="shared" si="20"/>
        <v>3.75</v>
      </c>
      <c r="K702" s="22"/>
      <c r="L702" s="22"/>
      <c r="M702" s="22"/>
    </row>
    <row r="703" spans="1:13" ht="15.15" customHeight="1" thickBot="1" x14ac:dyDescent="0.35">
      <c r="A703" s="22"/>
      <c r="B703" s="22"/>
      <c r="C703" s="22"/>
      <c r="D703" s="26"/>
      <c r="E703" s="5" t="s">
        <v>1257</v>
      </c>
      <c r="F703" s="3">
        <v>1</v>
      </c>
      <c r="G703" s="20">
        <v>6.25</v>
      </c>
      <c r="H703" s="20"/>
      <c r="I703" s="20">
        <v>2.5</v>
      </c>
      <c r="J703" s="30">
        <f t="shared" si="20"/>
        <v>15.625</v>
      </c>
      <c r="K703" s="22"/>
      <c r="L703" s="22"/>
      <c r="M703" s="22"/>
    </row>
    <row r="704" spans="1:13" ht="15.15" customHeight="1" thickBot="1" x14ac:dyDescent="0.35">
      <c r="A704" s="22"/>
      <c r="B704" s="22"/>
      <c r="C704" s="22"/>
      <c r="D704" s="26"/>
      <c r="E704" s="5"/>
      <c r="F704" s="3">
        <v>1</v>
      </c>
      <c r="G704" s="20">
        <v>4.3499999999999996</v>
      </c>
      <c r="H704" s="20"/>
      <c r="I704" s="20">
        <v>2.5</v>
      </c>
      <c r="J704" s="30">
        <f t="shared" si="20"/>
        <v>10.875</v>
      </c>
      <c r="K704" s="22"/>
      <c r="L704" s="22"/>
      <c r="M704" s="22"/>
    </row>
    <row r="705" spans="1:13" ht="15.15" customHeight="1" thickBot="1" x14ac:dyDescent="0.35">
      <c r="A705" s="22"/>
      <c r="B705" s="22"/>
      <c r="C705" s="22"/>
      <c r="D705" s="26"/>
      <c r="E705" s="5"/>
      <c r="F705" s="3">
        <v>1</v>
      </c>
      <c r="G705" s="20">
        <v>2.9</v>
      </c>
      <c r="H705" s="20"/>
      <c r="I705" s="20">
        <v>2.5</v>
      </c>
      <c r="J705" s="30">
        <f t="shared" si="20"/>
        <v>7.25</v>
      </c>
      <c r="K705" s="22"/>
      <c r="L705" s="22"/>
      <c r="M705" s="22"/>
    </row>
    <row r="706" spans="1:13" ht="15.15" customHeight="1" thickBot="1" x14ac:dyDescent="0.35">
      <c r="A706" s="22"/>
      <c r="B706" s="22"/>
      <c r="C706" s="22"/>
      <c r="D706" s="26"/>
      <c r="E706" s="5" t="s">
        <v>1258</v>
      </c>
      <c r="F706" s="3">
        <v>1</v>
      </c>
      <c r="G706" s="20">
        <v>1.8</v>
      </c>
      <c r="H706" s="20"/>
      <c r="I706" s="20">
        <v>2.5</v>
      </c>
      <c r="J706" s="30">
        <f t="shared" si="20"/>
        <v>4.5</v>
      </c>
      <c r="K706" s="22"/>
      <c r="L706" s="22"/>
      <c r="M706" s="22"/>
    </row>
    <row r="707" spans="1:13" ht="15.15" customHeight="1" thickBot="1" x14ac:dyDescent="0.35">
      <c r="A707" s="22"/>
      <c r="B707" s="22"/>
      <c r="C707" s="22"/>
      <c r="D707" s="26"/>
      <c r="E707" s="5"/>
      <c r="F707" s="3">
        <v>2</v>
      </c>
      <c r="G707" s="20">
        <v>1.2</v>
      </c>
      <c r="H707" s="20"/>
      <c r="I707" s="20">
        <v>2.5</v>
      </c>
      <c r="J707" s="30">
        <f t="shared" si="20"/>
        <v>6</v>
      </c>
      <c r="K707" s="22"/>
      <c r="L707" s="22"/>
      <c r="M707" s="22"/>
    </row>
    <row r="708" spans="1:13" ht="15.15" customHeight="1" thickBot="1" x14ac:dyDescent="0.35">
      <c r="A708" s="22"/>
      <c r="B708" s="22"/>
      <c r="C708" s="22"/>
      <c r="D708" s="26"/>
      <c r="E708" s="5" t="s">
        <v>1259</v>
      </c>
      <c r="F708" s="3">
        <v>1</v>
      </c>
      <c r="G708" s="20">
        <v>9.35</v>
      </c>
      <c r="H708" s="20"/>
      <c r="I708" s="20">
        <v>2.5</v>
      </c>
      <c r="J708" s="30">
        <f t="shared" si="20"/>
        <v>23.375</v>
      </c>
      <c r="K708" s="22"/>
      <c r="L708" s="22"/>
      <c r="M708" s="22"/>
    </row>
    <row r="709" spans="1:13" ht="15.15" customHeight="1" thickBot="1" x14ac:dyDescent="0.35">
      <c r="A709" s="22"/>
      <c r="B709" s="22"/>
      <c r="C709" s="22"/>
      <c r="D709" s="26"/>
      <c r="E709" s="5"/>
      <c r="F709" s="3">
        <v>1</v>
      </c>
      <c r="G709" s="20">
        <v>7.95</v>
      </c>
      <c r="H709" s="20"/>
      <c r="I709" s="20">
        <v>2.5</v>
      </c>
      <c r="J709" s="30">
        <f t="shared" si="20"/>
        <v>19.875</v>
      </c>
      <c r="K709" s="22"/>
      <c r="L709" s="22"/>
      <c r="M709" s="22"/>
    </row>
    <row r="710" spans="1:13" ht="15.15" customHeight="1" thickBot="1" x14ac:dyDescent="0.35">
      <c r="A710" s="22"/>
      <c r="B710" s="22"/>
      <c r="C710" s="22"/>
      <c r="D710" s="26"/>
      <c r="E710" s="5"/>
      <c r="F710" s="3">
        <v>2</v>
      </c>
      <c r="G710" s="20">
        <v>4.6500000000000004</v>
      </c>
      <c r="H710" s="20"/>
      <c r="I710" s="20">
        <v>2.5</v>
      </c>
      <c r="J710" s="30">
        <f t="shared" si="20"/>
        <v>23.25</v>
      </c>
      <c r="K710" s="22"/>
      <c r="L710" s="22"/>
      <c r="M710" s="22"/>
    </row>
    <row r="711" spans="1:13" ht="15.15" customHeight="1" thickBot="1" x14ac:dyDescent="0.35">
      <c r="A711" s="22"/>
      <c r="B711" s="22"/>
      <c r="C711" s="22"/>
      <c r="D711" s="26"/>
      <c r="E711" s="5"/>
      <c r="F711" s="3">
        <v>2</v>
      </c>
      <c r="G711" s="20">
        <v>2.75</v>
      </c>
      <c r="H711" s="20"/>
      <c r="I711" s="20">
        <v>2.5</v>
      </c>
      <c r="J711" s="30">
        <f t="shared" si="20"/>
        <v>13.75</v>
      </c>
      <c r="K711" s="32">
        <f>SUM(J697:J711)</f>
        <v>214.5</v>
      </c>
      <c r="L711" s="22"/>
      <c r="M711" s="22"/>
    </row>
    <row r="712" spans="1:13" ht="15.45" customHeight="1" thickBot="1" x14ac:dyDescent="0.35">
      <c r="A712" s="10" t="s">
        <v>1260</v>
      </c>
      <c r="B712" s="5" t="s">
        <v>1261</v>
      </c>
      <c r="C712" s="5" t="s">
        <v>1262</v>
      </c>
      <c r="D712" s="84" t="s">
        <v>1263</v>
      </c>
      <c r="E712" s="84"/>
      <c r="F712" s="84"/>
      <c r="G712" s="84"/>
      <c r="H712" s="84"/>
      <c r="I712" s="84"/>
      <c r="J712" s="84"/>
      <c r="K712" s="20">
        <f>SUM(K715:K715)</f>
        <v>16.8</v>
      </c>
      <c r="L712" s="21">
        <f>ROUND(0*(1+M2/100),2)</f>
        <v>0</v>
      </c>
      <c r="M712" s="21">
        <f>ROUND(K712*L712,2)</f>
        <v>0</v>
      </c>
    </row>
    <row r="713" spans="1:13" ht="49.05" customHeight="1" thickBot="1" x14ac:dyDescent="0.35">
      <c r="A713" s="22"/>
      <c r="B713" s="22"/>
      <c r="C713" s="22"/>
      <c r="D713" s="84" t="s">
        <v>1264</v>
      </c>
      <c r="E713" s="84"/>
      <c r="F713" s="84"/>
      <c r="G713" s="84"/>
      <c r="H713" s="84"/>
      <c r="I713" s="84"/>
      <c r="J713" s="84"/>
      <c r="K713" s="84"/>
      <c r="L713" s="84"/>
      <c r="M713" s="84"/>
    </row>
    <row r="714" spans="1:13" ht="15.15" customHeight="1" thickBot="1" x14ac:dyDescent="0.35">
      <c r="A714" s="22"/>
      <c r="B714" s="22"/>
      <c r="C714" s="22"/>
      <c r="D714" s="22"/>
      <c r="E714" s="23"/>
      <c r="F714" s="25" t="s">
        <v>1265</v>
      </c>
      <c r="G714" s="25" t="s">
        <v>1266</v>
      </c>
      <c r="H714" s="25" t="s">
        <v>1267</v>
      </c>
      <c r="I714" s="25" t="s">
        <v>1268</v>
      </c>
      <c r="J714" s="25" t="s">
        <v>1269</v>
      </c>
      <c r="K714" s="25" t="s">
        <v>1270</v>
      </c>
      <c r="L714" s="22"/>
      <c r="M714" s="22"/>
    </row>
    <row r="715" spans="1:13" ht="15.15" customHeight="1" thickBot="1" x14ac:dyDescent="0.35">
      <c r="A715" s="22"/>
      <c r="B715" s="22"/>
      <c r="C715" s="22"/>
      <c r="D715" s="26"/>
      <c r="E715" s="27" t="s">
        <v>1271</v>
      </c>
      <c r="F715" s="28">
        <v>12</v>
      </c>
      <c r="G715" s="29">
        <v>1.4</v>
      </c>
      <c r="H715" s="29"/>
      <c r="I715" s="29"/>
      <c r="J715" s="31">
        <f>ROUND(F715*G715,3)</f>
        <v>16.8</v>
      </c>
      <c r="K715" s="33">
        <f>SUM(J715:J715)</f>
        <v>16.8</v>
      </c>
      <c r="L715" s="22"/>
      <c r="M715" s="22"/>
    </row>
    <row r="716" spans="1:13" ht="15.45" customHeight="1" thickBot="1" x14ac:dyDescent="0.35">
      <c r="A716" s="34"/>
      <c r="B716" s="34"/>
      <c r="C716" s="34"/>
      <c r="D716" s="35" t="s">
        <v>1272</v>
      </c>
      <c r="E716" s="36"/>
      <c r="F716" s="36"/>
      <c r="G716" s="36"/>
      <c r="H716" s="36"/>
      <c r="I716" s="36"/>
      <c r="J716" s="36"/>
      <c r="K716" s="36"/>
      <c r="L716" s="37">
        <f>M646+M670+M694+M712</f>
        <v>0</v>
      </c>
      <c r="M716" s="37">
        <f>ROUND(L716,2)</f>
        <v>0</v>
      </c>
    </row>
    <row r="717" spans="1:13" ht="15.45" customHeight="1" thickBot="1" x14ac:dyDescent="0.35">
      <c r="A717" s="38" t="s">
        <v>1273</v>
      </c>
      <c r="B717" s="38" t="s">
        <v>1274</v>
      </c>
      <c r="C717" s="39"/>
      <c r="D717" s="85" t="s">
        <v>1275</v>
      </c>
      <c r="E717" s="85"/>
      <c r="F717" s="85"/>
      <c r="G717" s="85"/>
      <c r="H717" s="85"/>
      <c r="I717" s="85"/>
      <c r="J717" s="85"/>
      <c r="K717" s="39"/>
      <c r="L717" s="40">
        <f>L1036</f>
        <v>0</v>
      </c>
      <c r="M717" s="40">
        <f>ROUND(L717,2)</f>
        <v>0</v>
      </c>
    </row>
    <row r="718" spans="1:13" ht="15.45" customHeight="1" thickBot="1" x14ac:dyDescent="0.35">
      <c r="A718" s="10" t="s">
        <v>1276</v>
      </c>
      <c r="B718" s="5" t="s">
        <v>1277</v>
      </c>
      <c r="C718" s="5" t="s">
        <v>1278</v>
      </c>
      <c r="D718" s="84" t="s">
        <v>1279</v>
      </c>
      <c r="E718" s="84"/>
      <c r="F718" s="84"/>
      <c r="G718" s="84"/>
      <c r="H718" s="84"/>
      <c r="I718" s="84"/>
      <c r="J718" s="84"/>
      <c r="K718" s="20">
        <f>SUM(K721:K766)</f>
        <v>1022.7929999999999</v>
      </c>
      <c r="L718" s="21">
        <f>ROUND(0*(1+M2/100),2)</f>
        <v>0</v>
      </c>
      <c r="M718" s="21">
        <f>ROUND(K718*L718,2)</f>
        <v>0</v>
      </c>
    </row>
    <row r="719" spans="1:13" ht="141.44999999999999" customHeight="1" thickBot="1" x14ac:dyDescent="0.35">
      <c r="A719" s="22"/>
      <c r="B719" s="22"/>
      <c r="C719" s="22"/>
      <c r="D719" s="84" t="s">
        <v>1280</v>
      </c>
      <c r="E719" s="84"/>
      <c r="F719" s="84"/>
      <c r="G719" s="84"/>
      <c r="H719" s="84"/>
      <c r="I719" s="84"/>
      <c r="J719" s="84"/>
      <c r="K719" s="84"/>
      <c r="L719" s="84"/>
      <c r="M719" s="84"/>
    </row>
    <row r="720" spans="1:13" ht="15.15" customHeight="1" thickBot="1" x14ac:dyDescent="0.35">
      <c r="A720" s="22"/>
      <c r="B720" s="22"/>
      <c r="C720" s="22"/>
      <c r="D720" s="22"/>
      <c r="E720" s="23"/>
      <c r="F720" s="25" t="s">
        <v>1281</v>
      </c>
      <c r="G720" s="25" t="s">
        <v>1282</v>
      </c>
      <c r="H720" s="25" t="s">
        <v>1283</v>
      </c>
      <c r="I720" s="25" t="s">
        <v>1284</v>
      </c>
      <c r="J720" s="25" t="s">
        <v>1285</v>
      </c>
      <c r="K720" s="25" t="s">
        <v>1286</v>
      </c>
      <c r="L720" s="22"/>
      <c r="M720" s="22"/>
    </row>
    <row r="721" spans="1:13" ht="21.3" customHeight="1" thickBot="1" x14ac:dyDescent="0.35">
      <c r="A721" s="22"/>
      <c r="B721" s="22"/>
      <c r="C721" s="22"/>
      <c r="D721" s="26"/>
      <c r="E721" s="27" t="s">
        <v>1287</v>
      </c>
      <c r="F721" s="28"/>
      <c r="G721" s="29"/>
      <c r="H721" s="29"/>
      <c r="I721" s="29"/>
      <c r="J721" s="41" t="s">
        <v>1288</v>
      </c>
      <c r="K721" s="42"/>
      <c r="L721" s="22"/>
      <c r="M721" s="22"/>
    </row>
    <row r="722" spans="1:13" ht="21.3" customHeight="1" thickBot="1" x14ac:dyDescent="0.35">
      <c r="A722" s="22"/>
      <c r="B722" s="22"/>
      <c r="C722" s="22"/>
      <c r="D722" s="26"/>
      <c r="E722" s="5" t="s">
        <v>1289</v>
      </c>
      <c r="F722" s="3">
        <v>1</v>
      </c>
      <c r="G722" s="20">
        <v>6.8</v>
      </c>
      <c r="H722" s="20"/>
      <c r="I722" s="20">
        <v>4.3499999999999996</v>
      </c>
      <c r="J722" s="30">
        <f t="shared" ref="J722:J730" si="21">ROUND(F722*G722*I722,3)</f>
        <v>29.58</v>
      </c>
      <c r="K722" s="22"/>
      <c r="L722" s="22"/>
      <c r="M722" s="22"/>
    </row>
    <row r="723" spans="1:13" ht="15.15" customHeight="1" thickBot="1" x14ac:dyDescent="0.35">
      <c r="A723" s="22"/>
      <c r="B723" s="22"/>
      <c r="C723" s="22"/>
      <c r="D723" s="26"/>
      <c r="E723" s="5"/>
      <c r="F723" s="3">
        <v>1</v>
      </c>
      <c r="G723" s="20">
        <v>2.65</v>
      </c>
      <c r="H723" s="20"/>
      <c r="I723" s="20">
        <v>4.3499999999999996</v>
      </c>
      <c r="J723" s="30">
        <f t="shared" si="21"/>
        <v>11.528</v>
      </c>
      <c r="K723" s="22"/>
      <c r="L723" s="22"/>
      <c r="M723" s="22"/>
    </row>
    <row r="724" spans="1:13" ht="30.6" customHeight="1" thickBot="1" x14ac:dyDescent="0.35">
      <c r="A724" s="22"/>
      <c r="B724" s="22"/>
      <c r="C724" s="22"/>
      <c r="D724" s="26"/>
      <c r="E724" s="5" t="s">
        <v>1290</v>
      </c>
      <c r="F724" s="3">
        <v>1</v>
      </c>
      <c r="G724" s="20">
        <v>2.7</v>
      </c>
      <c r="H724" s="20"/>
      <c r="I724" s="20">
        <v>3.5</v>
      </c>
      <c r="J724" s="30">
        <f t="shared" si="21"/>
        <v>9.4499999999999993</v>
      </c>
      <c r="K724" s="22"/>
      <c r="L724" s="22"/>
      <c r="M724" s="22"/>
    </row>
    <row r="725" spans="1:13" ht="21.3" customHeight="1" thickBot="1" x14ac:dyDescent="0.35">
      <c r="A725" s="22"/>
      <c r="B725" s="22"/>
      <c r="C725" s="22"/>
      <c r="D725" s="26"/>
      <c r="E725" s="5" t="s">
        <v>1291</v>
      </c>
      <c r="F725" s="3">
        <v>1</v>
      </c>
      <c r="G725" s="20">
        <v>10.61</v>
      </c>
      <c r="H725" s="20"/>
      <c r="I725" s="20">
        <v>3.5</v>
      </c>
      <c r="J725" s="30">
        <f t="shared" si="21"/>
        <v>37.134999999999998</v>
      </c>
      <c r="K725" s="22"/>
      <c r="L725" s="22"/>
      <c r="M725" s="22"/>
    </row>
    <row r="726" spans="1:13" ht="15.15" customHeight="1" thickBot="1" x14ac:dyDescent="0.35">
      <c r="A726" s="22"/>
      <c r="B726" s="22"/>
      <c r="C726" s="22"/>
      <c r="D726" s="26"/>
      <c r="E726" s="5"/>
      <c r="F726" s="3">
        <v>1</v>
      </c>
      <c r="G726" s="20">
        <v>1.25</v>
      </c>
      <c r="H726" s="20"/>
      <c r="I726" s="20">
        <v>3.5</v>
      </c>
      <c r="J726" s="30">
        <f t="shared" si="21"/>
        <v>4.375</v>
      </c>
      <c r="K726" s="22"/>
      <c r="L726" s="22"/>
      <c r="M726" s="22"/>
    </row>
    <row r="727" spans="1:13" ht="15.15" customHeight="1" thickBot="1" x14ac:dyDescent="0.35">
      <c r="A727" s="22"/>
      <c r="B727" s="22"/>
      <c r="C727" s="22"/>
      <c r="D727" s="26"/>
      <c r="E727" s="5"/>
      <c r="F727" s="3">
        <v>1</v>
      </c>
      <c r="G727" s="20">
        <v>15.3</v>
      </c>
      <c r="H727" s="20"/>
      <c r="I727" s="20">
        <v>2.5</v>
      </c>
      <c r="J727" s="30">
        <f t="shared" si="21"/>
        <v>38.25</v>
      </c>
      <c r="K727" s="22"/>
      <c r="L727" s="22"/>
      <c r="M727" s="22"/>
    </row>
    <row r="728" spans="1:13" ht="15.15" customHeight="1" thickBot="1" x14ac:dyDescent="0.35">
      <c r="A728" s="22"/>
      <c r="B728" s="22"/>
      <c r="C728" s="22"/>
      <c r="D728" s="26"/>
      <c r="E728" s="5"/>
      <c r="F728" s="3">
        <v>1</v>
      </c>
      <c r="G728" s="20">
        <v>8.25</v>
      </c>
      <c r="H728" s="20"/>
      <c r="I728" s="20">
        <v>2.5</v>
      </c>
      <c r="J728" s="30">
        <f t="shared" si="21"/>
        <v>20.625</v>
      </c>
      <c r="K728" s="22"/>
      <c r="L728" s="22"/>
      <c r="M728" s="22"/>
    </row>
    <row r="729" spans="1:13" ht="15.15" customHeight="1" thickBot="1" x14ac:dyDescent="0.35">
      <c r="A729" s="22"/>
      <c r="B729" s="22"/>
      <c r="C729" s="22"/>
      <c r="D729" s="26"/>
      <c r="E729" s="5" t="s">
        <v>1292</v>
      </c>
      <c r="F729" s="3">
        <v>1</v>
      </c>
      <c r="G729" s="20">
        <v>8.6999999999999993</v>
      </c>
      <c r="H729" s="20"/>
      <c r="I729" s="20">
        <v>3.5</v>
      </c>
      <c r="J729" s="30">
        <f t="shared" si="21"/>
        <v>30.45</v>
      </c>
      <c r="K729" s="22"/>
      <c r="L729" s="22"/>
      <c r="M729" s="22"/>
    </row>
    <row r="730" spans="1:13" ht="15.15" customHeight="1" thickBot="1" x14ac:dyDescent="0.35">
      <c r="A730" s="22"/>
      <c r="B730" s="22"/>
      <c r="C730" s="22"/>
      <c r="D730" s="26"/>
      <c r="E730" s="5"/>
      <c r="F730" s="3">
        <v>1</v>
      </c>
      <c r="G730" s="20">
        <v>7.6</v>
      </c>
      <c r="H730" s="20"/>
      <c r="I730" s="20">
        <v>3.5</v>
      </c>
      <c r="J730" s="30">
        <f t="shared" si="21"/>
        <v>26.6</v>
      </c>
      <c r="K730" s="22"/>
      <c r="L730" s="22"/>
      <c r="M730" s="22"/>
    </row>
    <row r="731" spans="1:13" ht="21.3" customHeight="1" thickBot="1" x14ac:dyDescent="0.35">
      <c r="A731" s="22"/>
      <c r="B731" s="22"/>
      <c r="C731" s="22"/>
      <c r="D731" s="26"/>
      <c r="E731" s="5" t="s">
        <v>1293</v>
      </c>
      <c r="F731" s="3"/>
      <c r="G731" s="20"/>
      <c r="H731" s="20"/>
      <c r="I731" s="20"/>
      <c r="J731" s="24" t="s">
        <v>1294</v>
      </c>
      <c r="K731" s="22"/>
      <c r="L731" s="22"/>
      <c r="M731" s="22"/>
    </row>
    <row r="732" spans="1:13" ht="15.15" customHeight="1" thickBot="1" x14ac:dyDescent="0.35">
      <c r="A732" s="22"/>
      <c r="B732" s="22"/>
      <c r="C732" s="22"/>
      <c r="D732" s="26"/>
      <c r="E732" s="5" t="s">
        <v>1295</v>
      </c>
      <c r="F732" s="3">
        <v>1</v>
      </c>
      <c r="G732" s="20">
        <v>9.5</v>
      </c>
      <c r="H732" s="20"/>
      <c r="I732" s="20">
        <v>3.5</v>
      </c>
      <c r="J732" s="30">
        <f t="shared" ref="J732:J738" si="22">ROUND(F732*G732*I732,3)</f>
        <v>33.25</v>
      </c>
      <c r="K732" s="22"/>
      <c r="L732" s="22"/>
      <c r="M732" s="22"/>
    </row>
    <row r="733" spans="1:13" ht="15.15" customHeight="1" thickBot="1" x14ac:dyDescent="0.35">
      <c r="A733" s="22"/>
      <c r="B733" s="22"/>
      <c r="C733" s="22"/>
      <c r="D733" s="26"/>
      <c r="E733" s="5" t="s">
        <v>1296</v>
      </c>
      <c r="F733" s="3">
        <v>1</v>
      </c>
      <c r="G733" s="20">
        <v>6.85</v>
      </c>
      <c r="H733" s="20"/>
      <c r="I733" s="20">
        <v>2.5</v>
      </c>
      <c r="J733" s="30">
        <f t="shared" si="22"/>
        <v>17.125</v>
      </c>
      <c r="K733" s="22"/>
      <c r="L733" s="22"/>
      <c r="M733" s="22"/>
    </row>
    <row r="734" spans="1:13" ht="15.15" customHeight="1" thickBot="1" x14ac:dyDescent="0.35">
      <c r="A734" s="22"/>
      <c r="B734" s="22"/>
      <c r="C734" s="22"/>
      <c r="D734" s="26"/>
      <c r="E734" s="5" t="s">
        <v>1297</v>
      </c>
      <c r="F734" s="3">
        <v>1</v>
      </c>
      <c r="G734" s="20">
        <v>7.55</v>
      </c>
      <c r="H734" s="20"/>
      <c r="I734" s="20">
        <v>2.5</v>
      </c>
      <c r="J734" s="30">
        <f t="shared" si="22"/>
        <v>18.875</v>
      </c>
      <c r="K734" s="22"/>
      <c r="L734" s="22"/>
      <c r="M734" s="22"/>
    </row>
    <row r="735" spans="1:13" ht="15.15" customHeight="1" thickBot="1" x14ac:dyDescent="0.35">
      <c r="A735" s="22"/>
      <c r="B735" s="22"/>
      <c r="C735" s="22"/>
      <c r="D735" s="26"/>
      <c r="E735" s="5" t="s">
        <v>1298</v>
      </c>
      <c r="F735" s="3">
        <v>1</v>
      </c>
      <c r="G735" s="20">
        <v>6.85</v>
      </c>
      <c r="H735" s="20"/>
      <c r="I735" s="20">
        <v>2.5</v>
      </c>
      <c r="J735" s="30">
        <f t="shared" si="22"/>
        <v>17.125</v>
      </c>
      <c r="K735" s="22"/>
      <c r="L735" s="22"/>
      <c r="M735" s="22"/>
    </row>
    <row r="736" spans="1:13" ht="15.15" customHeight="1" thickBot="1" x14ac:dyDescent="0.35">
      <c r="A736" s="22"/>
      <c r="B736" s="22"/>
      <c r="C736" s="22"/>
      <c r="D736" s="26"/>
      <c r="E736" s="5" t="s">
        <v>1299</v>
      </c>
      <c r="F736" s="3">
        <v>1</v>
      </c>
      <c r="G736" s="20">
        <v>9</v>
      </c>
      <c r="H736" s="20"/>
      <c r="I736" s="20">
        <v>2.5</v>
      </c>
      <c r="J736" s="30">
        <f t="shared" si="22"/>
        <v>22.5</v>
      </c>
      <c r="K736" s="22"/>
      <c r="L736" s="22"/>
      <c r="M736" s="22"/>
    </row>
    <row r="737" spans="1:13" ht="15.15" customHeight="1" thickBot="1" x14ac:dyDescent="0.35">
      <c r="A737" s="22"/>
      <c r="B737" s="22"/>
      <c r="C737" s="22"/>
      <c r="D737" s="26"/>
      <c r="E737" s="5" t="s">
        <v>1300</v>
      </c>
      <c r="F737" s="3">
        <v>1</v>
      </c>
      <c r="G737" s="20">
        <v>2.35</v>
      </c>
      <c r="H737" s="20"/>
      <c r="I737" s="20">
        <v>3.5</v>
      </c>
      <c r="J737" s="30">
        <f t="shared" si="22"/>
        <v>8.2249999999999996</v>
      </c>
      <c r="K737" s="22"/>
      <c r="L737" s="22"/>
      <c r="M737" s="22"/>
    </row>
    <row r="738" spans="1:13" ht="21.3" customHeight="1" thickBot="1" x14ac:dyDescent="0.35">
      <c r="A738" s="22"/>
      <c r="B738" s="22"/>
      <c r="C738" s="22"/>
      <c r="D738" s="26"/>
      <c r="E738" s="5" t="s">
        <v>1301</v>
      </c>
      <c r="F738" s="3">
        <v>1</v>
      </c>
      <c r="G738" s="20">
        <v>10.7</v>
      </c>
      <c r="H738" s="20"/>
      <c r="I738" s="20">
        <v>3.5</v>
      </c>
      <c r="J738" s="30">
        <f t="shared" si="22"/>
        <v>37.450000000000003</v>
      </c>
      <c r="K738" s="22"/>
      <c r="L738" s="22"/>
      <c r="M738" s="22"/>
    </row>
    <row r="739" spans="1:13" ht="21.3" customHeight="1" thickBot="1" x14ac:dyDescent="0.35">
      <c r="A739" s="22"/>
      <c r="B739" s="22"/>
      <c r="C739" s="22"/>
      <c r="D739" s="26"/>
      <c r="E739" s="5" t="s">
        <v>1302</v>
      </c>
      <c r="F739" s="3"/>
      <c r="G739" s="20"/>
      <c r="H739" s="20"/>
      <c r="I739" s="20"/>
      <c r="J739" s="24" t="s">
        <v>1303</v>
      </c>
      <c r="K739" s="22"/>
      <c r="L739" s="22"/>
      <c r="M739" s="22"/>
    </row>
    <row r="740" spans="1:13" ht="15.15" customHeight="1" thickBot="1" x14ac:dyDescent="0.35">
      <c r="A740" s="22"/>
      <c r="B740" s="22"/>
      <c r="C740" s="22"/>
      <c r="D740" s="26"/>
      <c r="E740" s="5" t="s">
        <v>1304</v>
      </c>
      <c r="F740" s="3">
        <v>1</v>
      </c>
      <c r="G740" s="20">
        <v>28.45</v>
      </c>
      <c r="H740" s="20"/>
      <c r="I740" s="20">
        <v>2.5</v>
      </c>
      <c r="J740" s="30">
        <f>ROUND(F740*G740*I740,3)</f>
        <v>71.125</v>
      </c>
      <c r="K740" s="22"/>
      <c r="L740" s="22"/>
      <c r="M740" s="22"/>
    </row>
    <row r="741" spans="1:13" ht="15.15" customHeight="1" thickBot="1" x14ac:dyDescent="0.35">
      <c r="A741" s="22"/>
      <c r="B741" s="22"/>
      <c r="C741" s="22"/>
      <c r="D741" s="26"/>
      <c r="E741" s="5"/>
      <c r="F741" s="3">
        <v>1</v>
      </c>
      <c r="G741" s="20">
        <v>6.1</v>
      </c>
      <c r="H741" s="20"/>
      <c r="I741" s="20">
        <v>2.5</v>
      </c>
      <c r="J741" s="30">
        <f>ROUND(F741*G741*I741,3)</f>
        <v>15.25</v>
      </c>
      <c r="K741" s="22"/>
      <c r="L741" s="22"/>
      <c r="M741" s="22"/>
    </row>
    <row r="742" spans="1:13" ht="21.3" customHeight="1" thickBot="1" x14ac:dyDescent="0.35">
      <c r="A742" s="22"/>
      <c r="B742" s="22"/>
      <c r="C742" s="22"/>
      <c r="D742" s="26"/>
      <c r="E742" s="5" t="s">
        <v>1305</v>
      </c>
      <c r="F742" s="3"/>
      <c r="G742" s="20"/>
      <c r="H742" s="20"/>
      <c r="I742" s="20"/>
      <c r="J742" s="24" t="s">
        <v>1306</v>
      </c>
      <c r="K742" s="22"/>
      <c r="L742" s="22"/>
      <c r="M742" s="22"/>
    </row>
    <row r="743" spans="1:13" ht="21.3" customHeight="1" thickBot="1" x14ac:dyDescent="0.35">
      <c r="A743" s="22"/>
      <c r="B743" s="22"/>
      <c r="C743" s="22"/>
      <c r="D743" s="26"/>
      <c r="E743" s="5" t="s">
        <v>1307</v>
      </c>
      <c r="F743" s="3">
        <v>3</v>
      </c>
      <c r="G743" s="20">
        <v>7.55</v>
      </c>
      <c r="H743" s="20"/>
      <c r="I743" s="20">
        <v>2.5</v>
      </c>
      <c r="J743" s="30">
        <f>ROUND(F743*G743*I743,3)</f>
        <v>56.625</v>
      </c>
      <c r="K743" s="22"/>
      <c r="L743" s="22"/>
      <c r="M743" s="22"/>
    </row>
    <row r="744" spans="1:13" ht="21.3" customHeight="1" thickBot="1" x14ac:dyDescent="0.35">
      <c r="A744" s="22"/>
      <c r="B744" s="22"/>
      <c r="C744" s="22"/>
      <c r="D744" s="26"/>
      <c r="E744" s="5" t="s">
        <v>1308</v>
      </c>
      <c r="F744" s="3">
        <v>3</v>
      </c>
      <c r="G744" s="20">
        <v>6.75</v>
      </c>
      <c r="H744" s="20"/>
      <c r="I744" s="20">
        <v>2.5</v>
      </c>
      <c r="J744" s="30">
        <f>ROUND(F744*G744*I744,3)</f>
        <v>50.625</v>
      </c>
      <c r="K744" s="22"/>
      <c r="L744" s="22"/>
      <c r="M744" s="22"/>
    </row>
    <row r="745" spans="1:13" ht="15.15" customHeight="1" thickBot="1" x14ac:dyDescent="0.35">
      <c r="A745" s="22"/>
      <c r="B745" s="22"/>
      <c r="C745" s="22"/>
      <c r="D745" s="26"/>
      <c r="E745" s="5" t="s">
        <v>1309</v>
      </c>
      <c r="F745" s="3">
        <v>1</v>
      </c>
      <c r="G745" s="20">
        <v>9.6</v>
      </c>
      <c r="H745" s="20"/>
      <c r="I745" s="20">
        <v>2.5</v>
      </c>
      <c r="J745" s="30">
        <f>ROUND(F745*G745*I745,3)</f>
        <v>24</v>
      </c>
      <c r="K745" s="22"/>
      <c r="L745" s="22"/>
      <c r="M745" s="22"/>
    </row>
    <row r="746" spans="1:13" ht="15.15" customHeight="1" thickBot="1" x14ac:dyDescent="0.35">
      <c r="A746" s="22"/>
      <c r="B746" s="22"/>
      <c r="C746" s="22"/>
      <c r="D746" s="26"/>
      <c r="E746" s="5" t="s">
        <v>1310</v>
      </c>
      <c r="F746" s="3">
        <v>1</v>
      </c>
      <c r="G746" s="20">
        <v>22.1</v>
      </c>
      <c r="H746" s="20"/>
      <c r="I746" s="20">
        <v>2.5</v>
      </c>
      <c r="J746" s="30">
        <f>ROUND(F746*G746*I746,3)</f>
        <v>55.25</v>
      </c>
      <c r="K746" s="22"/>
      <c r="L746" s="22"/>
      <c r="M746" s="22"/>
    </row>
    <row r="747" spans="1:13" ht="15.15" customHeight="1" thickBot="1" x14ac:dyDescent="0.35">
      <c r="A747" s="22"/>
      <c r="B747" s="22"/>
      <c r="C747" s="22"/>
      <c r="D747" s="26"/>
      <c r="E747" s="5"/>
      <c r="F747" s="3">
        <v>1</v>
      </c>
      <c r="G747" s="20">
        <v>6.4</v>
      </c>
      <c r="H747" s="20"/>
      <c r="I747" s="20">
        <v>2.5</v>
      </c>
      <c r="J747" s="30">
        <f>ROUND(F747*G747*I747,3)</f>
        <v>16</v>
      </c>
      <c r="K747" s="22"/>
      <c r="L747" s="22"/>
      <c r="M747" s="22"/>
    </row>
    <row r="748" spans="1:13" ht="21.3" customHeight="1" thickBot="1" x14ac:dyDescent="0.35">
      <c r="A748" s="22"/>
      <c r="B748" s="22"/>
      <c r="C748" s="22"/>
      <c r="D748" s="26"/>
      <c r="E748" s="5" t="s">
        <v>1311</v>
      </c>
      <c r="F748" s="3"/>
      <c r="G748" s="20"/>
      <c r="H748" s="20"/>
      <c r="I748" s="20"/>
      <c r="J748" s="24" t="s">
        <v>1312</v>
      </c>
      <c r="K748" s="22"/>
      <c r="L748" s="22"/>
      <c r="M748" s="22"/>
    </row>
    <row r="749" spans="1:13" ht="15.15" customHeight="1" thickBot="1" x14ac:dyDescent="0.35">
      <c r="A749" s="22"/>
      <c r="B749" s="22"/>
      <c r="C749" s="22"/>
      <c r="D749" s="26"/>
      <c r="E749" s="5" t="s">
        <v>1313</v>
      </c>
      <c r="F749" s="3">
        <v>1</v>
      </c>
      <c r="G749" s="20">
        <v>5</v>
      </c>
      <c r="H749" s="20"/>
      <c r="I749" s="20">
        <v>2.5</v>
      </c>
      <c r="J749" s="30">
        <f t="shared" ref="J749:J757" si="23">ROUND(F749*G749*I749,3)</f>
        <v>12.5</v>
      </c>
      <c r="K749" s="22"/>
      <c r="L749" s="22"/>
      <c r="M749" s="22"/>
    </row>
    <row r="750" spans="1:13" ht="15.15" customHeight="1" thickBot="1" x14ac:dyDescent="0.35">
      <c r="A750" s="22"/>
      <c r="B750" s="22"/>
      <c r="C750" s="22"/>
      <c r="D750" s="26"/>
      <c r="E750" s="5"/>
      <c r="F750" s="3">
        <v>1</v>
      </c>
      <c r="G750" s="20">
        <v>4.4000000000000004</v>
      </c>
      <c r="H750" s="20"/>
      <c r="I750" s="20">
        <v>2.5</v>
      </c>
      <c r="J750" s="30">
        <f t="shared" si="23"/>
        <v>11</v>
      </c>
      <c r="K750" s="22"/>
      <c r="L750" s="22"/>
      <c r="M750" s="22"/>
    </row>
    <row r="751" spans="1:13" ht="15.15" customHeight="1" thickBot="1" x14ac:dyDescent="0.35">
      <c r="A751" s="22"/>
      <c r="B751" s="22"/>
      <c r="C751" s="22"/>
      <c r="D751" s="26"/>
      <c r="E751" s="5" t="s">
        <v>1314</v>
      </c>
      <c r="F751" s="3">
        <v>2</v>
      </c>
      <c r="G751" s="20">
        <v>6.9</v>
      </c>
      <c r="H751" s="20"/>
      <c r="I751" s="20">
        <v>2.5</v>
      </c>
      <c r="J751" s="30">
        <f t="shared" si="23"/>
        <v>34.5</v>
      </c>
      <c r="K751" s="22"/>
      <c r="L751" s="22"/>
      <c r="M751" s="22"/>
    </row>
    <row r="752" spans="1:13" ht="15.15" customHeight="1" thickBot="1" x14ac:dyDescent="0.35">
      <c r="A752" s="22"/>
      <c r="B752" s="22"/>
      <c r="C752" s="22"/>
      <c r="D752" s="26"/>
      <c r="E752" s="5" t="s">
        <v>1315</v>
      </c>
      <c r="F752" s="3">
        <v>2</v>
      </c>
      <c r="G752" s="20">
        <v>7.65</v>
      </c>
      <c r="H752" s="20"/>
      <c r="I752" s="20">
        <v>2.5</v>
      </c>
      <c r="J752" s="30">
        <f t="shared" si="23"/>
        <v>38.25</v>
      </c>
      <c r="K752" s="22"/>
      <c r="L752" s="22"/>
      <c r="M752" s="22"/>
    </row>
    <row r="753" spans="1:13" ht="15.15" customHeight="1" thickBot="1" x14ac:dyDescent="0.35">
      <c r="A753" s="22"/>
      <c r="B753" s="22"/>
      <c r="C753" s="22"/>
      <c r="D753" s="26"/>
      <c r="E753" s="5"/>
      <c r="F753" s="3">
        <v>2</v>
      </c>
      <c r="G753" s="20">
        <v>0.6</v>
      </c>
      <c r="H753" s="20"/>
      <c r="I753" s="20">
        <v>2.5</v>
      </c>
      <c r="J753" s="30">
        <f t="shared" si="23"/>
        <v>3</v>
      </c>
      <c r="K753" s="22"/>
      <c r="L753" s="22"/>
      <c r="M753" s="22"/>
    </row>
    <row r="754" spans="1:13" ht="15.15" customHeight="1" thickBot="1" x14ac:dyDescent="0.35">
      <c r="A754" s="22"/>
      <c r="B754" s="22"/>
      <c r="C754" s="22"/>
      <c r="D754" s="26"/>
      <c r="E754" s="5" t="s">
        <v>1316</v>
      </c>
      <c r="F754" s="3">
        <v>1</v>
      </c>
      <c r="G754" s="20">
        <v>7.5</v>
      </c>
      <c r="H754" s="20"/>
      <c r="I754" s="20">
        <v>2.5</v>
      </c>
      <c r="J754" s="30">
        <f t="shared" si="23"/>
        <v>18.75</v>
      </c>
      <c r="K754" s="22"/>
      <c r="L754" s="22"/>
      <c r="M754" s="22"/>
    </row>
    <row r="755" spans="1:13" ht="15.15" customHeight="1" thickBot="1" x14ac:dyDescent="0.35">
      <c r="A755" s="22"/>
      <c r="B755" s="22"/>
      <c r="C755" s="22"/>
      <c r="D755" s="26"/>
      <c r="E755" s="5" t="s">
        <v>1317</v>
      </c>
      <c r="F755" s="3">
        <v>1</v>
      </c>
      <c r="G755" s="20">
        <v>9.4</v>
      </c>
      <c r="H755" s="20"/>
      <c r="I755" s="20">
        <v>2.5</v>
      </c>
      <c r="J755" s="30">
        <f t="shared" si="23"/>
        <v>23.5</v>
      </c>
      <c r="K755" s="22"/>
      <c r="L755" s="22"/>
      <c r="M755" s="22"/>
    </row>
    <row r="756" spans="1:13" ht="15.15" customHeight="1" thickBot="1" x14ac:dyDescent="0.35">
      <c r="A756" s="22"/>
      <c r="B756" s="22"/>
      <c r="C756" s="22"/>
      <c r="D756" s="26"/>
      <c r="E756" s="5">
        <v>109</v>
      </c>
      <c r="F756" s="3">
        <v>1</v>
      </c>
      <c r="G756" s="20">
        <v>2.75</v>
      </c>
      <c r="H756" s="20"/>
      <c r="I756" s="20">
        <v>2.5</v>
      </c>
      <c r="J756" s="30">
        <f t="shared" si="23"/>
        <v>6.875</v>
      </c>
      <c r="K756" s="22"/>
      <c r="L756" s="22"/>
      <c r="M756" s="22"/>
    </row>
    <row r="757" spans="1:13" ht="15.15" customHeight="1" thickBot="1" x14ac:dyDescent="0.35">
      <c r="A757" s="22"/>
      <c r="B757" s="22"/>
      <c r="C757" s="22"/>
      <c r="D757" s="26"/>
      <c r="E757" s="5"/>
      <c r="F757" s="3">
        <v>1</v>
      </c>
      <c r="G757" s="20">
        <v>2.7</v>
      </c>
      <c r="H757" s="20"/>
      <c r="I757" s="20">
        <v>2.5</v>
      </c>
      <c r="J757" s="30">
        <f t="shared" si="23"/>
        <v>6.75</v>
      </c>
      <c r="K757" s="22"/>
      <c r="L757" s="22"/>
      <c r="M757" s="22"/>
    </row>
    <row r="758" spans="1:13" ht="21.3" customHeight="1" thickBot="1" x14ac:dyDescent="0.35">
      <c r="A758" s="22"/>
      <c r="B758" s="22"/>
      <c r="C758" s="22"/>
      <c r="D758" s="26"/>
      <c r="E758" s="5" t="s">
        <v>1318</v>
      </c>
      <c r="F758" s="3"/>
      <c r="G758" s="20"/>
      <c r="H758" s="20"/>
      <c r="I758" s="20"/>
      <c r="J758" s="24" t="s">
        <v>1319</v>
      </c>
      <c r="K758" s="22"/>
      <c r="L758" s="22"/>
      <c r="M758" s="22"/>
    </row>
    <row r="759" spans="1:13" ht="15.15" customHeight="1" thickBot="1" x14ac:dyDescent="0.35">
      <c r="A759" s="22"/>
      <c r="B759" s="22"/>
      <c r="C759" s="22"/>
      <c r="D759" s="26"/>
      <c r="E759" s="5" t="s">
        <v>1320</v>
      </c>
      <c r="F759" s="3">
        <v>1</v>
      </c>
      <c r="G759" s="20">
        <v>28.25</v>
      </c>
      <c r="H759" s="20"/>
      <c r="I759" s="20">
        <v>2.5</v>
      </c>
      <c r="J759" s="30">
        <f>ROUND(F759*G759*I759,3)</f>
        <v>70.625</v>
      </c>
      <c r="K759" s="22"/>
      <c r="L759" s="22"/>
      <c r="M759" s="22"/>
    </row>
    <row r="760" spans="1:13" ht="15.15" customHeight="1" thickBot="1" x14ac:dyDescent="0.35">
      <c r="A760" s="22"/>
      <c r="B760" s="22"/>
      <c r="C760" s="22"/>
      <c r="D760" s="26"/>
      <c r="E760" s="5"/>
      <c r="F760" s="3">
        <v>1</v>
      </c>
      <c r="G760" s="20">
        <v>5</v>
      </c>
      <c r="H760" s="20"/>
      <c r="I760" s="20">
        <v>2.5</v>
      </c>
      <c r="J760" s="30">
        <f>ROUND(F760*G760*I760,3)</f>
        <v>12.5</v>
      </c>
      <c r="K760" s="22"/>
      <c r="L760" s="22"/>
      <c r="M760" s="22"/>
    </row>
    <row r="761" spans="1:13" ht="21.3" customHeight="1" thickBot="1" x14ac:dyDescent="0.35">
      <c r="A761" s="22"/>
      <c r="B761" s="22"/>
      <c r="C761" s="22"/>
      <c r="D761" s="26"/>
      <c r="E761" s="5" t="s">
        <v>1321</v>
      </c>
      <c r="F761" s="3"/>
      <c r="G761" s="20"/>
      <c r="H761" s="20"/>
      <c r="I761" s="20"/>
      <c r="J761" s="24" t="s">
        <v>1322</v>
      </c>
      <c r="K761" s="22"/>
      <c r="L761" s="22"/>
      <c r="M761" s="22"/>
    </row>
    <row r="762" spans="1:13" ht="21.3" customHeight="1" thickBot="1" x14ac:dyDescent="0.35">
      <c r="A762" s="22"/>
      <c r="B762" s="22"/>
      <c r="C762" s="22"/>
      <c r="D762" s="26"/>
      <c r="E762" s="5" t="s">
        <v>1323</v>
      </c>
      <c r="F762" s="3">
        <v>3</v>
      </c>
      <c r="G762" s="20">
        <v>7.55</v>
      </c>
      <c r="H762" s="20"/>
      <c r="I762" s="20">
        <v>2.5</v>
      </c>
      <c r="J762" s="30">
        <f>ROUND(F762*G762*I762,3)</f>
        <v>56.625</v>
      </c>
      <c r="K762" s="22"/>
      <c r="L762" s="22"/>
      <c r="M762" s="22"/>
    </row>
    <row r="763" spans="1:13" ht="15.15" customHeight="1" thickBot="1" x14ac:dyDescent="0.35">
      <c r="A763" s="22"/>
      <c r="B763" s="22"/>
      <c r="C763" s="22"/>
      <c r="D763" s="26"/>
      <c r="E763" s="5" t="s">
        <v>1324</v>
      </c>
      <c r="F763" s="3">
        <v>2</v>
      </c>
      <c r="G763" s="20">
        <v>6.8</v>
      </c>
      <c r="H763" s="20"/>
      <c r="I763" s="20">
        <v>2.5</v>
      </c>
      <c r="J763" s="30">
        <f>ROUND(F763*G763*I763,3)</f>
        <v>34</v>
      </c>
      <c r="K763" s="22"/>
      <c r="L763" s="22"/>
      <c r="M763" s="22"/>
    </row>
    <row r="764" spans="1:13" ht="15.15" customHeight="1" thickBot="1" x14ac:dyDescent="0.35">
      <c r="A764" s="22"/>
      <c r="B764" s="22"/>
      <c r="C764" s="22"/>
      <c r="D764" s="26"/>
      <c r="E764" s="5" t="s">
        <v>1325</v>
      </c>
      <c r="F764" s="3">
        <v>1</v>
      </c>
      <c r="G764" s="20">
        <v>6.85</v>
      </c>
      <c r="H764" s="20"/>
      <c r="I764" s="20">
        <v>2.5</v>
      </c>
      <c r="J764" s="30">
        <f>ROUND(F764*G764*I764,3)</f>
        <v>17.125</v>
      </c>
      <c r="K764" s="22"/>
      <c r="L764" s="22"/>
      <c r="M764" s="22"/>
    </row>
    <row r="765" spans="1:13" ht="15.15" customHeight="1" thickBot="1" x14ac:dyDescent="0.35">
      <c r="A765" s="22"/>
      <c r="B765" s="22"/>
      <c r="C765" s="22"/>
      <c r="D765" s="26"/>
      <c r="E765" s="5"/>
      <c r="F765" s="3">
        <v>1</v>
      </c>
      <c r="G765" s="20">
        <v>0.6</v>
      </c>
      <c r="H765" s="20"/>
      <c r="I765" s="20">
        <v>2.5</v>
      </c>
      <c r="J765" s="30">
        <f>ROUND(F765*G765*I765,3)</f>
        <v>1.5</v>
      </c>
      <c r="K765" s="22"/>
      <c r="L765" s="22"/>
      <c r="M765" s="22"/>
    </row>
    <row r="766" spans="1:13" ht="15.15" customHeight="1" thickBot="1" x14ac:dyDescent="0.35">
      <c r="A766" s="22"/>
      <c r="B766" s="22"/>
      <c r="C766" s="22"/>
      <c r="D766" s="26"/>
      <c r="E766" s="5" t="s">
        <v>1326</v>
      </c>
      <c r="F766" s="3">
        <v>1</v>
      </c>
      <c r="G766" s="20">
        <v>9.5500000000000007</v>
      </c>
      <c r="H766" s="20"/>
      <c r="I766" s="20">
        <v>2.5</v>
      </c>
      <c r="J766" s="30">
        <f>ROUND(F766*G766*I766,3)</f>
        <v>23.875</v>
      </c>
      <c r="K766" s="32">
        <f>SUM(J721:J766)</f>
        <v>1022.7929999999999</v>
      </c>
      <c r="L766" s="22"/>
      <c r="M766" s="22"/>
    </row>
    <row r="767" spans="1:13" ht="15.45" customHeight="1" thickBot="1" x14ac:dyDescent="0.35">
      <c r="A767" s="10" t="s">
        <v>1327</v>
      </c>
      <c r="B767" s="5" t="s">
        <v>1328</v>
      </c>
      <c r="C767" s="5" t="s">
        <v>1329</v>
      </c>
      <c r="D767" s="84" t="s">
        <v>1330</v>
      </c>
      <c r="E767" s="84"/>
      <c r="F767" s="84"/>
      <c r="G767" s="84"/>
      <c r="H767" s="84"/>
      <c r="I767" s="84"/>
      <c r="J767" s="84"/>
      <c r="K767" s="20">
        <f>SUM(K770:K802)</f>
        <v>230.55500000000001</v>
      </c>
      <c r="L767" s="21">
        <f>ROUND(0*(1+M2/100),2)</f>
        <v>0</v>
      </c>
      <c r="M767" s="21">
        <f>ROUND(K767*L767,2)</f>
        <v>0</v>
      </c>
    </row>
    <row r="768" spans="1:13" ht="132.15" customHeight="1" thickBot="1" x14ac:dyDescent="0.35">
      <c r="A768" s="22"/>
      <c r="B768" s="22"/>
      <c r="C768" s="22"/>
      <c r="D768" s="84" t="s">
        <v>1331</v>
      </c>
      <c r="E768" s="84"/>
      <c r="F768" s="84"/>
      <c r="G768" s="84"/>
      <c r="H768" s="84"/>
      <c r="I768" s="84"/>
      <c r="J768" s="84"/>
      <c r="K768" s="84"/>
      <c r="L768" s="84"/>
      <c r="M768" s="84"/>
    </row>
    <row r="769" spans="1:13" ht="15.15" customHeight="1" thickBot="1" x14ac:dyDescent="0.35">
      <c r="A769" s="22"/>
      <c r="B769" s="22"/>
      <c r="C769" s="22"/>
      <c r="D769" s="22"/>
      <c r="E769" s="23"/>
      <c r="F769" s="25" t="s">
        <v>1332</v>
      </c>
      <c r="G769" s="25" t="s">
        <v>1333</v>
      </c>
      <c r="H769" s="25" t="s">
        <v>1334</v>
      </c>
      <c r="I769" s="25" t="s">
        <v>1335</v>
      </c>
      <c r="J769" s="25" t="s">
        <v>1336</v>
      </c>
      <c r="K769" s="25" t="s">
        <v>1337</v>
      </c>
      <c r="L769" s="22"/>
      <c r="M769" s="22"/>
    </row>
    <row r="770" spans="1:13" ht="21.3" customHeight="1" thickBot="1" x14ac:dyDescent="0.35">
      <c r="A770" s="22"/>
      <c r="B770" s="22"/>
      <c r="C770" s="22"/>
      <c r="D770" s="26"/>
      <c r="E770" s="27" t="s">
        <v>1338</v>
      </c>
      <c r="F770" s="28"/>
      <c r="G770" s="29"/>
      <c r="H770" s="29"/>
      <c r="I770" s="29"/>
      <c r="J770" s="41" t="s">
        <v>1339</v>
      </c>
      <c r="K770" s="42"/>
      <c r="L770" s="22"/>
      <c r="M770" s="22"/>
    </row>
    <row r="771" spans="1:13" ht="15.15" customHeight="1" thickBot="1" x14ac:dyDescent="0.35">
      <c r="A771" s="22"/>
      <c r="B771" s="22"/>
      <c r="C771" s="22"/>
      <c r="D771" s="26"/>
      <c r="E771" s="5" t="s">
        <v>1340</v>
      </c>
      <c r="F771" s="3">
        <v>2</v>
      </c>
      <c r="G771" s="20">
        <v>2.1</v>
      </c>
      <c r="H771" s="20"/>
      <c r="I771" s="20">
        <v>4.3499999999999996</v>
      </c>
      <c r="J771" s="30">
        <f t="shared" ref="J771:J778" si="24">ROUND(F771*G771*I771,3)</f>
        <v>18.27</v>
      </c>
      <c r="K771" s="22"/>
      <c r="L771" s="22"/>
      <c r="M771" s="22"/>
    </row>
    <row r="772" spans="1:13" ht="15.15" customHeight="1" thickBot="1" x14ac:dyDescent="0.35">
      <c r="A772" s="22"/>
      <c r="B772" s="22"/>
      <c r="C772" s="22"/>
      <c r="D772" s="26"/>
      <c r="E772" s="5"/>
      <c r="F772" s="3">
        <v>2</v>
      </c>
      <c r="G772" s="20">
        <v>2.4</v>
      </c>
      <c r="H772" s="20"/>
      <c r="I772" s="20">
        <v>4.3499999999999996</v>
      </c>
      <c r="J772" s="30">
        <f t="shared" si="24"/>
        <v>20.88</v>
      </c>
      <c r="K772" s="22"/>
      <c r="L772" s="22"/>
      <c r="M772" s="22"/>
    </row>
    <row r="773" spans="1:13" ht="21.3" customHeight="1" thickBot="1" x14ac:dyDescent="0.35">
      <c r="A773" s="22"/>
      <c r="B773" s="22"/>
      <c r="C773" s="22"/>
      <c r="D773" s="26"/>
      <c r="E773" s="5" t="s">
        <v>1341</v>
      </c>
      <c r="F773" s="3">
        <v>1</v>
      </c>
      <c r="G773" s="20">
        <v>1.6</v>
      </c>
      <c r="H773" s="20"/>
      <c r="I773" s="20">
        <v>4.3499999999999996</v>
      </c>
      <c r="J773" s="30">
        <f t="shared" si="24"/>
        <v>6.96</v>
      </c>
      <c r="K773" s="22"/>
      <c r="L773" s="22"/>
      <c r="M773" s="22"/>
    </row>
    <row r="774" spans="1:13" ht="15.15" customHeight="1" thickBot="1" x14ac:dyDescent="0.35">
      <c r="A774" s="22"/>
      <c r="B774" s="22"/>
      <c r="C774" s="22"/>
      <c r="D774" s="26"/>
      <c r="E774" s="5"/>
      <c r="F774" s="3">
        <v>1</v>
      </c>
      <c r="G774" s="20">
        <v>1.1000000000000001</v>
      </c>
      <c r="H774" s="20"/>
      <c r="I774" s="20">
        <v>4.3499999999999996</v>
      </c>
      <c r="J774" s="30">
        <f t="shared" si="24"/>
        <v>4.7850000000000001</v>
      </c>
      <c r="K774" s="22"/>
      <c r="L774" s="22"/>
      <c r="M774" s="22"/>
    </row>
    <row r="775" spans="1:13" ht="15.15" customHeight="1" thickBot="1" x14ac:dyDescent="0.35">
      <c r="A775" s="22"/>
      <c r="B775" s="22"/>
      <c r="C775" s="22"/>
      <c r="D775" s="26"/>
      <c r="E775" s="5" t="s">
        <v>1342</v>
      </c>
      <c r="F775" s="3">
        <v>1</v>
      </c>
      <c r="G775" s="20">
        <v>16.05</v>
      </c>
      <c r="H775" s="20"/>
      <c r="I775" s="20">
        <v>3.5</v>
      </c>
      <c r="J775" s="30">
        <f t="shared" si="24"/>
        <v>56.174999999999997</v>
      </c>
      <c r="K775" s="22"/>
      <c r="L775" s="22"/>
      <c r="M775" s="22"/>
    </row>
    <row r="776" spans="1:13" ht="15.15" customHeight="1" thickBot="1" x14ac:dyDescent="0.35">
      <c r="A776" s="22"/>
      <c r="B776" s="22"/>
      <c r="C776" s="22"/>
      <c r="D776" s="26"/>
      <c r="E776" s="5"/>
      <c r="F776" s="3">
        <v>1</v>
      </c>
      <c r="G776" s="20">
        <v>1.8</v>
      </c>
      <c r="H776" s="20"/>
      <c r="I776" s="20">
        <v>3.5</v>
      </c>
      <c r="J776" s="30">
        <f t="shared" si="24"/>
        <v>6.3</v>
      </c>
      <c r="K776" s="22"/>
      <c r="L776" s="22"/>
      <c r="M776" s="22"/>
    </row>
    <row r="777" spans="1:13" ht="15.15" customHeight="1" thickBot="1" x14ac:dyDescent="0.35">
      <c r="A777" s="22"/>
      <c r="B777" s="22"/>
      <c r="C777" s="22"/>
      <c r="D777" s="26"/>
      <c r="E777" s="5" t="s">
        <v>1343</v>
      </c>
      <c r="F777" s="3">
        <v>1</v>
      </c>
      <c r="G777" s="20">
        <v>2.1</v>
      </c>
      <c r="H777" s="20"/>
      <c r="I777" s="20">
        <v>3.5</v>
      </c>
      <c r="J777" s="30">
        <f t="shared" si="24"/>
        <v>7.35</v>
      </c>
      <c r="K777" s="22"/>
      <c r="L777" s="22"/>
      <c r="M777" s="22"/>
    </row>
    <row r="778" spans="1:13" ht="15.15" customHeight="1" thickBot="1" x14ac:dyDescent="0.35">
      <c r="A778" s="22"/>
      <c r="B778" s="22"/>
      <c r="C778" s="22"/>
      <c r="D778" s="26"/>
      <c r="E778" s="5"/>
      <c r="F778" s="3">
        <v>1</v>
      </c>
      <c r="G778" s="20">
        <v>2.7</v>
      </c>
      <c r="H778" s="20"/>
      <c r="I778" s="20">
        <v>3.5</v>
      </c>
      <c r="J778" s="30">
        <f t="shared" si="24"/>
        <v>9.4499999999999993</v>
      </c>
      <c r="K778" s="22"/>
      <c r="L778" s="22"/>
      <c r="M778" s="22"/>
    </row>
    <row r="779" spans="1:13" ht="21.3" customHeight="1" thickBot="1" x14ac:dyDescent="0.35">
      <c r="A779" s="22"/>
      <c r="B779" s="22"/>
      <c r="C779" s="22"/>
      <c r="D779" s="26"/>
      <c r="E779" s="5" t="s">
        <v>1344</v>
      </c>
      <c r="F779" s="3"/>
      <c r="G779" s="20"/>
      <c r="H779" s="20"/>
      <c r="I779" s="20"/>
      <c r="J779" s="24" t="s">
        <v>1345</v>
      </c>
      <c r="K779" s="22"/>
      <c r="L779" s="22"/>
      <c r="M779" s="22"/>
    </row>
    <row r="780" spans="1:13" ht="15.15" customHeight="1" thickBot="1" x14ac:dyDescent="0.35">
      <c r="A780" s="22"/>
      <c r="B780" s="22"/>
      <c r="C780" s="22"/>
      <c r="D780" s="26"/>
      <c r="E780" s="5" t="s">
        <v>1346</v>
      </c>
      <c r="F780" s="3">
        <v>3</v>
      </c>
      <c r="G780" s="20">
        <v>0.8</v>
      </c>
      <c r="H780" s="20"/>
      <c r="I780" s="20">
        <v>3.5</v>
      </c>
      <c r="J780" s="30">
        <f t="shared" ref="J780:J789" si="25">ROUND(F780*G780*I780,3)</f>
        <v>8.4</v>
      </c>
      <c r="K780" s="22"/>
      <c r="L780" s="22"/>
      <c r="M780" s="22"/>
    </row>
    <row r="781" spans="1:13" ht="15.15" customHeight="1" thickBot="1" x14ac:dyDescent="0.35">
      <c r="A781" s="22"/>
      <c r="B781" s="22"/>
      <c r="C781" s="22"/>
      <c r="D781" s="26"/>
      <c r="E781" s="5" t="s">
        <v>1347</v>
      </c>
      <c r="F781" s="3">
        <v>1</v>
      </c>
      <c r="G781" s="20">
        <v>0.8</v>
      </c>
      <c r="H781" s="20"/>
      <c r="I781" s="20">
        <v>3.5</v>
      </c>
      <c r="J781" s="30">
        <f t="shared" si="25"/>
        <v>2.8</v>
      </c>
      <c r="K781" s="22"/>
      <c r="L781" s="22"/>
      <c r="M781" s="22"/>
    </row>
    <row r="782" spans="1:13" ht="15.15" customHeight="1" thickBot="1" x14ac:dyDescent="0.35">
      <c r="A782" s="22"/>
      <c r="B782" s="22"/>
      <c r="C782" s="22"/>
      <c r="D782" s="26"/>
      <c r="E782" s="5"/>
      <c r="F782" s="3">
        <v>1</v>
      </c>
      <c r="G782" s="20">
        <v>0.2</v>
      </c>
      <c r="H782" s="20"/>
      <c r="I782" s="20">
        <v>3.5</v>
      </c>
      <c r="J782" s="30">
        <f t="shared" si="25"/>
        <v>0.7</v>
      </c>
      <c r="K782" s="22"/>
      <c r="L782" s="22"/>
      <c r="M782" s="22"/>
    </row>
    <row r="783" spans="1:13" ht="15.15" customHeight="1" thickBot="1" x14ac:dyDescent="0.35">
      <c r="A783" s="22"/>
      <c r="B783" s="22"/>
      <c r="C783" s="22"/>
      <c r="D783" s="26"/>
      <c r="E783" s="5" t="s">
        <v>1348</v>
      </c>
      <c r="F783" s="3">
        <v>6</v>
      </c>
      <c r="G783" s="20">
        <v>0.8</v>
      </c>
      <c r="H783" s="20"/>
      <c r="I783" s="20">
        <v>2.5</v>
      </c>
      <c r="J783" s="30">
        <f t="shared" si="25"/>
        <v>12</v>
      </c>
      <c r="K783" s="22"/>
      <c r="L783" s="22"/>
      <c r="M783" s="22"/>
    </row>
    <row r="784" spans="1:13" ht="15.15" customHeight="1" thickBot="1" x14ac:dyDescent="0.35">
      <c r="A784" s="22"/>
      <c r="B784" s="22"/>
      <c r="C784" s="22"/>
      <c r="D784" s="26"/>
      <c r="E784" s="5">
        <v>7</v>
      </c>
      <c r="F784" s="3">
        <v>1</v>
      </c>
      <c r="G784" s="20">
        <v>1.2</v>
      </c>
      <c r="H784" s="20"/>
      <c r="I784" s="20">
        <v>2.5</v>
      </c>
      <c r="J784" s="30">
        <f t="shared" si="25"/>
        <v>3</v>
      </c>
      <c r="K784" s="22"/>
      <c r="L784" s="22"/>
      <c r="M784" s="22"/>
    </row>
    <row r="785" spans="1:13" ht="15.15" customHeight="1" thickBot="1" x14ac:dyDescent="0.35">
      <c r="A785" s="22"/>
      <c r="B785" s="22"/>
      <c r="C785" s="22"/>
      <c r="D785" s="26"/>
      <c r="E785" s="5"/>
      <c r="F785" s="3">
        <v>1</v>
      </c>
      <c r="G785" s="20">
        <v>0.75</v>
      </c>
      <c r="H785" s="20"/>
      <c r="I785" s="20">
        <v>2.5</v>
      </c>
      <c r="J785" s="30">
        <f t="shared" si="25"/>
        <v>1.875</v>
      </c>
      <c r="K785" s="22"/>
      <c r="L785" s="22"/>
      <c r="M785" s="22"/>
    </row>
    <row r="786" spans="1:13" ht="15.15" customHeight="1" thickBot="1" x14ac:dyDescent="0.35">
      <c r="A786" s="22"/>
      <c r="B786" s="22"/>
      <c r="C786" s="22"/>
      <c r="D786" s="26"/>
      <c r="E786" s="5" t="s">
        <v>1349</v>
      </c>
      <c r="F786" s="3">
        <v>1</v>
      </c>
      <c r="G786" s="20">
        <v>2.2999999999999998</v>
      </c>
      <c r="H786" s="20"/>
      <c r="I786" s="20">
        <v>2.5</v>
      </c>
      <c r="J786" s="30">
        <f t="shared" si="25"/>
        <v>5.75</v>
      </c>
      <c r="K786" s="22"/>
      <c r="L786" s="22"/>
      <c r="M786" s="22"/>
    </row>
    <row r="787" spans="1:13" ht="21.3" customHeight="1" thickBot="1" x14ac:dyDescent="0.35">
      <c r="A787" s="22"/>
      <c r="B787" s="22"/>
      <c r="C787" s="22"/>
      <c r="D787" s="26"/>
      <c r="E787" s="5" t="s">
        <v>1350</v>
      </c>
      <c r="F787" s="3">
        <v>1</v>
      </c>
      <c r="G787" s="20">
        <v>1.41</v>
      </c>
      <c r="H787" s="20"/>
      <c r="I787" s="20">
        <v>3.5</v>
      </c>
      <c r="J787" s="30">
        <f t="shared" si="25"/>
        <v>4.9349999999999996</v>
      </c>
      <c r="K787" s="22"/>
      <c r="L787" s="22"/>
      <c r="M787" s="22"/>
    </row>
    <row r="788" spans="1:13" ht="15.15" customHeight="1" thickBot="1" x14ac:dyDescent="0.35">
      <c r="A788" s="22"/>
      <c r="B788" s="22"/>
      <c r="C788" s="22"/>
      <c r="D788" s="26"/>
      <c r="E788" s="5"/>
      <c r="F788" s="3">
        <v>1</v>
      </c>
      <c r="G788" s="20">
        <v>1.41</v>
      </c>
      <c r="H788" s="20"/>
      <c r="I788" s="20">
        <v>2.5</v>
      </c>
      <c r="J788" s="30">
        <f t="shared" si="25"/>
        <v>3.5249999999999999</v>
      </c>
      <c r="K788" s="22"/>
      <c r="L788" s="22"/>
      <c r="M788" s="22"/>
    </row>
    <row r="789" spans="1:13" ht="15.15" customHeight="1" thickBot="1" x14ac:dyDescent="0.35">
      <c r="A789" s="22"/>
      <c r="B789" s="22"/>
      <c r="C789" s="22"/>
      <c r="D789" s="26"/>
      <c r="E789" s="5"/>
      <c r="F789" s="3">
        <v>2</v>
      </c>
      <c r="G789" s="20">
        <v>0.2</v>
      </c>
      <c r="H789" s="20"/>
      <c r="I789" s="20">
        <v>3.5</v>
      </c>
      <c r="J789" s="30">
        <f t="shared" si="25"/>
        <v>1.4</v>
      </c>
      <c r="K789" s="22"/>
      <c r="L789" s="22"/>
      <c r="M789" s="22"/>
    </row>
    <row r="790" spans="1:13" ht="21.3" customHeight="1" thickBot="1" x14ac:dyDescent="0.35">
      <c r="A790" s="22"/>
      <c r="B790" s="22"/>
      <c r="C790" s="22"/>
      <c r="D790" s="26"/>
      <c r="E790" s="5" t="s">
        <v>1351</v>
      </c>
      <c r="F790" s="3"/>
      <c r="G790" s="20"/>
      <c r="H790" s="20"/>
      <c r="I790" s="20"/>
      <c r="J790" s="24" t="s">
        <v>1352</v>
      </c>
      <c r="K790" s="22"/>
      <c r="L790" s="22"/>
      <c r="M790" s="22"/>
    </row>
    <row r="791" spans="1:13" ht="21.3" customHeight="1" thickBot="1" x14ac:dyDescent="0.35">
      <c r="A791" s="22"/>
      <c r="B791" s="22"/>
      <c r="C791" s="22"/>
      <c r="D791" s="26"/>
      <c r="E791" s="5" t="s">
        <v>1353</v>
      </c>
      <c r="F791" s="3"/>
      <c r="G791" s="20"/>
      <c r="H791" s="20"/>
      <c r="I791" s="20"/>
      <c r="J791" s="24" t="s">
        <v>1354</v>
      </c>
      <c r="K791" s="22"/>
      <c r="L791" s="22"/>
      <c r="M791" s="22"/>
    </row>
    <row r="792" spans="1:13" ht="21.3" customHeight="1" thickBot="1" x14ac:dyDescent="0.35">
      <c r="A792" s="22"/>
      <c r="B792" s="22"/>
      <c r="C792" s="22"/>
      <c r="D792" s="26"/>
      <c r="E792" s="5" t="s">
        <v>1355</v>
      </c>
      <c r="F792" s="3">
        <v>9</v>
      </c>
      <c r="G792" s="20">
        <v>0.8</v>
      </c>
      <c r="H792" s="20"/>
      <c r="I792" s="20">
        <v>2.5</v>
      </c>
      <c r="J792" s="30">
        <f>ROUND(F792*G792*I792,3)</f>
        <v>18</v>
      </c>
      <c r="K792" s="22"/>
      <c r="L792" s="22"/>
      <c r="M792" s="22"/>
    </row>
    <row r="793" spans="1:13" ht="15.15" customHeight="1" thickBot="1" x14ac:dyDescent="0.35">
      <c r="A793" s="22"/>
      <c r="B793" s="22"/>
      <c r="C793" s="22"/>
      <c r="D793" s="26"/>
      <c r="E793" s="5">
        <v>108</v>
      </c>
      <c r="F793" s="3">
        <v>1</v>
      </c>
      <c r="G793" s="20">
        <v>1.2</v>
      </c>
      <c r="H793" s="20"/>
      <c r="I793" s="20">
        <v>2.5</v>
      </c>
      <c r="J793" s="30">
        <f>ROUND(F793*G793*I793,3)</f>
        <v>3</v>
      </c>
      <c r="K793" s="22"/>
      <c r="L793" s="22"/>
      <c r="M793" s="22"/>
    </row>
    <row r="794" spans="1:13" ht="15.15" customHeight="1" thickBot="1" x14ac:dyDescent="0.35">
      <c r="A794" s="22"/>
      <c r="B794" s="22"/>
      <c r="C794" s="22"/>
      <c r="D794" s="26"/>
      <c r="E794" s="5"/>
      <c r="F794" s="3">
        <v>1</v>
      </c>
      <c r="G794" s="20">
        <v>0.75</v>
      </c>
      <c r="H794" s="20"/>
      <c r="I794" s="20">
        <v>2.5</v>
      </c>
      <c r="J794" s="30">
        <f>ROUND(F794*G794*I794,3)</f>
        <v>1.875</v>
      </c>
      <c r="K794" s="22"/>
      <c r="L794" s="22"/>
      <c r="M794" s="22"/>
    </row>
    <row r="795" spans="1:13" ht="15.15" customHeight="1" thickBot="1" x14ac:dyDescent="0.35">
      <c r="A795" s="22"/>
      <c r="B795" s="22"/>
      <c r="C795" s="22"/>
      <c r="D795" s="26"/>
      <c r="E795" s="5" t="s">
        <v>1356</v>
      </c>
      <c r="F795" s="3">
        <v>2</v>
      </c>
      <c r="G795" s="20">
        <v>0.65</v>
      </c>
      <c r="H795" s="20"/>
      <c r="I795" s="20">
        <v>2.5</v>
      </c>
      <c r="J795" s="30">
        <f>ROUND(F795*G795*I795,3)</f>
        <v>3.25</v>
      </c>
      <c r="K795" s="22"/>
      <c r="L795" s="22"/>
      <c r="M795" s="22"/>
    </row>
    <row r="796" spans="1:13" ht="15.15" customHeight="1" thickBot="1" x14ac:dyDescent="0.35">
      <c r="A796" s="22"/>
      <c r="B796" s="22"/>
      <c r="C796" s="22"/>
      <c r="D796" s="26"/>
      <c r="E796" s="5"/>
      <c r="F796" s="3">
        <v>2</v>
      </c>
      <c r="G796" s="20">
        <v>0.5</v>
      </c>
      <c r="H796" s="20"/>
      <c r="I796" s="20">
        <v>2.5</v>
      </c>
      <c r="J796" s="30">
        <f>ROUND(F796*G796*I796,3)</f>
        <v>2.5</v>
      </c>
      <c r="K796" s="22"/>
      <c r="L796" s="22"/>
      <c r="M796" s="22"/>
    </row>
    <row r="797" spans="1:13" ht="21.3" customHeight="1" thickBot="1" x14ac:dyDescent="0.35">
      <c r="A797" s="22"/>
      <c r="B797" s="22"/>
      <c r="C797" s="22"/>
      <c r="D797" s="26"/>
      <c r="E797" s="5" t="s">
        <v>1357</v>
      </c>
      <c r="F797" s="3"/>
      <c r="G797" s="20"/>
      <c r="H797" s="20"/>
      <c r="I797" s="20"/>
      <c r="J797" s="24" t="s">
        <v>1358</v>
      </c>
      <c r="K797" s="22"/>
      <c r="L797" s="22"/>
      <c r="M797" s="22"/>
    </row>
    <row r="798" spans="1:13" ht="21.3" customHeight="1" thickBot="1" x14ac:dyDescent="0.35">
      <c r="A798" s="22"/>
      <c r="B798" s="22"/>
      <c r="C798" s="22"/>
      <c r="D798" s="26"/>
      <c r="E798" s="5" t="s">
        <v>1359</v>
      </c>
      <c r="F798" s="3"/>
      <c r="G798" s="20"/>
      <c r="H798" s="20"/>
      <c r="I798" s="20"/>
      <c r="J798" s="24" t="s">
        <v>1360</v>
      </c>
      <c r="K798" s="22"/>
      <c r="L798" s="22"/>
      <c r="M798" s="22"/>
    </row>
    <row r="799" spans="1:13" ht="21.3" customHeight="1" thickBot="1" x14ac:dyDescent="0.35">
      <c r="A799" s="22"/>
      <c r="B799" s="22"/>
      <c r="C799" s="22"/>
      <c r="D799" s="26"/>
      <c r="E799" s="5" t="s">
        <v>1361</v>
      </c>
      <c r="F799" s="3">
        <v>9</v>
      </c>
      <c r="G799" s="20">
        <v>0.8</v>
      </c>
      <c r="H799" s="20"/>
      <c r="I799" s="20">
        <v>2.5</v>
      </c>
      <c r="J799" s="30">
        <f>ROUND(F799*G799*I799,3)</f>
        <v>18</v>
      </c>
      <c r="K799" s="22"/>
      <c r="L799" s="22"/>
      <c r="M799" s="22"/>
    </row>
    <row r="800" spans="1:13" ht="15.15" customHeight="1" thickBot="1" x14ac:dyDescent="0.35">
      <c r="A800" s="22"/>
      <c r="B800" s="22"/>
      <c r="C800" s="22"/>
      <c r="D800" s="26"/>
      <c r="E800" s="5">
        <v>208</v>
      </c>
      <c r="F800" s="3">
        <v>1</v>
      </c>
      <c r="G800" s="20">
        <v>1.2</v>
      </c>
      <c r="H800" s="20"/>
      <c r="I800" s="20">
        <v>2.5</v>
      </c>
      <c r="J800" s="30">
        <f>ROUND(F800*G800*I800,3)</f>
        <v>3</v>
      </c>
      <c r="K800" s="22"/>
      <c r="L800" s="22"/>
      <c r="M800" s="22"/>
    </row>
    <row r="801" spans="1:13" ht="15.15" customHeight="1" thickBot="1" x14ac:dyDescent="0.35">
      <c r="A801" s="22"/>
      <c r="B801" s="22"/>
      <c r="C801" s="22"/>
      <c r="D801" s="26"/>
      <c r="E801" s="5"/>
      <c r="F801" s="3">
        <v>1</v>
      </c>
      <c r="G801" s="20">
        <v>0.75</v>
      </c>
      <c r="H801" s="20"/>
      <c r="I801" s="20">
        <v>2.5</v>
      </c>
      <c r="J801" s="30">
        <f>ROUND(F801*G801*I801,3)</f>
        <v>1.875</v>
      </c>
      <c r="K801" s="22"/>
      <c r="L801" s="22"/>
      <c r="M801" s="22"/>
    </row>
    <row r="802" spans="1:13" ht="15.15" customHeight="1" thickBot="1" x14ac:dyDescent="0.35">
      <c r="A802" s="22"/>
      <c r="B802" s="22"/>
      <c r="C802" s="22"/>
      <c r="D802" s="26"/>
      <c r="E802" s="5" t="s">
        <v>1362</v>
      </c>
      <c r="F802" s="3">
        <v>1</v>
      </c>
      <c r="G802" s="20">
        <v>1.8</v>
      </c>
      <c r="H802" s="20"/>
      <c r="I802" s="20">
        <v>2.5</v>
      </c>
      <c r="J802" s="30">
        <f>ROUND(F802*G802*I802,3)</f>
        <v>4.5</v>
      </c>
      <c r="K802" s="32">
        <f>SUM(J770:J802)</f>
        <v>230.55500000000001</v>
      </c>
      <c r="L802" s="22"/>
      <c r="M802" s="22"/>
    </row>
    <row r="803" spans="1:13" ht="15.45" customHeight="1" thickBot="1" x14ac:dyDescent="0.35">
      <c r="A803" s="10" t="s">
        <v>1363</v>
      </c>
      <c r="B803" s="5" t="s">
        <v>1364</v>
      </c>
      <c r="C803" s="5" t="s">
        <v>1365</v>
      </c>
      <c r="D803" s="84" t="s">
        <v>1366</v>
      </c>
      <c r="E803" s="84"/>
      <c r="F803" s="84"/>
      <c r="G803" s="84"/>
      <c r="H803" s="84"/>
      <c r="I803" s="84"/>
      <c r="J803" s="84"/>
      <c r="K803" s="20">
        <f>SUM(K806:K826)</f>
        <v>323.51300000000003</v>
      </c>
      <c r="L803" s="21">
        <f>ROUND(0*(1+M2/100),2)</f>
        <v>0</v>
      </c>
      <c r="M803" s="21">
        <f>ROUND(K803*L803,2)</f>
        <v>0</v>
      </c>
    </row>
    <row r="804" spans="1:13" ht="132.15" customHeight="1" thickBot="1" x14ac:dyDescent="0.35">
      <c r="A804" s="22"/>
      <c r="B804" s="22"/>
      <c r="C804" s="22"/>
      <c r="D804" s="84" t="s">
        <v>1367</v>
      </c>
      <c r="E804" s="84"/>
      <c r="F804" s="84"/>
      <c r="G804" s="84"/>
      <c r="H804" s="84"/>
      <c r="I804" s="84"/>
      <c r="J804" s="84"/>
      <c r="K804" s="84"/>
      <c r="L804" s="84"/>
      <c r="M804" s="84"/>
    </row>
    <row r="805" spans="1:13" ht="15.15" customHeight="1" thickBot="1" x14ac:dyDescent="0.35">
      <c r="A805" s="22"/>
      <c r="B805" s="22"/>
      <c r="C805" s="22"/>
      <c r="D805" s="22"/>
      <c r="E805" s="23"/>
      <c r="F805" s="25" t="s">
        <v>1368</v>
      </c>
      <c r="G805" s="25" t="s">
        <v>1369</v>
      </c>
      <c r="H805" s="25" t="s">
        <v>1370</v>
      </c>
      <c r="I805" s="25" t="s">
        <v>1371</v>
      </c>
      <c r="J805" s="25" t="s">
        <v>1372</v>
      </c>
      <c r="K805" s="25" t="s">
        <v>1373</v>
      </c>
      <c r="L805" s="22"/>
      <c r="M805" s="22"/>
    </row>
    <row r="806" spans="1:13" ht="21.3" customHeight="1" thickBot="1" x14ac:dyDescent="0.35">
      <c r="A806" s="22"/>
      <c r="B806" s="22"/>
      <c r="C806" s="22"/>
      <c r="D806" s="26"/>
      <c r="E806" s="27" t="s">
        <v>1374</v>
      </c>
      <c r="F806" s="28"/>
      <c r="G806" s="29"/>
      <c r="H806" s="29"/>
      <c r="I806" s="29"/>
      <c r="J806" s="41" t="s">
        <v>1375</v>
      </c>
      <c r="K806" s="42"/>
      <c r="L806" s="22"/>
      <c r="M806" s="22"/>
    </row>
    <row r="807" spans="1:13" ht="30.6" customHeight="1" thickBot="1" x14ac:dyDescent="0.35">
      <c r="A807" s="22"/>
      <c r="B807" s="22"/>
      <c r="C807" s="22"/>
      <c r="D807" s="26"/>
      <c r="E807" s="5" t="s">
        <v>1376</v>
      </c>
      <c r="F807" s="3">
        <v>1</v>
      </c>
      <c r="G807" s="20">
        <v>12.25</v>
      </c>
      <c r="H807" s="20"/>
      <c r="I807" s="20">
        <v>4.3499999999999996</v>
      </c>
      <c r="J807" s="30">
        <f t="shared" ref="J807:J814" si="26">ROUND(F807*G807*I807,3)</f>
        <v>53.287999999999997</v>
      </c>
      <c r="K807" s="22"/>
      <c r="L807" s="22"/>
      <c r="M807" s="22"/>
    </row>
    <row r="808" spans="1:13" ht="15.15" customHeight="1" thickBot="1" x14ac:dyDescent="0.35">
      <c r="A808" s="22"/>
      <c r="B808" s="22"/>
      <c r="C808" s="22"/>
      <c r="D808" s="26"/>
      <c r="E808" s="5" t="s">
        <v>1377</v>
      </c>
      <c r="F808" s="3">
        <v>2</v>
      </c>
      <c r="G808" s="20">
        <v>4.95</v>
      </c>
      <c r="H808" s="20"/>
      <c r="I808" s="20">
        <v>3.8</v>
      </c>
      <c r="J808" s="30">
        <f t="shared" si="26"/>
        <v>37.619999999999997</v>
      </c>
      <c r="K808" s="22"/>
      <c r="L808" s="22"/>
      <c r="M808" s="22"/>
    </row>
    <row r="809" spans="1:13" ht="15.15" customHeight="1" thickBot="1" x14ac:dyDescent="0.35">
      <c r="A809" s="22"/>
      <c r="B809" s="22"/>
      <c r="C809" s="22"/>
      <c r="D809" s="26"/>
      <c r="E809" s="5"/>
      <c r="F809" s="3">
        <v>1</v>
      </c>
      <c r="G809" s="20">
        <v>2.4500000000000002</v>
      </c>
      <c r="H809" s="20"/>
      <c r="I809" s="20">
        <v>3.8</v>
      </c>
      <c r="J809" s="30">
        <f t="shared" si="26"/>
        <v>9.31</v>
      </c>
      <c r="K809" s="22"/>
      <c r="L809" s="22"/>
      <c r="M809" s="22"/>
    </row>
    <row r="810" spans="1:13" ht="15.15" customHeight="1" thickBot="1" x14ac:dyDescent="0.35">
      <c r="A810" s="22"/>
      <c r="B810" s="22"/>
      <c r="C810" s="22"/>
      <c r="D810" s="26"/>
      <c r="E810" s="5"/>
      <c r="F810" s="3">
        <v>1</v>
      </c>
      <c r="G810" s="20">
        <v>4.6500000000000004</v>
      </c>
      <c r="H810" s="20"/>
      <c r="I810" s="20">
        <v>3.8</v>
      </c>
      <c r="J810" s="30">
        <f t="shared" si="26"/>
        <v>17.670000000000002</v>
      </c>
      <c r="K810" s="22"/>
      <c r="L810" s="22"/>
      <c r="M810" s="22"/>
    </row>
    <row r="811" spans="1:13" ht="21.3" customHeight="1" thickBot="1" x14ac:dyDescent="0.35">
      <c r="A811" s="22"/>
      <c r="B811" s="22"/>
      <c r="C811" s="22"/>
      <c r="D811" s="26"/>
      <c r="E811" s="5" t="s">
        <v>1378</v>
      </c>
      <c r="F811" s="3">
        <v>1</v>
      </c>
      <c r="G811" s="20">
        <v>5.95</v>
      </c>
      <c r="H811" s="20"/>
      <c r="I811" s="20">
        <v>3.5</v>
      </c>
      <c r="J811" s="30">
        <f t="shared" si="26"/>
        <v>20.824999999999999</v>
      </c>
      <c r="K811" s="22"/>
      <c r="L811" s="22"/>
      <c r="M811" s="22"/>
    </row>
    <row r="812" spans="1:13" ht="15.15" customHeight="1" thickBot="1" x14ac:dyDescent="0.35">
      <c r="A812" s="22"/>
      <c r="B812" s="22"/>
      <c r="C812" s="22"/>
      <c r="D812" s="26"/>
      <c r="E812" s="5"/>
      <c r="F812" s="3">
        <v>1</v>
      </c>
      <c r="G812" s="20">
        <v>2.5</v>
      </c>
      <c r="H812" s="20"/>
      <c r="I812" s="20">
        <v>3.5</v>
      </c>
      <c r="J812" s="30">
        <f t="shared" si="26"/>
        <v>8.75</v>
      </c>
      <c r="K812" s="22"/>
      <c r="L812" s="22"/>
      <c r="M812" s="22"/>
    </row>
    <row r="813" spans="1:13" ht="15.15" customHeight="1" thickBot="1" x14ac:dyDescent="0.35">
      <c r="A813" s="22"/>
      <c r="B813" s="22"/>
      <c r="C813" s="22"/>
      <c r="D813" s="26"/>
      <c r="E813" s="5"/>
      <c r="F813" s="3">
        <v>1</v>
      </c>
      <c r="G813" s="20">
        <v>4.9000000000000004</v>
      </c>
      <c r="H813" s="20"/>
      <c r="I813" s="20">
        <v>3.5</v>
      </c>
      <c r="J813" s="30">
        <f t="shared" si="26"/>
        <v>17.149999999999999</v>
      </c>
      <c r="K813" s="22"/>
      <c r="L813" s="22"/>
      <c r="M813" s="22"/>
    </row>
    <row r="814" spans="1:13" ht="15.15" customHeight="1" thickBot="1" x14ac:dyDescent="0.35">
      <c r="A814" s="22"/>
      <c r="B814" s="22"/>
      <c r="C814" s="22"/>
      <c r="D814" s="26"/>
      <c r="E814" s="5"/>
      <c r="F814" s="3">
        <v>1</v>
      </c>
      <c r="G814" s="20">
        <v>3.85</v>
      </c>
      <c r="H814" s="20"/>
      <c r="I814" s="20">
        <v>3.5</v>
      </c>
      <c r="J814" s="30">
        <f t="shared" si="26"/>
        <v>13.475</v>
      </c>
      <c r="K814" s="22"/>
      <c r="L814" s="22"/>
      <c r="M814" s="22"/>
    </row>
    <row r="815" spans="1:13" ht="21.3" customHeight="1" thickBot="1" x14ac:dyDescent="0.35">
      <c r="A815" s="22"/>
      <c r="B815" s="22"/>
      <c r="C815" s="22"/>
      <c r="D815" s="26"/>
      <c r="E815" s="5" t="s">
        <v>1379</v>
      </c>
      <c r="F815" s="3"/>
      <c r="G815" s="20"/>
      <c r="H815" s="20"/>
      <c r="I815" s="20"/>
      <c r="J815" s="24" t="s">
        <v>1380</v>
      </c>
      <c r="K815" s="22"/>
      <c r="L815" s="22"/>
      <c r="M815" s="22"/>
    </row>
    <row r="816" spans="1:13" ht="15.15" customHeight="1" thickBot="1" x14ac:dyDescent="0.35">
      <c r="A816" s="22"/>
      <c r="B816" s="22"/>
      <c r="C816" s="22"/>
      <c r="D816" s="26"/>
      <c r="E816" s="5" t="s">
        <v>1381</v>
      </c>
      <c r="F816" s="3">
        <v>2</v>
      </c>
      <c r="G816" s="20">
        <v>4.95</v>
      </c>
      <c r="H816" s="20"/>
      <c r="I816" s="20">
        <v>2.8</v>
      </c>
      <c r="J816" s="30">
        <f t="shared" ref="J816:J821" si="27">ROUND(F816*G816*I816,3)</f>
        <v>27.72</v>
      </c>
      <c r="K816" s="22"/>
      <c r="L816" s="22"/>
      <c r="M816" s="22"/>
    </row>
    <row r="817" spans="1:13" ht="15.15" customHeight="1" thickBot="1" x14ac:dyDescent="0.35">
      <c r="A817" s="22"/>
      <c r="B817" s="22"/>
      <c r="C817" s="22"/>
      <c r="D817" s="26"/>
      <c r="E817" s="5"/>
      <c r="F817" s="3">
        <v>1</v>
      </c>
      <c r="G817" s="20">
        <v>2.4500000000000002</v>
      </c>
      <c r="H817" s="20"/>
      <c r="I817" s="20">
        <v>2.8</v>
      </c>
      <c r="J817" s="30">
        <f t="shared" si="27"/>
        <v>6.86</v>
      </c>
      <c r="K817" s="22"/>
      <c r="L817" s="22"/>
      <c r="M817" s="22"/>
    </row>
    <row r="818" spans="1:13" ht="15.15" customHeight="1" thickBot="1" x14ac:dyDescent="0.35">
      <c r="A818" s="22"/>
      <c r="B818" s="22"/>
      <c r="C818" s="22"/>
      <c r="D818" s="26"/>
      <c r="E818" s="5"/>
      <c r="F818" s="3">
        <v>1</v>
      </c>
      <c r="G818" s="20">
        <v>4.6500000000000004</v>
      </c>
      <c r="H818" s="20"/>
      <c r="I818" s="20">
        <v>2.8</v>
      </c>
      <c r="J818" s="30">
        <f t="shared" si="27"/>
        <v>13.02</v>
      </c>
      <c r="K818" s="22"/>
      <c r="L818" s="22"/>
      <c r="M818" s="22"/>
    </row>
    <row r="819" spans="1:13" ht="21.3" customHeight="1" thickBot="1" x14ac:dyDescent="0.35">
      <c r="A819" s="22"/>
      <c r="B819" s="22"/>
      <c r="C819" s="22"/>
      <c r="D819" s="26"/>
      <c r="E819" s="5" t="s">
        <v>1382</v>
      </c>
      <c r="F819" s="3">
        <v>2</v>
      </c>
      <c r="G819" s="20">
        <v>5.65</v>
      </c>
      <c r="H819" s="20"/>
      <c r="I819" s="20">
        <v>2.8</v>
      </c>
      <c r="J819" s="30">
        <f t="shared" si="27"/>
        <v>31.64</v>
      </c>
      <c r="K819" s="22"/>
      <c r="L819" s="22"/>
      <c r="M819" s="22"/>
    </row>
    <row r="820" spans="1:13" ht="15.15" customHeight="1" thickBot="1" x14ac:dyDescent="0.35">
      <c r="A820" s="22"/>
      <c r="B820" s="22"/>
      <c r="C820" s="22"/>
      <c r="D820" s="26"/>
      <c r="E820" s="5" t="s">
        <v>1383</v>
      </c>
      <c r="F820" s="3">
        <v>1</v>
      </c>
      <c r="G820" s="20">
        <v>4.5999999999999996</v>
      </c>
      <c r="H820" s="20"/>
      <c r="I820" s="20">
        <v>2.5</v>
      </c>
      <c r="J820" s="30">
        <f t="shared" si="27"/>
        <v>11.5</v>
      </c>
      <c r="K820" s="22"/>
      <c r="L820" s="22"/>
      <c r="M820" s="22"/>
    </row>
    <row r="821" spans="1:13" ht="15.15" customHeight="1" thickBot="1" x14ac:dyDescent="0.35">
      <c r="A821" s="22"/>
      <c r="B821" s="22"/>
      <c r="C821" s="22"/>
      <c r="D821" s="26"/>
      <c r="E821" s="5"/>
      <c r="F821" s="3">
        <v>1</v>
      </c>
      <c r="G821" s="20">
        <v>2.0499999999999998</v>
      </c>
      <c r="H821" s="20"/>
      <c r="I821" s="20">
        <v>2.5</v>
      </c>
      <c r="J821" s="30">
        <f t="shared" si="27"/>
        <v>5.125</v>
      </c>
      <c r="K821" s="22"/>
      <c r="L821" s="22"/>
      <c r="M821" s="22"/>
    </row>
    <row r="822" spans="1:13" ht="21.3" customHeight="1" thickBot="1" x14ac:dyDescent="0.35">
      <c r="A822" s="22"/>
      <c r="B822" s="22"/>
      <c r="C822" s="22"/>
      <c r="D822" s="26"/>
      <c r="E822" s="5" t="s">
        <v>1384</v>
      </c>
      <c r="F822" s="3"/>
      <c r="G822" s="20"/>
      <c r="H822" s="20"/>
      <c r="I822" s="20"/>
      <c r="J822" s="24" t="s">
        <v>1385</v>
      </c>
      <c r="K822" s="22"/>
      <c r="L822" s="22"/>
      <c r="M822" s="22"/>
    </row>
    <row r="823" spans="1:13" ht="15.15" customHeight="1" thickBot="1" x14ac:dyDescent="0.35">
      <c r="A823" s="22"/>
      <c r="B823" s="22"/>
      <c r="C823" s="22"/>
      <c r="D823" s="26"/>
      <c r="E823" s="5" t="s">
        <v>1386</v>
      </c>
      <c r="F823" s="3">
        <v>1</v>
      </c>
      <c r="G823" s="20">
        <v>4.5999999999999996</v>
      </c>
      <c r="H823" s="20"/>
      <c r="I823" s="20">
        <v>2.8</v>
      </c>
      <c r="J823" s="30">
        <f>ROUND(F823*G823*I823,3)</f>
        <v>12.88</v>
      </c>
      <c r="K823" s="22"/>
      <c r="L823" s="22"/>
      <c r="M823" s="22"/>
    </row>
    <row r="824" spans="1:13" ht="15.15" customHeight="1" thickBot="1" x14ac:dyDescent="0.35">
      <c r="A824" s="22"/>
      <c r="B824" s="22"/>
      <c r="C824" s="22"/>
      <c r="D824" s="26"/>
      <c r="E824" s="5"/>
      <c r="F824" s="3">
        <v>1</v>
      </c>
      <c r="G824" s="20">
        <v>2.5</v>
      </c>
      <c r="H824" s="20"/>
      <c r="I824" s="20">
        <v>2.8</v>
      </c>
      <c r="J824" s="30">
        <f>ROUND(F824*G824*I824,3)</f>
        <v>7</v>
      </c>
      <c r="K824" s="22"/>
      <c r="L824" s="22"/>
      <c r="M824" s="22"/>
    </row>
    <row r="825" spans="1:13" ht="15.15" customHeight="1" thickBot="1" x14ac:dyDescent="0.35">
      <c r="A825" s="22"/>
      <c r="B825" s="22"/>
      <c r="C825" s="22"/>
      <c r="D825" s="26"/>
      <c r="E825" s="5"/>
      <c r="F825" s="3">
        <v>1</v>
      </c>
      <c r="G825" s="20">
        <v>4.95</v>
      </c>
      <c r="H825" s="20"/>
      <c r="I825" s="20">
        <v>2.8</v>
      </c>
      <c r="J825" s="30">
        <f>ROUND(F825*G825*I825,3)</f>
        <v>13.86</v>
      </c>
      <c r="K825" s="22"/>
      <c r="L825" s="22"/>
      <c r="M825" s="22"/>
    </row>
    <row r="826" spans="1:13" ht="21.3" customHeight="1" thickBot="1" x14ac:dyDescent="0.35">
      <c r="A826" s="22"/>
      <c r="B826" s="22"/>
      <c r="C826" s="22"/>
      <c r="D826" s="26"/>
      <c r="E826" s="5" t="s">
        <v>1387</v>
      </c>
      <c r="F826" s="3">
        <v>1</v>
      </c>
      <c r="G826" s="20">
        <v>5.65</v>
      </c>
      <c r="H826" s="20"/>
      <c r="I826" s="20">
        <v>2.8</v>
      </c>
      <c r="J826" s="30">
        <f>ROUND(F826*G826*I826,3)</f>
        <v>15.82</v>
      </c>
      <c r="K826" s="32">
        <f>SUM(J806:J826)</f>
        <v>323.51300000000003</v>
      </c>
      <c r="L826" s="22"/>
      <c r="M826" s="22"/>
    </row>
    <row r="827" spans="1:13" ht="15.45" customHeight="1" thickBot="1" x14ac:dyDescent="0.35">
      <c r="A827" s="10" t="s">
        <v>1388</v>
      </c>
      <c r="B827" s="5" t="s">
        <v>1389</v>
      </c>
      <c r="C827" s="5" t="s">
        <v>1390</v>
      </c>
      <c r="D827" s="84" t="s">
        <v>1391</v>
      </c>
      <c r="E827" s="84"/>
      <c r="F827" s="84"/>
      <c r="G827" s="84"/>
      <c r="H827" s="84"/>
      <c r="I827" s="84"/>
      <c r="J827" s="84"/>
      <c r="K827" s="20">
        <f>SUM(K830:K905)</f>
        <v>830.25</v>
      </c>
      <c r="L827" s="21">
        <f>ROUND(0*(1+M2/100),2)</f>
        <v>0</v>
      </c>
      <c r="M827" s="21">
        <f>ROUND(K827*L827,2)</f>
        <v>0</v>
      </c>
    </row>
    <row r="828" spans="1:13" ht="132.15" customHeight="1" thickBot="1" x14ac:dyDescent="0.35">
      <c r="A828" s="22"/>
      <c r="B828" s="22"/>
      <c r="C828" s="22"/>
      <c r="D828" s="84" t="s">
        <v>1392</v>
      </c>
      <c r="E828" s="84"/>
      <c r="F828" s="84"/>
      <c r="G828" s="84"/>
      <c r="H828" s="84"/>
      <c r="I828" s="84"/>
      <c r="J828" s="84"/>
      <c r="K828" s="84"/>
      <c r="L828" s="84"/>
      <c r="M828" s="84"/>
    </row>
    <row r="829" spans="1:13" ht="15.15" customHeight="1" thickBot="1" x14ac:dyDescent="0.35">
      <c r="A829" s="22"/>
      <c r="B829" s="22"/>
      <c r="C829" s="22"/>
      <c r="D829" s="22"/>
      <c r="E829" s="23"/>
      <c r="F829" s="25" t="s">
        <v>1393</v>
      </c>
      <c r="G829" s="25" t="s">
        <v>1394</v>
      </c>
      <c r="H829" s="25" t="s">
        <v>1395</v>
      </c>
      <c r="I829" s="25" t="s">
        <v>1396</v>
      </c>
      <c r="J829" s="25" t="s">
        <v>1397</v>
      </c>
      <c r="K829" s="25" t="s">
        <v>1398</v>
      </c>
      <c r="L829" s="22"/>
      <c r="M829" s="22"/>
    </row>
    <row r="830" spans="1:13" ht="21.3" customHeight="1" thickBot="1" x14ac:dyDescent="0.35">
      <c r="A830" s="22"/>
      <c r="B830" s="22"/>
      <c r="C830" s="22"/>
      <c r="D830" s="26"/>
      <c r="E830" s="27" t="s">
        <v>1399</v>
      </c>
      <c r="F830" s="28"/>
      <c r="G830" s="29"/>
      <c r="H830" s="29"/>
      <c r="I830" s="29"/>
      <c r="J830" s="41" t="s">
        <v>1400</v>
      </c>
      <c r="K830" s="42"/>
      <c r="L830" s="22"/>
      <c r="M830" s="22"/>
    </row>
    <row r="831" spans="1:13" ht="15.15" customHeight="1" thickBot="1" x14ac:dyDescent="0.35">
      <c r="A831" s="22"/>
      <c r="B831" s="22"/>
      <c r="C831" s="22"/>
      <c r="D831" s="26"/>
      <c r="E831" s="5" t="s">
        <v>1401</v>
      </c>
      <c r="F831" s="3">
        <v>1</v>
      </c>
      <c r="G831" s="20">
        <v>5</v>
      </c>
      <c r="H831" s="20"/>
      <c r="I831" s="20">
        <v>3.5</v>
      </c>
      <c r="J831" s="30">
        <f t="shared" ref="J831:J855" si="28">ROUND(F831*G831*I831,3)</f>
        <v>17.5</v>
      </c>
      <c r="K831" s="22"/>
      <c r="L831" s="22"/>
      <c r="M831" s="22"/>
    </row>
    <row r="832" spans="1:13" ht="15.15" customHeight="1" thickBot="1" x14ac:dyDescent="0.35">
      <c r="A832" s="22"/>
      <c r="B832" s="22"/>
      <c r="C832" s="22"/>
      <c r="D832" s="26"/>
      <c r="E832" s="5"/>
      <c r="F832" s="3">
        <v>1</v>
      </c>
      <c r="G832" s="20">
        <v>2.15</v>
      </c>
      <c r="H832" s="20"/>
      <c r="I832" s="20">
        <v>3.5</v>
      </c>
      <c r="J832" s="30">
        <f t="shared" si="28"/>
        <v>7.5250000000000004</v>
      </c>
      <c r="K832" s="22"/>
      <c r="L832" s="22"/>
      <c r="M832" s="22"/>
    </row>
    <row r="833" spans="1:13" ht="15.15" customHeight="1" thickBot="1" x14ac:dyDescent="0.35">
      <c r="A833" s="22"/>
      <c r="B833" s="22"/>
      <c r="C833" s="22"/>
      <c r="D833" s="26"/>
      <c r="E833" s="5"/>
      <c r="F833" s="3">
        <v>1</v>
      </c>
      <c r="G833" s="20">
        <v>1.9</v>
      </c>
      <c r="H833" s="20"/>
      <c r="I833" s="20">
        <v>3.5</v>
      </c>
      <c r="J833" s="30">
        <f t="shared" si="28"/>
        <v>6.65</v>
      </c>
      <c r="K833" s="22"/>
      <c r="L833" s="22"/>
      <c r="M833" s="22"/>
    </row>
    <row r="834" spans="1:13" ht="15.15" customHeight="1" thickBot="1" x14ac:dyDescent="0.35">
      <c r="A834" s="22"/>
      <c r="B834" s="22"/>
      <c r="C834" s="22"/>
      <c r="D834" s="26"/>
      <c r="E834" s="5"/>
      <c r="F834" s="3">
        <v>1</v>
      </c>
      <c r="G834" s="20">
        <v>1.75</v>
      </c>
      <c r="H834" s="20"/>
      <c r="I834" s="20">
        <v>3.5</v>
      </c>
      <c r="J834" s="30">
        <f t="shared" si="28"/>
        <v>6.125</v>
      </c>
      <c r="K834" s="22"/>
      <c r="L834" s="22"/>
      <c r="M834" s="22"/>
    </row>
    <row r="835" spans="1:13" ht="15.15" customHeight="1" thickBot="1" x14ac:dyDescent="0.35">
      <c r="A835" s="22"/>
      <c r="B835" s="22"/>
      <c r="C835" s="22"/>
      <c r="D835" s="26"/>
      <c r="E835" s="5"/>
      <c r="F835" s="3">
        <v>1</v>
      </c>
      <c r="G835" s="20">
        <v>9.9499999999999993</v>
      </c>
      <c r="H835" s="20"/>
      <c r="I835" s="20">
        <v>3.5</v>
      </c>
      <c r="J835" s="30">
        <f t="shared" si="28"/>
        <v>34.825000000000003</v>
      </c>
      <c r="K835" s="22"/>
      <c r="L835" s="22"/>
      <c r="M835" s="22"/>
    </row>
    <row r="836" spans="1:13" ht="15.15" customHeight="1" thickBot="1" x14ac:dyDescent="0.35">
      <c r="A836" s="22"/>
      <c r="B836" s="22"/>
      <c r="C836" s="22"/>
      <c r="D836" s="26"/>
      <c r="E836" s="5"/>
      <c r="F836" s="3">
        <v>1</v>
      </c>
      <c r="G836" s="20">
        <v>1</v>
      </c>
      <c r="H836" s="20"/>
      <c r="I836" s="20">
        <v>3.5</v>
      </c>
      <c r="J836" s="30">
        <f t="shared" si="28"/>
        <v>3.5</v>
      </c>
      <c r="K836" s="22"/>
      <c r="L836" s="22"/>
      <c r="M836" s="22"/>
    </row>
    <row r="837" spans="1:13" ht="15.15" customHeight="1" thickBot="1" x14ac:dyDescent="0.35">
      <c r="A837" s="22"/>
      <c r="B837" s="22"/>
      <c r="C837" s="22"/>
      <c r="D837" s="26"/>
      <c r="E837" s="5"/>
      <c r="F837" s="3">
        <v>1</v>
      </c>
      <c r="G837" s="20">
        <v>2.0499999999999998</v>
      </c>
      <c r="H837" s="20"/>
      <c r="I837" s="20">
        <v>3.5</v>
      </c>
      <c r="J837" s="30">
        <f t="shared" si="28"/>
        <v>7.1749999999999998</v>
      </c>
      <c r="K837" s="22"/>
      <c r="L837" s="22"/>
      <c r="M837" s="22"/>
    </row>
    <row r="838" spans="1:13" ht="21.3" customHeight="1" thickBot="1" x14ac:dyDescent="0.35">
      <c r="A838" s="22"/>
      <c r="B838" s="22"/>
      <c r="C838" s="22"/>
      <c r="D838" s="26"/>
      <c r="E838" s="5" t="s">
        <v>1402</v>
      </c>
      <c r="F838" s="3">
        <v>1</v>
      </c>
      <c r="G838" s="20">
        <v>9.6</v>
      </c>
      <c r="H838" s="20"/>
      <c r="I838" s="20">
        <v>3.5</v>
      </c>
      <c r="J838" s="30">
        <f t="shared" si="28"/>
        <v>33.6</v>
      </c>
      <c r="K838" s="22"/>
      <c r="L838" s="22"/>
      <c r="M838" s="22"/>
    </row>
    <row r="839" spans="1:13" ht="15.15" customHeight="1" thickBot="1" x14ac:dyDescent="0.35">
      <c r="A839" s="22"/>
      <c r="B839" s="22"/>
      <c r="C839" s="22"/>
      <c r="D839" s="26"/>
      <c r="E839" s="5"/>
      <c r="F839" s="3">
        <v>1</v>
      </c>
      <c r="G839" s="20">
        <v>6.6</v>
      </c>
      <c r="H839" s="20"/>
      <c r="I839" s="20">
        <v>3.5</v>
      </c>
      <c r="J839" s="30">
        <f t="shared" si="28"/>
        <v>23.1</v>
      </c>
      <c r="K839" s="22"/>
      <c r="L839" s="22"/>
      <c r="M839" s="22"/>
    </row>
    <row r="840" spans="1:13" ht="15.15" customHeight="1" thickBot="1" x14ac:dyDescent="0.35">
      <c r="A840" s="22"/>
      <c r="B840" s="22"/>
      <c r="C840" s="22"/>
      <c r="D840" s="26"/>
      <c r="E840" s="5"/>
      <c r="F840" s="3">
        <v>1</v>
      </c>
      <c r="G840" s="20">
        <v>5.65</v>
      </c>
      <c r="H840" s="20"/>
      <c r="I840" s="20">
        <v>3.5</v>
      </c>
      <c r="J840" s="30">
        <f t="shared" si="28"/>
        <v>19.774999999999999</v>
      </c>
      <c r="K840" s="22"/>
      <c r="L840" s="22"/>
      <c r="M840" s="22"/>
    </row>
    <row r="841" spans="1:13" ht="15.15" customHeight="1" thickBot="1" x14ac:dyDescent="0.35">
      <c r="A841" s="22"/>
      <c r="B841" s="22"/>
      <c r="C841" s="22"/>
      <c r="D841" s="26"/>
      <c r="E841" s="5"/>
      <c r="F841" s="3">
        <v>1</v>
      </c>
      <c r="G841" s="20">
        <v>3.05</v>
      </c>
      <c r="H841" s="20"/>
      <c r="I841" s="20">
        <v>3.5</v>
      </c>
      <c r="J841" s="30">
        <f t="shared" si="28"/>
        <v>10.675000000000001</v>
      </c>
      <c r="K841" s="22"/>
      <c r="L841" s="22"/>
      <c r="M841" s="22"/>
    </row>
    <row r="842" spans="1:13" ht="15.15" customHeight="1" thickBot="1" x14ac:dyDescent="0.35">
      <c r="A842" s="22"/>
      <c r="B842" s="22"/>
      <c r="C842" s="22"/>
      <c r="D842" s="26"/>
      <c r="E842" s="5"/>
      <c r="F842" s="3">
        <v>1</v>
      </c>
      <c r="G842" s="20">
        <v>4.2</v>
      </c>
      <c r="H842" s="20"/>
      <c r="I842" s="20">
        <v>3.5</v>
      </c>
      <c r="J842" s="30">
        <f t="shared" si="28"/>
        <v>14.7</v>
      </c>
      <c r="K842" s="22"/>
      <c r="L842" s="22"/>
      <c r="M842" s="22"/>
    </row>
    <row r="843" spans="1:13" ht="15.15" customHeight="1" thickBot="1" x14ac:dyDescent="0.35">
      <c r="A843" s="22"/>
      <c r="B843" s="22"/>
      <c r="C843" s="22"/>
      <c r="D843" s="26"/>
      <c r="E843" s="5"/>
      <c r="F843" s="3">
        <v>1</v>
      </c>
      <c r="G843" s="20">
        <v>7.1</v>
      </c>
      <c r="H843" s="20"/>
      <c r="I843" s="20">
        <v>3.5</v>
      </c>
      <c r="J843" s="30">
        <f t="shared" si="28"/>
        <v>24.85</v>
      </c>
      <c r="K843" s="22"/>
      <c r="L843" s="22"/>
      <c r="M843" s="22"/>
    </row>
    <row r="844" spans="1:13" ht="15.15" customHeight="1" thickBot="1" x14ac:dyDescent="0.35">
      <c r="A844" s="22"/>
      <c r="B844" s="22"/>
      <c r="C844" s="22"/>
      <c r="D844" s="26"/>
      <c r="E844" s="5"/>
      <c r="F844" s="3">
        <v>2</v>
      </c>
      <c r="G844" s="20">
        <v>0.8</v>
      </c>
      <c r="H844" s="20"/>
      <c r="I844" s="20">
        <v>3.5</v>
      </c>
      <c r="J844" s="30">
        <f t="shared" si="28"/>
        <v>5.6</v>
      </c>
      <c r="K844" s="22"/>
      <c r="L844" s="22"/>
      <c r="M844" s="22"/>
    </row>
    <row r="845" spans="1:13" ht="15.15" customHeight="1" thickBot="1" x14ac:dyDescent="0.35">
      <c r="A845" s="22"/>
      <c r="B845" s="22"/>
      <c r="C845" s="22"/>
      <c r="D845" s="26"/>
      <c r="E845" s="5" t="s">
        <v>1403</v>
      </c>
      <c r="F845" s="3">
        <v>2</v>
      </c>
      <c r="G845" s="20">
        <v>1.9</v>
      </c>
      <c r="H845" s="20"/>
      <c r="I845" s="20">
        <v>3.5</v>
      </c>
      <c r="J845" s="30">
        <f t="shared" si="28"/>
        <v>13.3</v>
      </c>
      <c r="K845" s="22"/>
      <c r="L845" s="22"/>
      <c r="M845" s="22"/>
    </row>
    <row r="846" spans="1:13" ht="15.15" customHeight="1" thickBot="1" x14ac:dyDescent="0.35">
      <c r="A846" s="22"/>
      <c r="B846" s="22"/>
      <c r="C846" s="22"/>
      <c r="D846" s="26"/>
      <c r="E846" s="5"/>
      <c r="F846" s="3">
        <v>1</v>
      </c>
      <c r="G846" s="20">
        <v>1.95</v>
      </c>
      <c r="H846" s="20"/>
      <c r="I846" s="20">
        <v>3.5</v>
      </c>
      <c r="J846" s="30">
        <f t="shared" si="28"/>
        <v>6.8250000000000002</v>
      </c>
      <c r="K846" s="22"/>
      <c r="L846" s="22"/>
      <c r="M846" s="22"/>
    </row>
    <row r="847" spans="1:13" ht="15.15" customHeight="1" thickBot="1" x14ac:dyDescent="0.35">
      <c r="A847" s="22"/>
      <c r="B847" s="22"/>
      <c r="C847" s="22"/>
      <c r="D847" s="26"/>
      <c r="E847" s="5">
        <v>1</v>
      </c>
      <c r="F847" s="3">
        <v>1</v>
      </c>
      <c r="G847" s="20">
        <v>5</v>
      </c>
      <c r="H847" s="20"/>
      <c r="I847" s="20">
        <v>3.5</v>
      </c>
      <c r="J847" s="30">
        <f t="shared" si="28"/>
        <v>17.5</v>
      </c>
      <c r="K847" s="22"/>
      <c r="L847" s="22"/>
      <c r="M847" s="22"/>
    </row>
    <row r="848" spans="1:13" ht="15.15" customHeight="1" thickBot="1" x14ac:dyDescent="0.35">
      <c r="A848" s="22"/>
      <c r="B848" s="22"/>
      <c r="C848" s="22"/>
      <c r="D848" s="26"/>
      <c r="E848" s="5"/>
      <c r="F848" s="3">
        <v>1</v>
      </c>
      <c r="G848" s="20">
        <v>3.15</v>
      </c>
      <c r="H848" s="20"/>
      <c r="I848" s="20">
        <v>3.5</v>
      </c>
      <c r="J848" s="30">
        <f t="shared" si="28"/>
        <v>11.025</v>
      </c>
      <c r="K848" s="22"/>
      <c r="L848" s="22"/>
      <c r="M848" s="22"/>
    </row>
    <row r="849" spans="1:13" ht="15.15" customHeight="1" thickBot="1" x14ac:dyDescent="0.35">
      <c r="A849" s="22"/>
      <c r="B849" s="22"/>
      <c r="C849" s="22"/>
      <c r="D849" s="26"/>
      <c r="E849" s="5">
        <v>2</v>
      </c>
      <c r="F849" s="3">
        <v>1</v>
      </c>
      <c r="G849" s="20">
        <v>4.3499999999999996</v>
      </c>
      <c r="H849" s="20"/>
      <c r="I849" s="20">
        <v>3.5</v>
      </c>
      <c r="J849" s="30">
        <f t="shared" si="28"/>
        <v>15.225</v>
      </c>
      <c r="K849" s="22"/>
      <c r="L849" s="22"/>
      <c r="M849" s="22"/>
    </row>
    <row r="850" spans="1:13" ht="15.15" customHeight="1" thickBot="1" x14ac:dyDescent="0.35">
      <c r="A850" s="22"/>
      <c r="B850" s="22"/>
      <c r="C850" s="22"/>
      <c r="D850" s="26"/>
      <c r="E850" s="5"/>
      <c r="F850" s="3">
        <v>1</v>
      </c>
      <c r="G850" s="20">
        <v>3.15</v>
      </c>
      <c r="H850" s="20"/>
      <c r="I850" s="20">
        <v>3.5</v>
      </c>
      <c r="J850" s="30">
        <f t="shared" si="28"/>
        <v>11.025</v>
      </c>
      <c r="K850" s="22"/>
      <c r="L850" s="22"/>
      <c r="M850" s="22"/>
    </row>
    <row r="851" spans="1:13" ht="15.15" customHeight="1" thickBot="1" x14ac:dyDescent="0.35">
      <c r="A851" s="22"/>
      <c r="B851" s="22"/>
      <c r="C851" s="22"/>
      <c r="D851" s="26"/>
      <c r="E851" s="5" t="s">
        <v>1404</v>
      </c>
      <c r="F851" s="3">
        <v>4</v>
      </c>
      <c r="G851" s="20">
        <v>3.85</v>
      </c>
      <c r="H851" s="20"/>
      <c r="I851" s="20">
        <v>2.5</v>
      </c>
      <c r="J851" s="30">
        <f t="shared" si="28"/>
        <v>38.5</v>
      </c>
      <c r="K851" s="22"/>
      <c r="L851" s="22"/>
      <c r="M851" s="22"/>
    </row>
    <row r="852" spans="1:13" ht="15.15" customHeight="1" thickBot="1" x14ac:dyDescent="0.35">
      <c r="A852" s="22"/>
      <c r="B852" s="22"/>
      <c r="C852" s="22"/>
      <c r="D852" s="26"/>
      <c r="E852" s="5"/>
      <c r="F852" s="3">
        <v>4</v>
      </c>
      <c r="G852" s="20">
        <v>3.15</v>
      </c>
      <c r="H852" s="20"/>
      <c r="I852" s="20">
        <v>2.5</v>
      </c>
      <c r="J852" s="30">
        <f t="shared" si="28"/>
        <v>31.5</v>
      </c>
      <c r="K852" s="22"/>
      <c r="L852" s="22"/>
      <c r="M852" s="22"/>
    </row>
    <row r="853" spans="1:13" ht="15.15" customHeight="1" thickBot="1" x14ac:dyDescent="0.35">
      <c r="A853" s="22"/>
      <c r="B853" s="22"/>
      <c r="C853" s="22"/>
      <c r="D853" s="26"/>
      <c r="E853" s="5">
        <v>7</v>
      </c>
      <c r="F853" s="3">
        <v>1</v>
      </c>
      <c r="G853" s="20">
        <v>3.5</v>
      </c>
      <c r="H853" s="20"/>
      <c r="I853" s="20">
        <v>2.5</v>
      </c>
      <c r="J853" s="30">
        <f t="shared" si="28"/>
        <v>8.75</v>
      </c>
      <c r="K853" s="22"/>
      <c r="L853" s="22"/>
      <c r="M853" s="22"/>
    </row>
    <row r="854" spans="1:13" ht="15.15" customHeight="1" thickBot="1" x14ac:dyDescent="0.35">
      <c r="A854" s="22"/>
      <c r="B854" s="22"/>
      <c r="C854" s="22"/>
      <c r="D854" s="26"/>
      <c r="E854" s="5"/>
      <c r="F854" s="3">
        <v>1</v>
      </c>
      <c r="G854" s="20">
        <v>3.15</v>
      </c>
      <c r="H854" s="20"/>
      <c r="I854" s="20">
        <v>2.5</v>
      </c>
      <c r="J854" s="30">
        <f t="shared" si="28"/>
        <v>7.875</v>
      </c>
      <c r="K854" s="22"/>
      <c r="L854" s="22"/>
      <c r="M854" s="22"/>
    </row>
    <row r="855" spans="1:13" ht="15.15" customHeight="1" thickBot="1" x14ac:dyDescent="0.35">
      <c r="A855" s="22"/>
      <c r="B855" s="22"/>
      <c r="C855" s="22"/>
      <c r="D855" s="26"/>
      <c r="E855" s="5"/>
      <c r="F855" s="3">
        <v>1</v>
      </c>
      <c r="G855" s="20">
        <v>0.6</v>
      </c>
      <c r="H855" s="20"/>
      <c r="I855" s="20">
        <v>2.5</v>
      </c>
      <c r="J855" s="30">
        <f t="shared" si="28"/>
        <v>1.5</v>
      </c>
      <c r="K855" s="22"/>
      <c r="L855" s="22"/>
      <c r="M855" s="22"/>
    </row>
    <row r="856" spans="1:13" ht="21.3" customHeight="1" thickBot="1" x14ac:dyDescent="0.35">
      <c r="A856" s="22"/>
      <c r="B856" s="22"/>
      <c r="C856" s="22"/>
      <c r="D856" s="26"/>
      <c r="E856" s="5" t="s">
        <v>1405</v>
      </c>
      <c r="F856" s="3"/>
      <c r="G856" s="20"/>
      <c r="H856" s="20"/>
      <c r="I856" s="20"/>
      <c r="J856" s="24" t="s">
        <v>1406</v>
      </c>
      <c r="K856" s="22"/>
      <c r="L856" s="22"/>
      <c r="M856" s="22"/>
    </row>
    <row r="857" spans="1:13" ht="15.15" customHeight="1" thickBot="1" x14ac:dyDescent="0.35">
      <c r="A857" s="22"/>
      <c r="B857" s="22"/>
      <c r="C857" s="22"/>
      <c r="D857" s="26"/>
      <c r="E857" s="5">
        <v>101</v>
      </c>
      <c r="F857" s="3">
        <v>1</v>
      </c>
      <c r="G857" s="20">
        <v>5.0999999999999996</v>
      </c>
      <c r="H857" s="20"/>
      <c r="I857" s="20">
        <v>2.5</v>
      </c>
      <c r="J857" s="30">
        <f t="shared" ref="J857:J883" si="29">ROUND(F857*G857*I857,3)</f>
        <v>12.75</v>
      </c>
      <c r="K857" s="22"/>
      <c r="L857" s="22"/>
      <c r="M857" s="22"/>
    </row>
    <row r="858" spans="1:13" ht="15.15" customHeight="1" thickBot="1" x14ac:dyDescent="0.35">
      <c r="A858" s="22"/>
      <c r="B858" s="22"/>
      <c r="C858" s="22"/>
      <c r="D858" s="26"/>
      <c r="E858" s="5"/>
      <c r="F858" s="3">
        <v>1</v>
      </c>
      <c r="G858" s="20">
        <v>3.15</v>
      </c>
      <c r="H858" s="20"/>
      <c r="I858" s="20">
        <v>2.5</v>
      </c>
      <c r="J858" s="30">
        <f t="shared" si="29"/>
        <v>7.875</v>
      </c>
      <c r="K858" s="22"/>
      <c r="L858" s="22"/>
      <c r="M858" s="22"/>
    </row>
    <row r="859" spans="1:13" ht="15.15" customHeight="1" thickBot="1" x14ac:dyDescent="0.35">
      <c r="A859" s="22"/>
      <c r="B859" s="22"/>
      <c r="C859" s="22"/>
      <c r="D859" s="26"/>
      <c r="E859" s="5">
        <v>102</v>
      </c>
      <c r="F859" s="3">
        <v>1</v>
      </c>
      <c r="G859" s="20">
        <v>3.9</v>
      </c>
      <c r="H859" s="20"/>
      <c r="I859" s="20">
        <v>2.5</v>
      </c>
      <c r="J859" s="30">
        <f t="shared" si="29"/>
        <v>9.75</v>
      </c>
      <c r="K859" s="22"/>
      <c r="L859" s="22"/>
      <c r="M859" s="22"/>
    </row>
    <row r="860" spans="1:13" ht="15.15" customHeight="1" thickBot="1" x14ac:dyDescent="0.35">
      <c r="A860" s="22"/>
      <c r="B860" s="22"/>
      <c r="C860" s="22"/>
      <c r="D860" s="26"/>
      <c r="E860" s="5"/>
      <c r="F860" s="3">
        <v>1</v>
      </c>
      <c r="G860" s="20">
        <v>3.15</v>
      </c>
      <c r="H860" s="20"/>
      <c r="I860" s="20">
        <v>2.5</v>
      </c>
      <c r="J860" s="30">
        <f t="shared" si="29"/>
        <v>7.875</v>
      </c>
      <c r="K860" s="22"/>
      <c r="L860" s="22"/>
      <c r="M860" s="22"/>
    </row>
    <row r="861" spans="1:13" ht="21.3" customHeight="1" thickBot="1" x14ac:dyDescent="0.35">
      <c r="A861" s="22"/>
      <c r="B861" s="22"/>
      <c r="C861" s="22"/>
      <c r="D861" s="26"/>
      <c r="E861" s="5" t="s">
        <v>1407</v>
      </c>
      <c r="F861" s="3">
        <v>5</v>
      </c>
      <c r="G861" s="20">
        <v>3.85</v>
      </c>
      <c r="H861" s="20"/>
      <c r="I861" s="20">
        <v>2.5</v>
      </c>
      <c r="J861" s="30">
        <f t="shared" si="29"/>
        <v>48.125</v>
      </c>
      <c r="K861" s="22"/>
      <c r="L861" s="22"/>
      <c r="M861" s="22"/>
    </row>
    <row r="862" spans="1:13" ht="15.15" customHeight="1" thickBot="1" x14ac:dyDescent="0.35">
      <c r="A862" s="22"/>
      <c r="B862" s="22"/>
      <c r="C862" s="22"/>
      <c r="D862" s="26"/>
      <c r="E862" s="5"/>
      <c r="F862" s="3">
        <v>5</v>
      </c>
      <c r="G862" s="20">
        <v>3.15</v>
      </c>
      <c r="H862" s="20"/>
      <c r="I862" s="20">
        <v>2.5</v>
      </c>
      <c r="J862" s="30">
        <f t="shared" si="29"/>
        <v>39.375</v>
      </c>
      <c r="K862" s="22"/>
      <c r="L862" s="22"/>
      <c r="M862" s="22"/>
    </row>
    <row r="863" spans="1:13" ht="15.15" customHeight="1" thickBot="1" x14ac:dyDescent="0.35">
      <c r="A863" s="22"/>
      <c r="B863" s="22"/>
      <c r="C863" s="22"/>
      <c r="D863" s="26"/>
      <c r="E863" s="5">
        <v>108</v>
      </c>
      <c r="F863" s="3">
        <v>1</v>
      </c>
      <c r="G863" s="20">
        <v>3.5</v>
      </c>
      <c r="H863" s="20"/>
      <c r="I863" s="20">
        <v>2.5</v>
      </c>
      <c r="J863" s="30">
        <f t="shared" si="29"/>
        <v>8.75</v>
      </c>
      <c r="K863" s="22"/>
      <c r="L863" s="22"/>
      <c r="M863" s="22"/>
    </row>
    <row r="864" spans="1:13" ht="15.15" customHeight="1" thickBot="1" x14ac:dyDescent="0.35">
      <c r="A864" s="22"/>
      <c r="B864" s="22"/>
      <c r="C864" s="22"/>
      <c r="D864" s="26"/>
      <c r="E864" s="5"/>
      <c r="F864" s="3">
        <v>1</v>
      </c>
      <c r="G864" s="20">
        <v>3.85</v>
      </c>
      <c r="H864" s="20"/>
      <c r="I864" s="20">
        <v>2.5</v>
      </c>
      <c r="J864" s="30">
        <f t="shared" si="29"/>
        <v>9.625</v>
      </c>
      <c r="K864" s="22"/>
      <c r="L864" s="22"/>
      <c r="M864" s="22"/>
    </row>
    <row r="865" spans="1:13" ht="15.15" customHeight="1" thickBot="1" x14ac:dyDescent="0.35">
      <c r="A865" s="22"/>
      <c r="B865" s="22"/>
      <c r="C865" s="22"/>
      <c r="D865" s="26"/>
      <c r="E865" s="5"/>
      <c r="F865" s="3">
        <v>1</v>
      </c>
      <c r="G865" s="20">
        <v>0.6</v>
      </c>
      <c r="H865" s="20"/>
      <c r="I865" s="20">
        <v>2.5</v>
      </c>
      <c r="J865" s="30">
        <f t="shared" si="29"/>
        <v>1.5</v>
      </c>
      <c r="K865" s="22"/>
      <c r="L865" s="22"/>
      <c r="M865" s="22"/>
    </row>
    <row r="866" spans="1:13" ht="15.15" customHeight="1" thickBot="1" x14ac:dyDescent="0.35">
      <c r="A866" s="22"/>
      <c r="B866" s="22"/>
      <c r="C866" s="22"/>
      <c r="D866" s="26"/>
      <c r="E866" s="5">
        <v>109</v>
      </c>
      <c r="F866" s="3">
        <v>1</v>
      </c>
      <c r="G866" s="20">
        <v>1.65</v>
      </c>
      <c r="H866" s="20"/>
      <c r="I866" s="20">
        <v>2.5</v>
      </c>
      <c r="J866" s="30">
        <f t="shared" si="29"/>
        <v>4.125</v>
      </c>
      <c r="K866" s="22"/>
      <c r="L866" s="22"/>
      <c r="M866" s="22"/>
    </row>
    <row r="867" spans="1:13" ht="15.15" customHeight="1" thickBot="1" x14ac:dyDescent="0.35">
      <c r="A867" s="22"/>
      <c r="B867" s="22"/>
      <c r="C867" s="22"/>
      <c r="D867" s="26"/>
      <c r="E867" s="5">
        <v>110</v>
      </c>
      <c r="F867" s="3">
        <v>1</v>
      </c>
      <c r="G867" s="20">
        <v>4.55</v>
      </c>
      <c r="H867" s="20"/>
      <c r="I867" s="20">
        <v>2.5</v>
      </c>
      <c r="J867" s="30">
        <f t="shared" si="29"/>
        <v>11.375</v>
      </c>
      <c r="K867" s="22"/>
      <c r="L867" s="22"/>
      <c r="M867" s="22"/>
    </row>
    <row r="868" spans="1:13" ht="15.15" customHeight="1" thickBot="1" x14ac:dyDescent="0.35">
      <c r="A868" s="22"/>
      <c r="B868" s="22"/>
      <c r="C868" s="22"/>
      <c r="D868" s="26"/>
      <c r="E868" s="5"/>
      <c r="F868" s="3">
        <v>1</v>
      </c>
      <c r="G868" s="20">
        <v>2.1</v>
      </c>
      <c r="H868" s="20"/>
      <c r="I868" s="20">
        <v>2.5</v>
      </c>
      <c r="J868" s="30">
        <f t="shared" si="29"/>
        <v>5.25</v>
      </c>
      <c r="K868" s="22"/>
      <c r="L868" s="22"/>
      <c r="M868" s="22"/>
    </row>
    <row r="869" spans="1:13" ht="15.15" customHeight="1" thickBot="1" x14ac:dyDescent="0.35">
      <c r="A869" s="22"/>
      <c r="B869" s="22"/>
      <c r="C869" s="22"/>
      <c r="D869" s="26"/>
      <c r="E869" s="5">
        <v>111</v>
      </c>
      <c r="F869" s="3">
        <v>1</v>
      </c>
      <c r="G869" s="20">
        <v>4.5</v>
      </c>
      <c r="H869" s="20"/>
      <c r="I869" s="20">
        <v>2.5</v>
      </c>
      <c r="J869" s="30">
        <f t="shared" si="29"/>
        <v>11.25</v>
      </c>
      <c r="K869" s="22"/>
      <c r="L869" s="22"/>
      <c r="M869" s="22"/>
    </row>
    <row r="870" spans="1:13" ht="15.15" customHeight="1" thickBot="1" x14ac:dyDescent="0.35">
      <c r="A870" s="22"/>
      <c r="B870" s="22"/>
      <c r="C870" s="22"/>
      <c r="D870" s="26"/>
      <c r="E870" s="5"/>
      <c r="F870" s="3">
        <v>1</v>
      </c>
      <c r="G870" s="20">
        <v>2.85</v>
      </c>
      <c r="H870" s="20"/>
      <c r="I870" s="20">
        <v>2.5</v>
      </c>
      <c r="J870" s="30">
        <f t="shared" si="29"/>
        <v>7.125</v>
      </c>
      <c r="K870" s="22"/>
      <c r="L870" s="22"/>
      <c r="M870" s="22"/>
    </row>
    <row r="871" spans="1:13" ht="15.15" customHeight="1" thickBot="1" x14ac:dyDescent="0.35">
      <c r="A871" s="22"/>
      <c r="B871" s="22"/>
      <c r="C871" s="22"/>
      <c r="D871" s="26"/>
      <c r="E871" s="5">
        <v>112</v>
      </c>
      <c r="F871" s="3">
        <v>1</v>
      </c>
      <c r="G871" s="20">
        <v>2.95</v>
      </c>
      <c r="H871" s="20"/>
      <c r="I871" s="20">
        <v>2.5</v>
      </c>
      <c r="J871" s="30">
        <f t="shared" si="29"/>
        <v>7.375</v>
      </c>
      <c r="K871" s="22"/>
      <c r="L871" s="22"/>
      <c r="M871" s="22"/>
    </row>
    <row r="872" spans="1:13" ht="15.15" customHeight="1" thickBot="1" x14ac:dyDescent="0.35">
      <c r="A872" s="22"/>
      <c r="B872" s="22"/>
      <c r="C872" s="22"/>
      <c r="D872" s="26"/>
      <c r="E872" s="5"/>
      <c r="F872" s="3">
        <v>1</v>
      </c>
      <c r="G872" s="20">
        <v>1.4</v>
      </c>
      <c r="H872" s="20"/>
      <c r="I872" s="20">
        <v>2.5</v>
      </c>
      <c r="J872" s="30">
        <f t="shared" si="29"/>
        <v>3.5</v>
      </c>
      <c r="K872" s="22"/>
      <c r="L872" s="22"/>
      <c r="M872" s="22"/>
    </row>
    <row r="873" spans="1:13" ht="15.15" customHeight="1" thickBot="1" x14ac:dyDescent="0.35">
      <c r="A873" s="22"/>
      <c r="B873" s="22"/>
      <c r="C873" s="22"/>
      <c r="D873" s="26"/>
      <c r="E873" s="5">
        <v>113</v>
      </c>
      <c r="F873" s="3">
        <v>1</v>
      </c>
      <c r="G873" s="20">
        <v>3.8</v>
      </c>
      <c r="H873" s="20"/>
      <c r="I873" s="20">
        <v>2.5</v>
      </c>
      <c r="J873" s="30">
        <f t="shared" si="29"/>
        <v>9.5</v>
      </c>
      <c r="K873" s="22"/>
      <c r="L873" s="22"/>
      <c r="M873" s="22"/>
    </row>
    <row r="874" spans="1:13" ht="15.15" customHeight="1" thickBot="1" x14ac:dyDescent="0.35">
      <c r="A874" s="22"/>
      <c r="B874" s="22"/>
      <c r="C874" s="22"/>
      <c r="D874" s="26"/>
      <c r="E874" s="5"/>
      <c r="F874" s="3">
        <v>1</v>
      </c>
      <c r="G874" s="20">
        <v>2.85</v>
      </c>
      <c r="H874" s="20"/>
      <c r="I874" s="20">
        <v>2.5</v>
      </c>
      <c r="J874" s="30">
        <f t="shared" si="29"/>
        <v>7.125</v>
      </c>
      <c r="K874" s="22"/>
      <c r="L874" s="22"/>
      <c r="M874" s="22"/>
    </row>
    <row r="875" spans="1:13" ht="15.15" customHeight="1" thickBot="1" x14ac:dyDescent="0.35">
      <c r="A875" s="22"/>
      <c r="B875" s="22"/>
      <c r="C875" s="22"/>
      <c r="D875" s="26"/>
      <c r="E875" s="5" t="s">
        <v>1408</v>
      </c>
      <c r="F875" s="3">
        <v>2</v>
      </c>
      <c r="G875" s="20">
        <v>3.85</v>
      </c>
      <c r="H875" s="20"/>
      <c r="I875" s="20">
        <v>2.5</v>
      </c>
      <c r="J875" s="30">
        <f t="shared" si="29"/>
        <v>19.25</v>
      </c>
      <c r="K875" s="22"/>
      <c r="L875" s="22"/>
      <c r="M875" s="22"/>
    </row>
    <row r="876" spans="1:13" ht="15.15" customHeight="1" thickBot="1" x14ac:dyDescent="0.35">
      <c r="A876" s="22"/>
      <c r="B876" s="22"/>
      <c r="C876" s="22"/>
      <c r="D876" s="26"/>
      <c r="E876" s="5"/>
      <c r="F876" s="3">
        <v>2</v>
      </c>
      <c r="G876" s="20">
        <v>3.3</v>
      </c>
      <c r="H876" s="20"/>
      <c r="I876" s="20">
        <v>2.5</v>
      </c>
      <c r="J876" s="30">
        <f t="shared" si="29"/>
        <v>16.5</v>
      </c>
      <c r="K876" s="22"/>
      <c r="L876" s="22"/>
      <c r="M876" s="22"/>
    </row>
    <row r="877" spans="1:13" ht="15.15" customHeight="1" thickBot="1" x14ac:dyDescent="0.35">
      <c r="A877" s="22"/>
      <c r="B877" s="22"/>
      <c r="C877" s="22"/>
      <c r="D877" s="26"/>
      <c r="E877" s="5">
        <v>116</v>
      </c>
      <c r="F877" s="3">
        <v>1</v>
      </c>
      <c r="G877" s="20">
        <v>3.5</v>
      </c>
      <c r="H877" s="20"/>
      <c r="I877" s="20">
        <v>2.5</v>
      </c>
      <c r="J877" s="30">
        <f t="shared" si="29"/>
        <v>8.75</v>
      </c>
      <c r="K877" s="22"/>
      <c r="L877" s="22"/>
      <c r="M877" s="22"/>
    </row>
    <row r="878" spans="1:13" ht="15.15" customHeight="1" thickBot="1" x14ac:dyDescent="0.35">
      <c r="A878" s="22"/>
      <c r="B878" s="22"/>
      <c r="C878" s="22"/>
      <c r="D878" s="26"/>
      <c r="E878" s="5"/>
      <c r="F878" s="3">
        <v>1</v>
      </c>
      <c r="G878" s="20">
        <v>3.85</v>
      </c>
      <c r="H878" s="20"/>
      <c r="I878" s="20">
        <v>2.5</v>
      </c>
      <c r="J878" s="30">
        <f t="shared" si="29"/>
        <v>9.625</v>
      </c>
      <c r="K878" s="22"/>
      <c r="L878" s="22"/>
      <c r="M878" s="22"/>
    </row>
    <row r="879" spans="1:13" ht="15.15" customHeight="1" thickBot="1" x14ac:dyDescent="0.35">
      <c r="A879" s="22"/>
      <c r="B879" s="22"/>
      <c r="C879" s="22"/>
      <c r="D879" s="26"/>
      <c r="E879" s="5">
        <v>117</v>
      </c>
      <c r="F879" s="3">
        <v>1</v>
      </c>
      <c r="G879" s="20">
        <v>4.5</v>
      </c>
      <c r="H879" s="20"/>
      <c r="I879" s="20">
        <v>2.5</v>
      </c>
      <c r="J879" s="30">
        <f t="shared" si="29"/>
        <v>11.25</v>
      </c>
      <c r="K879" s="22"/>
      <c r="L879" s="22"/>
      <c r="M879" s="22"/>
    </row>
    <row r="880" spans="1:13" ht="15.15" customHeight="1" thickBot="1" x14ac:dyDescent="0.35">
      <c r="A880" s="22"/>
      <c r="B880" s="22"/>
      <c r="C880" s="22"/>
      <c r="D880" s="26"/>
      <c r="E880" s="5"/>
      <c r="F880" s="3">
        <v>1</v>
      </c>
      <c r="G880" s="20">
        <v>2.35</v>
      </c>
      <c r="H880" s="20"/>
      <c r="I880" s="20">
        <v>2.5</v>
      </c>
      <c r="J880" s="30">
        <f t="shared" si="29"/>
        <v>5.875</v>
      </c>
      <c r="K880" s="22"/>
      <c r="L880" s="22"/>
      <c r="M880" s="22"/>
    </row>
    <row r="881" spans="1:13" ht="15.15" customHeight="1" thickBot="1" x14ac:dyDescent="0.35">
      <c r="A881" s="22"/>
      <c r="B881" s="22"/>
      <c r="C881" s="22"/>
      <c r="D881" s="26"/>
      <c r="E881" s="5"/>
      <c r="F881" s="3">
        <v>1</v>
      </c>
      <c r="G881" s="20">
        <v>0.85</v>
      </c>
      <c r="H881" s="20"/>
      <c r="I881" s="20">
        <v>2.5</v>
      </c>
      <c r="J881" s="30">
        <f t="shared" si="29"/>
        <v>2.125</v>
      </c>
      <c r="K881" s="22"/>
      <c r="L881" s="22"/>
      <c r="M881" s="22"/>
    </row>
    <row r="882" spans="1:13" ht="15.15" customHeight="1" thickBot="1" x14ac:dyDescent="0.35">
      <c r="A882" s="22"/>
      <c r="B882" s="22"/>
      <c r="C882" s="22"/>
      <c r="D882" s="26"/>
      <c r="E882" s="5" t="s">
        <v>1409</v>
      </c>
      <c r="F882" s="3">
        <v>1</v>
      </c>
      <c r="G882" s="20">
        <v>1.65</v>
      </c>
      <c r="H882" s="20"/>
      <c r="I882" s="20">
        <v>2.5</v>
      </c>
      <c r="J882" s="30">
        <f t="shared" si="29"/>
        <v>4.125</v>
      </c>
      <c r="K882" s="22"/>
      <c r="L882" s="22"/>
      <c r="M882" s="22"/>
    </row>
    <row r="883" spans="1:13" ht="15.15" customHeight="1" thickBot="1" x14ac:dyDescent="0.35">
      <c r="A883" s="22"/>
      <c r="B883" s="22"/>
      <c r="C883" s="22"/>
      <c r="D883" s="26"/>
      <c r="E883" s="5"/>
      <c r="F883" s="3">
        <v>1</v>
      </c>
      <c r="G883" s="20">
        <v>1.85</v>
      </c>
      <c r="H883" s="20"/>
      <c r="I883" s="20">
        <v>2.5</v>
      </c>
      <c r="J883" s="30">
        <f t="shared" si="29"/>
        <v>4.625</v>
      </c>
      <c r="K883" s="22"/>
      <c r="L883" s="22"/>
      <c r="M883" s="22"/>
    </row>
    <row r="884" spans="1:13" ht="21.3" customHeight="1" thickBot="1" x14ac:dyDescent="0.35">
      <c r="A884" s="22"/>
      <c r="B884" s="22"/>
      <c r="C884" s="22"/>
      <c r="D884" s="26"/>
      <c r="E884" s="5" t="s">
        <v>1410</v>
      </c>
      <c r="F884" s="3"/>
      <c r="G884" s="20"/>
      <c r="H884" s="20"/>
      <c r="I884" s="20"/>
      <c r="J884" s="24" t="s">
        <v>1411</v>
      </c>
      <c r="K884" s="22"/>
      <c r="L884" s="22"/>
      <c r="M884" s="22"/>
    </row>
    <row r="885" spans="1:13" ht="15.15" customHeight="1" thickBot="1" x14ac:dyDescent="0.35">
      <c r="A885" s="22"/>
      <c r="B885" s="22"/>
      <c r="C885" s="22"/>
      <c r="D885" s="26"/>
      <c r="E885" s="5">
        <v>201</v>
      </c>
      <c r="F885" s="3">
        <v>1</v>
      </c>
      <c r="G885" s="20">
        <v>3.75</v>
      </c>
      <c r="H885" s="20"/>
      <c r="I885" s="20">
        <v>2.5</v>
      </c>
      <c r="J885" s="30">
        <f t="shared" ref="J885:J905" si="30">ROUND(F885*G885*I885,3)</f>
        <v>9.375</v>
      </c>
      <c r="K885" s="22"/>
      <c r="L885" s="22"/>
      <c r="M885" s="22"/>
    </row>
    <row r="886" spans="1:13" ht="15.15" customHeight="1" thickBot="1" x14ac:dyDescent="0.35">
      <c r="A886" s="22"/>
      <c r="B886" s="22"/>
      <c r="C886" s="22"/>
      <c r="D886" s="26"/>
      <c r="E886" s="5"/>
      <c r="F886" s="3">
        <v>1</v>
      </c>
      <c r="G886" s="20">
        <v>3.15</v>
      </c>
      <c r="H886" s="20"/>
      <c r="I886" s="20">
        <v>2.5</v>
      </c>
      <c r="J886" s="30">
        <f t="shared" si="30"/>
        <v>7.875</v>
      </c>
      <c r="K886" s="22"/>
      <c r="L886" s="22"/>
      <c r="M886" s="22"/>
    </row>
    <row r="887" spans="1:13" ht="15.15" customHeight="1" thickBot="1" x14ac:dyDescent="0.35">
      <c r="A887" s="22"/>
      <c r="B887" s="22"/>
      <c r="C887" s="22"/>
      <c r="D887" s="26"/>
      <c r="E887" s="5" t="s">
        <v>1412</v>
      </c>
      <c r="F887" s="3">
        <v>2</v>
      </c>
      <c r="G887" s="20">
        <v>3.9</v>
      </c>
      <c r="H887" s="20"/>
      <c r="I887" s="20">
        <v>2.5</v>
      </c>
      <c r="J887" s="30">
        <f t="shared" si="30"/>
        <v>19.5</v>
      </c>
      <c r="K887" s="22"/>
      <c r="L887" s="22"/>
      <c r="M887" s="22"/>
    </row>
    <row r="888" spans="1:13" ht="15.15" customHeight="1" thickBot="1" x14ac:dyDescent="0.35">
      <c r="A888" s="22"/>
      <c r="B888" s="22"/>
      <c r="C888" s="22"/>
      <c r="D888" s="26"/>
      <c r="E888" s="5"/>
      <c r="F888" s="3">
        <v>2</v>
      </c>
      <c r="G888" s="20">
        <v>3.15</v>
      </c>
      <c r="H888" s="20"/>
      <c r="I888" s="20">
        <v>2.5</v>
      </c>
      <c r="J888" s="30">
        <f t="shared" si="30"/>
        <v>15.75</v>
      </c>
      <c r="K888" s="22"/>
      <c r="L888" s="22"/>
      <c r="M888" s="22"/>
    </row>
    <row r="889" spans="1:13" ht="15.15" customHeight="1" thickBot="1" x14ac:dyDescent="0.35">
      <c r="A889" s="22"/>
      <c r="B889" s="22"/>
      <c r="C889" s="22"/>
      <c r="D889" s="26"/>
      <c r="E889" s="5">
        <v>204</v>
      </c>
      <c r="F889" s="3">
        <v>1</v>
      </c>
      <c r="G889" s="20">
        <v>3.8</v>
      </c>
      <c r="H889" s="20"/>
      <c r="I889" s="20">
        <v>2.5</v>
      </c>
      <c r="J889" s="30">
        <f t="shared" si="30"/>
        <v>9.5</v>
      </c>
      <c r="K889" s="22"/>
      <c r="L889" s="22"/>
      <c r="M889" s="22"/>
    </row>
    <row r="890" spans="1:13" ht="15.15" customHeight="1" thickBot="1" x14ac:dyDescent="0.35">
      <c r="A890" s="22"/>
      <c r="B890" s="22"/>
      <c r="C890" s="22"/>
      <c r="D890" s="26"/>
      <c r="E890" s="5"/>
      <c r="F890" s="3">
        <v>1</v>
      </c>
      <c r="G890" s="20">
        <v>3.15</v>
      </c>
      <c r="H890" s="20"/>
      <c r="I890" s="20">
        <v>2.5</v>
      </c>
      <c r="J890" s="30">
        <f t="shared" si="30"/>
        <v>7.875</v>
      </c>
      <c r="K890" s="22"/>
      <c r="L890" s="22"/>
      <c r="M890" s="22"/>
    </row>
    <row r="891" spans="1:13" ht="15.15" customHeight="1" thickBot="1" x14ac:dyDescent="0.35">
      <c r="A891" s="22"/>
      <c r="B891" s="22"/>
      <c r="C891" s="22"/>
      <c r="D891" s="26"/>
      <c r="E891" s="5">
        <v>205</v>
      </c>
      <c r="F891" s="3">
        <v>1</v>
      </c>
      <c r="G891" s="20">
        <v>2.15</v>
      </c>
      <c r="H891" s="20"/>
      <c r="I891" s="20">
        <v>2.5</v>
      </c>
      <c r="J891" s="30">
        <f t="shared" si="30"/>
        <v>5.375</v>
      </c>
      <c r="K891" s="22"/>
      <c r="L891" s="22"/>
      <c r="M891" s="22"/>
    </row>
    <row r="892" spans="1:13" ht="15.15" customHeight="1" thickBot="1" x14ac:dyDescent="0.35">
      <c r="A892" s="22"/>
      <c r="B892" s="22"/>
      <c r="C892" s="22"/>
      <c r="D892" s="26"/>
      <c r="E892" s="5"/>
      <c r="F892" s="3">
        <v>1</v>
      </c>
      <c r="G892" s="20">
        <v>3.15</v>
      </c>
      <c r="H892" s="20"/>
      <c r="I892" s="20">
        <v>2.5</v>
      </c>
      <c r="J892" s="30">
        <f t="shared" si="30"/>
        <v>7.875</v>
      </c>
      <c r="K892" s="22"/>
      <c r="L892" s="22"/>
      <c r="M892" s="22"/>
    </row>
    <row r="893" spans="1:13" ht="15.15" customHeight="1" thickBot="1" x14ac:dyDescent="0.35">
      <c r="A893" s="22"/>
      <c r="B893" s="22"/>
      <c r="C893" s="22"/>
      <c r="D893" s="26"/>
      <c r="E893" s="5">
        <v>206</v>
      </c>
      <c r="F893" s="3">
        <v>1</v>
      </c>
      <c r="G893" s="20">
        <v>2.85</v>
      </c>
      <c r="H893" s="20"/>
      <c r="I893" s="20">
        <v>2.5</v>
      </c>
      <c r="J893" s="30">
        <f t="shared" si="30"/>
        <v>7.125</v>
      </c>
      <c r="K893" s="22"/>
      <c r="L893" s="22"/>
      <c r="M893" s="22"/>
    </row>
    <row r="894" spans="1:13" ht="15.15" customHeight="1" thickBot="1" x14ac:dyDescent="0.35">
      <c r="A894" s="22"/>
      <c r="B894" s="22"/>
      <c r="C894" s="22"/>
      <c r="D894" s="26"/>
      <c r="E894" s="5"/>
      <c r="F894" s="3">
        <v>1</v>
      </c>
      <c r="G894" s="20">
        <v>1.5</v>
      </c>
      <c r="H894" s="20"/>
      <c r="I894" s="20">
        <v>2.5</v>
      </c>
      <c r="J894" s="30">
        <f t="shared" si="30"/>
        <v>3.75</v>
      </c>
      <c r="K894" s="22"/>
      <c r="L894" s="22"/>
      <c r="M894" s="22"/>
    </row>
    <row r="895" spans="1:13" ht="15.15" customHeight="1" thickBot="1" x14ac:dyDescent="0.35">
      <c r="A895" s="22"/>
      <c r="B895" s="22"/>
      <c r="C895" s="22"/>
      <c r="D895" s="26"/>
      <c r="E895" s="5"/>
      <c r="F895" s="3">
        <v>1</v>
      </c>
      <c r="G895" s="20">
        <v>0.5</v>
      </c>
      <c r="H895" s="20"/>
      <c r="I895" s="20">
        <v>2.5</v>
      </c>
      <c r="J895" s="30">
        <f t="shared" si="30"/>
        <v>1.25</v>
      </c>
      <c r="K895" s="22"/>
      <c r="L895" s="22"/>
      <c r="M895" s="22"/>
    </row>
    <row r="896" spans="1:13" ht="15.15" customHeight="1" thickBot="1" x14ac:dyDescent="0.35">
      <c r="A896" s="22"/>
      <c r="B896" s="22"/>
      <c r="C896" s="22"/>
      <c r="D896" s="26"/>
      <c r="E896" s="5">
        <v>207</v>
      </c>
      <c r="F896" s="3">
        <v>1</v>
      </c>
      <c r="G896" s="20">
        <v>2.25</v>
      </c>
      <c r="H896" s="20"/>
      <c r="I896" s="20">
        <v>2.5</v>
      </c>
      <c r="J896" s="30">
        <f t="shared" si="30"/>
        <v>5.625</v>
      </c>
      <c r="K896" s="22"/>
      <c r="L896" s="22"/>
      <c r="M896" s="22"/>
    </row>
    <row r="897" spans="1:13" ht="15.15" customHeight="1" thickBot="1" x14ac:dyDescent="0.35">
      <c r="A897" s="22"/>
      <c r="B897" s="22"/>
      <c r="C897" s="22"/>
      <c r="D897" s="26"/>
      <c r="E897" s="5"/>
      <c r="F897" s="3">
        <v>1</v>
      </c>
      <c r="G897" s="20">
        <v>3.15</v>
      </c>
      <c r="H897" s="20"/>
      <c r="I897" s="20">
        <v>2.5</v>
      </c>
      <c r="J897" s="30">
        <f t="shared" si="30"/>
        <v>7.875</v>
      </c>
      <c r="K897" s="22"/>
      <c r="L897" s="22"/>
      <c r="M897" s="22"/>
    </row>
    <row r="898" spans="1:13" ht="15.15" customHeight="1" thickBot="1" x14ac:dyDescent="0.35">
      <c r="A898" s="22"/>
      <c r="B898" s="22"/>
      <c r="C898" s="22"/>
      <c r="D898" s="26"/>
      <c r="E898" s="5">
        <v>208</v>
      </c>
      <c r="F898" s="3">
        <v>1</v>
      </c>
      <c r="G898" s="20">
        <v>3.5</v>
      </c>
      <c r="H898" s="20"/>
      <c r="I898" s="20">
        <v>2.5</v>
      </c>
      <c r="J898" s="30">
        <f t="shared" si="30"/>
        <v>8.75</v>
      </c>
      <c r="K898" s="22"/>
      <c r="L898" s="22"/>
      <c r="M898" s="22"/>
    </row>
    <row r="899" spans="1:13" ht="15.15" customHeight="1" thickBot="1" x14ac:dyDescent="0.35">
      <c r="A899" s="22"/>
      <c r="B899" s="22"/>
      <c r="C899" s="22"/>
      <c r="D899" s="26"/>
      <c r="E899" s="5"/>
      <c r="F899" s="3">
        <v>1</v>
      </c>
      <c r="G899" s="20">
        <v>3.15</v>
      </c>
      <c r="H899" s="20"/>
      <c r="I899" s="20">
        <v>2.5</v>
      </c>
      <c r="J899" s="30">
        <f t="shared" si="30"/>
        <v>7.875</v>
      </c>
      <c r="K899" s="22"/>
      <c r="L899" s="22"/>
      <c r="M899" s="22"/>
    </row>
    <row r="900" spans="1:13" ht="15.15" customHeight="1" thickBot="1" x14ac:dyDescent="0.35">
      <c r="A900" s="22"/>
      <c r="B900" s="22"/>
      <c r="C900" s="22"/>
      <c r="D900" s="26"/>
      <c r="E900" s="5"/>
      <c r="F900" s="3">
        <v>1</v>
      </c>
      <c r="G900" s="20">
        <v>0.6</v>
      </c>
      <c r="H900" s="20"/>
      <c r="I900" s="20">
        <v>2.5</v>
      </c>
      <c r="J900" s="30">
        <f t="shared" si="30"/>
        <v>1.5</v>
      </c>
      <c r="K900" s="22"/>
      <c r="L900" s="22"/>
      <c r="M900" s="22"/>
    </row>
    <row r="901" spans="1:13" ht="15.15" customHeight="1" thickBot="1" x14ac:dyDescent="0.35">
      <c r="A901" s="22"/>
      <c r="B901" s="22"/>
      <c r="C901" s="22"/>
      <c r="D901" s="26"/>
      <c r="E901" s="5">
        <v>209</v>
      </c>
      <c r="F901" s="3">
        <v>1</v>
      </c>
      <c r="G901" s="20">
        <v>5</v>
      </c>
      <c r="H901" s="20"/>
      <c r="I901" s="20">
        <v>2.5</v>
      </c>
      <c r="J901" s="30">
        <f t="shared" si="30"/>
        <v>12.5</v>
      </c>
      <c r="K901" s="22"/>
      <c r="L901" s="22"/>
      <c r="M901" s="22"/>
    </row>
    <row r="902" spans="1:13" ht="15.15" customHeight="1" thickBot="1" x14ac:dyDescent="0.35">
      <c r="A902" s="22"/>
      <c r="B902" s="22"/>
      <c r="C902" s="22"/>
      <c r="D902" s="26"/>
      <c r="E902" s="5"/>
      <c r="F902" s="3">
        <v>1</v>
      </c>
      <c r="G902" s="20">
        <v>2.35</v>
      </c>
      <c r="H902" s="20"/>
      <c r="I902" s="20">
        <v>2.5</v>
      </c>
      <c r="J902" s="30">
        <f t="shared" si="30"/>
        <v>5.875</v>
      </c>
      <c r="K902" s="22"/>
      <c r="L902" s="22"/>
      <c r="M902" s="22"/>
    </row>
    <row r="903" spans="1:13" ht="15.15" customHeight="1" thickBot="1" x14ac:dyDescent="0.35">
      <c r="A903" s="22"/>
      <c r="B903" s="22"/>
      <c r="C903" s="22"/>
      <c r="D903" s="26"/>
      <c r="E903" s="5" t="s">
        <v>1413</v>
      </c>
      <c r="F903" s="3">
        <v>1</v>
      </c>
      <c r="G903" s="20">
        <v>2</v>
      </c>
      <c r="H903" s="20"/>
      <c r="I903" s="20">
        <v>2.5</v>
      </c>
      <c r="J903" s="30">
        <f t="shared" si="30"/>
        <v>5</v>
      </c>
      <c r="K903" s="22"/>
      <c r="L903" s="22"/>
      <c r="M903" s="22"/>
    </row>
    <row r="904" spans="1:13" ht="15.15" customHeight="1" thickBot="1" x14ac:dyDescent="0.35">
      <c r="A904" s="22"/>
      <c r="B904" s="22"/>
      <c r="C904" s="22"/>
      <c r="D904" s="26"/>
      <c r="E904" s="5"/>
      <c r="F904" s="3">
        <v>2</v>
      </c>
      <c r="G904" s="20">
        <v>0.6</v>
      </c>
      <c r="H904" s="20"/>
      <c r="I904" s="20">
        <v>2.5</v>
      </c>
      <c r="J904" s="30">
        <f t="shared" si="30"/>
        <v>3</v>
      </c>
      <c r="K904" s="22"/>
      <c r="L904" s="22"/>
      <c r="M904" s="22"/>
    </row>
    <row r="905" spans="1:13" ht="15.15" customHeight="1" thickBot="1" x14ac:dyDescent="0.35">
      <c r="A905" s="22"/>
      <c r="B905" s="22"/>
      <c r="C905" s="22"/>
      <c r="D905" s="26"/>
      <c r="E905" s="5"/>
      <c r="F905" s="3">
        <v>1</v>
      </c>
      <c r="G905" s="20">
        <v>1.6</v>
      </c>
      <c r="H905" s="20"/>
      <c r="I905" s="20">
        <v>2.5</v>
      </c>
      <c r="J905" s="30">
        <f t="shared" si="30"/>
        <v>4</v>
      </c>
      <c r="K905" s="32">
        <f>SUM(J830:J905)</f>
        <v>830.25</v>
      </c>
      <c r="L905" s="22"/>
      <c r="M905" s="22"/>
    </row>
    <row r="906" spans="1:13" ht="15.45" customHeight="1" thickBot="1" x14ac:dyDescent="0.35">
      <c r="A906" s="10" t="s">
        <v>1414</v>
      </c>
      <c r="B906" s="5" t="s">
        <v>1415</v>
      </c>
      <c r="C906" s="5" t="s">
        <v>1416</v>
      </c>
      <c r="D906" s="84" t="s">
        <v>1417</v>
      </c>
      <c r="E906" s="84"/>
      <c r="F906" s="84"/>
      <c r="G906" s="84"/>
      <c r="H906" s="84"/>
      <c r="I906" s="84"/>
      <c r="J906" s="84"/>
      <c r="K906" s="20">
        <f>SUM(K909:K940)</f>
        <v>217.3</v>
      </c>
      <c r="L906" s="21">
        <f>ROUND(0*(1+M2/100),2)</f>
        <v>0</v>
      </c>
      <c r="M906" s="21">
        <f>ROUND(K906*L906,2)</f>
        <v>0</v>
      </c>
    </row>
    <row r="907" spans="1:13" ht="132.15" customHeight="1" thickBot="1" x14ac:dyDescent="0.35">
      <c r="A907" s="22"/>
      <c r="B907" s="22"/>
      <c r="C907" s="22"/>
      <c r="D907" s="84" t="s">
        <v>1418</v>
      </c>
      <c r="E907" s="84"/>
      <c r="F907" s="84"/>
      <c r="G907" s="84"/>
      <c r="H907" s="84"/>
      <c r="I907" s="84"/>
      <c r="J907" s="84"/>
      <c r="K907" s="84"/>
      <c r="L907" s="84"/>
      <c r="M907" s="84"/>
    </row>
    <row r="908" spans="1:13" ht="15.15" customHeight="1" thickBot="1" x14ac:dyDescent="0.35">
      <c r="A908" s="22"/>
      <c r="B908" s="22"/>
      <c r="C908" s="22"/>
      <c r="D908" s="22"/>
      <c r="E908" s="23"/>
      <c r="F908" s="25" t="s">
        <v>1419</v>
      </c>
      <c r="G908" s="25" t="s">
        <v>1420</v>
      </c>
      <c r="H908" s="25" t="s">
        <v>1421</v>
      </c>
      <c r="I908" s="25" t="s">
        <v>1422</v>
      </c>
      <c r="J908" s="25" t="s">
        <v>1423</v>
      </c>
      <c r="K908" s="25" t="s">
        <v>1424</v>
      </c>
      <c r="L908" s="22"/>
      <c r="M908" s="22"/>
    </row>
    <row r="909" spans="1:13" ht="21.3" customHeight="1" thickBot="1" x14ac:dyDescent="0.35">
      <c r="A909" s="22"/>
      <c r="B909" s="22"/>
      <c r="C909" s="22"/>
      <c r="D909" s="26"/>
      <c r="E909" s="27" t="s">
        <v>1425</v>
      </c>
      <c r="F909" s="28"/>
      <c r="G909" s="29"/>
      <c r="H909" s="29"/>
      <c r="I909" s="29"/>
      <c r="J909" s="41" t="s">
        <v>1426</v>
      </c>
      <c r="K909" s="42"/>
      <c r="L909" s="22"/>
      <c r="M909" s="22"/>
    </row>
    <row r="910" spans="1:13" ht="15.15" customHeight="1" thickBot="1" x14ac:dyDescent="0.35">
      <c r="A910" s="22"/>
      <c r="B910" s="22"/>
      <c r="C910" s="22"/>
      <c r="D910" s="26"/>
      <c r="E910" s="5" t="s">
        <v>1427</v>
      </c>
      <c r="F910" s="3">
        <v>2</v>
      </c>
      <c r="G910" s="20">
        <v>2.2999999999999998</v>
      </c>
      <c r="H910" s="20"/>
      <c r="I910" s="20">
        <v>3.5</v>
      </c>
      <c r="J910" s="30">
        <f>ROUND(F910*G910*I910,3)</f>
        <v>16.100000000000001</v>
      </c>
      <c r="K910" s="22"/>
      <c r="L910" s="22"/>
      <c r="M910" s="22"/>
    </row>
    <row r="911" spans="1:13" ht="15.15" customHeight="1" thickBot="1" x14ac:dyDescent="0.35">
      <c r="A911" s="22"/>
      <c r="B911" s="22"/>
      <c r="C911" s="22"/>
      <c r="D911" s="26"/>
      <c r="E911" s="5"/>
      <c r="F911" s="3">
        <v>2</v>
      </c>
      <c r="G911" s="20">
        <v>0.6</v>
      </c>
      <c r="H911" s="20"/>
      <c r="I911" s="20">
        <v>3.5</v>
      </c>
      <c r="J911" s="30">
        <f>ROUND(F911*G911*I911,3)</f>
        <v>4.2</v>
      </c>
      <c r="K911" s="22"/>
      <c r="L911" s="22"/>
      <c r="M911" s="22"/>
    </row>
    <row r="912" spans="1:13" ht="15.15" customHeight="1" thickBot="1" x14ac:dyDescent="0.35">
      <c r="A912" s="22"/>
      <c r="B912" s="22"/>
      <c r="C912" s="22"/>
      <c r="D912" s="26"/>
      <c r="E912" s="5" t="s">
        <v>1428</v>
      </c>
      <c r="F912" s="3">
        <v>4</v>
      </c>
      <c r="G912" s="20">
        <v>2.2999999999999998</v>
      </c>
      <c r="H912" s="20"/>
      <c r="I912" s="20">
        <v>2.5</v>
      </c>
      <c r="J912" s="30">
        <f>ROUND(F912*G912*I912,3)</f>
        <v>23</v>
      </c>
      <c r="K912" s="22"/>
      <c r="L912" s="22"/>
      <c r="M912" s="22"/>
    </row>
    <row r="913" spans="1:13" ht="15.15" customHeight="1" thickBot="1" x14ac:dyDescent="0.35">
      <c r="A913" s="22"/>
      <c r="B913" s="22"/>
      <c r="C913" s="22"/>
      <c r="D913" s="26"/>
      <c r="E913" s="5"/>
      <c r="F913" s="3">
        <v>4</v>
      </c>
      <c r="G913" s="20">
        <v>0.6</v>
      </c>
      <c r="H913" s="20"/>
      <c r="I913" s="20">
        <v>2.5</v>
      </c>
      <c r="J913" s="30">
        <f>ROUND(F913*G913*I913,3)</f>
        <v>6</v>
      </c>
      <c r="K913" s="22"/>
      <c r="L913" s="22"/>
      <c r="M913" s="22"/>
    </row>
    <row r="914" spans="1:13" ht="15.15" customHeight="1" thickBot="1" x14ac:dyDescent="0.35">
      <c r="A914" s="22"/>
      <c r="B914" s="22"/>
      <c r="C914" s="22"/>
      <c r="D914" s="26"/>
      <c r="E914" s="5">
        <v>7</v>
      </c>
      <c r="F914" s="3">
        <v>1</v>
      </c>
      <c r="G914" s="20">
        <v>1.95</v>
      </c>
      <c r="H914" s="20"/>
      <c r="I914" s="20">
        <v>2.5</v>
      </c>
      <c r="J914" s="30">
        <f>ROUND(F914*G914*I914,3)</f>
        <v>4.875</v>
      </c>
      <c r="K914" s="22"/>
      <c r="L914" s="22"/>
      <c r="M914" s="22"/>
    </row>
    <row r="915" spans="1:13" ht="21.3" customHeight="1" thickBot="1" x14ac:dyDescent="0.35">
      <c r="A915" s="22"/>
      <c r="B915" s="22"/>
      <c r="C915" s="22"/>
      <c r="D915" s="26"/>
      <c r="E915" s="5" t="s">
        <v>1429</v>
      </c>
      <c r="F915" s="3"/>
      <c r="G915" s="20"/>
      <c r="H915" s="20"/>
      <c r="I915" s="20"/>
      <c r="J915" s="24" t="s">
        <v>1430</v>
      </c>
      <c r="K915" s="22"/>
      <c r="L915" s="22"/>
      <c r="M915" s="22"/>
    </row>
    <row r="916" spans="1:13" ht="21.3" customHeight="1" thickBot="1" x14ac:dyDescent="0.35">
      <c r="A916" s="22"/>
      <c r="B916" s="22"/>
      <c r="C916" s="22"/>
      <c r="D916" s="26"/>
      <c r="E916" s="5" t="s">
        <v>1431</v>
      </c>
      <c r="F916" s="3">
        <v>7</v>
      </c>
      <c r="G916" s="20">
        <v>2.2999999999999998</v>
      </c>
      <c r="H916" s="20"/>
      <c r="I916" s="20">
        <v>2.5</v>
      </c>
      <c r="J916" s="30">
        <f t="shared" ref="J916:J929" si="31">ROUND(F916*G916*I916,3)</f>
        <v>40.25</v>
      </c>
      <c r="K916" s="22"/>
      <c r="L916" s="22"/>
      <c r="M916" s="22"/>
    </row>
    <row r="917" spans="1:13" ht="15.15" customHeight="1" thickBot="1" x14ac:dyDescent="0.35">
      <c r="A917" s="22"/>
      <c r="B917" s="22"/>
      <c r="C917" s="22"/>
      <c r="D917" s="26"/>
      <c r="E917" s="5"/>
      <c r="F917" s="3">
        <v>7</v>
      </c>
      <c r="G917" s="20">
        <v>0.6</v>
      </c>
      <c r="H917" s="20"/>
      <c r="I917" s="20">
        <v>2.5</v>
      </c>
      <c r="J917" s="30">
        <f t="shared" si="31"/>
        <v>10.5</v>
      </c>
      <c r="K917" s="22"/>
      <c r="L917" s="22"/>
      <c r="M917" s="22"/>
    </row>
    <row r="918" spans="1:13" ht="15.15" customHeight="1" thickBot="1" x14ac:dyDescent="0.35">
      <c r="A918" s="22"/>
      <c r="B918" s="22"/>
      <c r="C918" s="22"/>
      <c r="D918" s="26"/>
      <c r="E918" s="5">
        <v>108</v>
      </c>
      <c r="F918" s="3">
        <v>1</v>
      </c>
      <c r="G918" s="20">
        <v>1.95</v>
      </c>
      <c r="H918" s="20"/>
      <c r="I918" s="20">
        <v>2.5</v>
      </c>
      <c r="J918" s="30">
        <f t="shared" si="31"/>
        <v>4.875</v>
      </c>
      <c r="K918" s="22"/>
      <c r="L918" s="22"/>
      <c r="M918" s="22"/>
    </row>
    <row r="919" spans="1:13" ht="15.15" customHeight="1" thickBot="1" x14ac:dyDescent="0.35">
      <c r="A919" s="22"/>
      <c r="B919" s="22"/>
      <c r="C919" s="22"/>
      <c r="D919" s="26"/>
      <c r="E919" s="5">
        <v>109</v>
      </c>
      <c r="F919" s="3">
        <v>1</v>
      </c>
      <c r="G919" s="20">
        <v>2.15</v>
      </c>
      <c r="H919" s="20"/>
      <c r="I919" s="20">
        <v>2.5</v>
      </c>
      <c r="J919" s="30">
        <f t="shared" si="31"/>
        <v>5.375</v>
      </c>
      <c r="K919" s="22"/>
      <c r="L919" s="22"/>
      <c r="M919" s="22"/>
    </row>
    <row r="920" spans="1:13" ht="15.15" customHeight="1" thickBot="1" x14ac:dyDescent="0.35">
      <c r="A920" s="22"/>
      <c r="B920" s="22"/>
      <c r="C920" s="22"/>
      <c r="D920" s="26"/>
      <c r="E920" s="5"/>
      <c r="F920" s="3">
        <v>1</v>
      </c>
      <c r="G920" s="20">
        <v>0.6</v>
      </c>
      <c r="H920" s="20"/>
      <c r="I920" s="20">
        <v>2.5</v>
      </c>
      <c r="J920" s="30">
        <f t="shared" si="31"/>
        <v>1.5</v>
      </c>
      <c r="K920" s="22"/>
      <c r="L920" s="22"/>
      <c r="M920" s="22"/>
    </row>
    <row r="921" spans="1:13" ht="15.15" customHeight="1" thickBot="1" x14ac:dyDescent="0.35">
      <c r="A921" s="22"/>
      <c r="B921" s="22"/>
      <c r="C921" s="22"/>
      <c r="D921" s="26"/>
      <c r="E921" s="5">
        <v>110</v>
      </c>
      <c r="F921" s="3">
        <v>1</v>
      </c>
      <c r="G921" s="20">
        <v>2.35</v>
      </c>
      <c r="H921" s="20"/>
      <c r="I921" s="20">
        <v>2.5</v>
      </c>
      <c r="J921" s="30">
        <f t="shared" si="31"/>
        <v>5.875</v>
      </c>
      <c r="K921" s="22"/>
      <c r="L921" s="22"/>
      <c r="M921" s="22"/>
    </row>
    <row r="922" spans="1:13" ht="15.15" customHeight="1" thickBot="1" x14ac:dyDescent="0.35">
      <c r="A922" s="22"/>
      <c r="B922" s="22"/>
      <c r="C922" s="22"/>
      <c r="D922" s="26"/>
      <c r="E922" s="5"/>
      <c r="F922" s="3">
        <v>1</v>
      </c>
      <c r="G922" s="20">
        <v>0.6</v>
      </c>
      <c r="H922" s="20"/>
      <c r="I922" s="20">
        <v>2.5</v>
      </c>
      <c r="J922" s="30">
        <f t="shared" si="31"/>
        <v>1.5</v>
      </c>
      <c r="K922" s="22"/>
      <c r="L922" s="22"/>
      <c r="M922" s="22"/>
    </row>
    <row r="923" spans="1:13" ht="15.15" customHeight="1" thickBot="1" x14ac:dyDescent="0.35">
      <c r="A923" s="22"/>
      <c r="B923" s="22"/>
      <c r="C923" s="22"/>
      <c r="D923" s="26"/>
      <c r="E923" s="5">
        <v>111</v>
      </c>
      <c r="F923" s="3">
        <v>1</v>
      </c>
      <c r="G923" s="20">
        <v>2.8</v>
      </c>
      <c r="H923" s="20"/>
      <c r="I923" s="20">
        <v>2.5</v>
      </c>
      <c r="J923" s="30">
        <f t="shared" si="31"/>
        <v>7</v>
      </c>
      <c r="K923" s="22"/>
      <c r="L923" s="22"/>
      <c r="M923" s="22"/>
    </row>
    <row r="924" spans="1:13" ht="15.15" customHeight="1" thickBot="1" x14ac:dyDescent="0.35">
      <c r="A924" s="22"/>
      <c r="B924" s="22"/>
      <c r="C924" s="22"/>
      <c r="D924" s="26"/>
      <c r="E924" s="5">
        <v>112</v>
      </c>
      <c r="F924" s="3">
        <v>1</v>
      </c>
      <c r="G924" s="20">
        <v>2.95</v>
      </c>
      <c r="H924" s="20"/>
      <c r="I924" s="20">
        <v>2.5</v>
      </c>
      <c r="J924" s="30">
        <f t="shared" si="31"/>
        <v>7.375</v>
      </c>
      <c r="K924" s="22"/>
      <c r="L924" s="22"/>
      <c r="M924" s="22"/>
    </row>
    <row r="925" spans="1:13" ht="15.15" customHeight="1" thickBot="1" x14ac:dyDescent="0.35">
      <c r="A925" s="22"/>
      <c r="B925" s="22"/>
      <c r="C925" s="22"/>
      <c r="D925" s="26"/>
      <c r="E925" s="5">
        <v>113</v>
      </c>
      <c r="F925" s="3">
        <v>1</v>
      </c>
      <c r="G925" s="20">
        <v>2.7</v>
      </c>
      <c r="H925" s="20"/>
      <c r="I925" s="20">
        <v>2.5</v>
      </c>
      <c r="J925" s="30">
        <f t="shared" si="31"/>
        <v>6.75</v>
      </c>
      <c r="K925" s="22"/>
      <c r="L925" s="22"/>
      <c r="M925" s="22"/>
    </row>
    <row r="926" spans="1:13" ht="15.15" customHeight="1" thickBot="1" x14ac:dyDescent="0.35">
      <c r="A926" s="22"/>
      <c r="B926" s="22"/>
      <c r="C926" s="22"/>
      <c r="D926" s="26"/>
      <c r="E926" s="5" t="s">
        <v>1432</v>
      </c>
      <c r="F926" s="3">
        <v>2</v>
      </c>
      <c r="G926" s="20">
        <v>2.15</v>
      </c>
      <c r="H926" s="20"/>
      <c r="I926" s="20">
        <v>2.5</v>
      </c>
      <c r="J926" s="30">
        <f t="shared" si="31"/>
        <v>10.75</v>
      </c>
      <c r="K926" s="22"/>
      <c r="L926" s="22"/>
      <c r="M926" s="22"/>
    </row>
    <row r="927" spans="1:13" ht="15.15" customHeight="1" thickBot="1" x14ac:dyDescent="0.35">
      <c r="A927" s="22"/>
      <c r="B927" s="22"/>
      <c r="C927" s="22"/>
      <c r="D927" s="26"/>
      <c r="E927" s="5"/>
      <c r="F927" s="3">
        <v>2</v>
      </c>
      <c r="G927" s="20">
        <v>0.6</v>
      </c>
      <c r="H927" s="20"/>
      <c r="I927" s="20">
        <v>2.5</v>
      </c>
      <c r="J927" s="30">
        <f t="shared" si="31"/>
        <v>3</v>
      </c>
      <c r="K927" s="22"/>
      <c r="L927" s="22"/>
      <c r="M927" s="22"/>
    </row>
    <row r="928" spans="1:13" ht="15.15" customHeight="1" thickBot="1" x14ac:dyDescent="0.35">
      <c r="A928" s="22"/>
      <c r="B928" s="22"/>
      <c r="C928" s="22"/>
      <c r="D928" s="26"/>
      <c r="E928" s="5">
        <v>116</v>
      </c>
      <c r="F928" s="3">
        <v>1</v>
      </c>
      <c r="G928" s="20">
        <v>2.0499999999999998</v>
      </c>
      <c r="H928" s="20"/>
      <c r="I928" s="20">
        <v>2.5</v>
      </c>
      <c r="J928" s="30">
        <f t="shared" si="31"/>
        <v>5.125</v>
      </c>
      <c r="K928" s="22"/>
      <c r="L928" s="22"/>
      <c r="M928" s="22"/>
    </row>
    <row r="929" spans="1:13" ht="15.15" customHeight="1" thickBot="1" x14ac:dyDescent="0.35">
      <c r="A929" s="22"/>
      <c r="B929" s="22"/>
      <c r="C929" s="22"/>
      <c r="D929" s="26"/>
      <c r="E929" s="5">
        <v>117</v>
      </c>
      <c r="F929" s="3">
        <v>1</v>
      </c>
      <c r="G929" s="20">
        <v>1.8</v>
      </c>
      <c r="H929" s="20"/>
      <c r="I929" s="20">
        <v>2.5</v>
      </c>
      <c r="J929" s="30">
        <f t="shared" si="31"/>
        <v>4.5</v>
      </c>
      <c r="K929" s="22"/>
      <c r="L929" s="22"/>
      <c r="M929" s="22"/>
    </row>
    <row r="930" spans="1:13" ht="21.3" customHeight="1" thickBot="1" x14ac:dyDescent="0.35">
      <c r="A930" s="22"/>
      <c r="B930" s="22"/>
      <c r="C930" s="22"/>
      <c r="D930" s="26"/>
      <c r="E930" s="5" t="s">
        <v>1433</v>
      </c>
      <c r="F930" s="3"/>
      <c r="G930" s="20"/>
      <c r="H930" s="20"/>
      <c r="I930" s="20"/>
      <c r="J930" s="24" t="s">
        <v>1434</v>
      </c>
      <c r="K930" s="22"/>
      <c r="L930" s="22"/>
      <c r="M930" s="22"/>
    </row>
    <row r="931" spans="1:13" ht="15.15" customHeight="1" thickBot="1" x14ac:dyDescent="0.35">
      <c r="A931" s="22"/>
      <c r="B931" s="22"/>
      <c r="C931" s="22"/>
      <c r="D931" s="26"/>
      <c r="E931" s="5">
        <v>201</v>
      </c>
      <c r="F931" s="3">
        <v>1</v>
      </c>
      <c r="G931" s="20">
        <v>1.95</v>
      </c>
      <c r="H931" s="20"/>
      <c r="I931" s="20">
        <v>2.5</v>
      </c>
      <c r="J931" s="30">
        <f t="shared" ref="J931:J940" si="32">ROUND(F931*G931*I931,3)</f>
        <v>4.875</v>
      </c>
      <c r="K931" s="22"/>
      <c r="L931" s="22"/>
      <c r="M931" s="22"/>
    </row>
    <row r="932" spans="1:13" ht="15.15" customHeight="1" thickBot="1" x14ac:dyDescent="0.35">
      <c r="A932" s="22"/>
      <c r="B932" s="22"/>
      <c r="C932" s="22"/>
      <c r="D932" s="26"/>
      <c r="E932" s="5"/>
      <c r="F932" s="3">
        <v>1</v>
      </c>
      <c r="G932" s="20">
        <v>0.6</v>
      </c>
      <c r="H932" s="20"/>
      <c r="I932" s="20">
        <v>2.5</v>
      </c>
      <c r="J932" s="30">
        <f t="shared" si="32"/>
        <v>1.5</v>
      </c>
      <c r="K932" s="22"/>
      <c r="L932" s="22"/>
      <c r="M932" s="22"/>
    </row>
    <row r="933" spans="1:13" ht="15.15" customHeight="1" thickBot="1" x14ac:dyDescent="0.35">
      <c r="A933" s="22"/>
      <c r="B933" s="22"/>
      <c r="C933" s="22"/>
      <c r="D933" s="26"/>
      <c r="E933" s="5" t="s">
        <v>1435</v>
      </c>
      <c r="F933" s="3">
        <v>2</v>
      </c>
      <c r="G933" s="20">
        <v>2.4</v>
      </c>
      <c r="H933" s="20"/>
      <c r="I933" s="20">
        <v>2.5</v>
      </c>
      <c r="J933" s="30">
        <f t="shared" si="32"/>
        <v>12</v>
      </c>
      <c r="K933" s="22"/>
      <c r="L933" s="22"/>
      <c r="M933" s="22"/>
    </row>
    <row r="934" spans="1:13" ht="15.15" customHeight="1" thickBot="1" x14ac:dyDescent="0.35">
      <c r="A934" s="22"/>
      <c r="B934" s="22"/>
      <c r="C934" s="22"/>
      <c r="D934" s="26"/>
      <c r="E934" s="5"/>
      <c r="F934" s="3">
        <v>2</v>
      </c>
      <c r="G934" s="20">
        <v>0.6</v>
      </c>
      <c r="H934" s="20"/>
      <c r="I934" s="20">
        <v>2.5</v>
      </c>
      <c r="J934" s="30">
        <f t="shared" si="32"/>
        <v>3</v>
      </c>
      <c r="K934" s="22"/>
      <c r="L934" s="22"/>
      <c r="M934" s="22"/>
    </row>
    <row r="935" spans="1:13" ht="15.15" customHeight="1" thickBot="1" x14ac:dyDescent="0.35">
      <c r="A935" s="22"/>
      <c r="B935" s="22"/>
      <c r="C935" s="22"/>
      <c r="D935" s="26"/>
      <c r="E935" s="5">
        <v>204</v>
      </c>
      <c r="F935" s="3">
        <v>1</v>
      </c>
      <c r="G935" s="20">
        <v>1.95</v>
      </c>
      <c r="H935" s="20"/>
      <c r="I935" s="20">
        <v>2.5</v>
      </c>
      <c r="J935" s="30">
        <f t="shared" si="32"/>
        <v>4.875</v>
      </c>
      <c r="K935" s="22"/>
      <c r="L935" s="22"/>
      <c r="M935" s="22"/>
    </row>
    <row r="936" spans="1:13" ht="15.15" customHeight="1" thickBot="1" x14ac:dyDescent="0.35">
      <c r="A936" s="22"/>
      <c r="B936" s="22"/>
      <c r="C936" s="22"/>
      <c r="D936" s="26"/>
      <c r="E936" s="5"/>
      <c r="F936" s="3">
        <v>1</v>
      </c>
      <c r="G936" s="20">
        <v>0.6</v>
      </c>
      <c r="H936" s="20"/>
      <c r="I936" s="20">
        <v>2.5</v>
      </c>
      <c r="J936" s="30">
        <f t="shared" si="32"/>
        <v>1.5</v>
      </c>
      <c r="K936" s="22"/>
      <c r="L936" s="22"/>
      <c r="M936" s="22"/>
    </row>
    <row r="937" spans="1:13" ht="15.15" customHeight="1" thickBot="1" x14ac:dyDescent="0.35">
      <c r="A937" s="22"/>
      <c r="B937" s="22"/>
      <c r="C937" s="22"/>
      <c r="D937" s="26"/>
      <c r="E937" s="5">
        <v>205</v>
      </c>
      <c r="F937" s="3">
        <v>1</v>
      </c>
      <c r="G937" s="20">
        <v>2.15</v>
      </c>
      <c r="H937" s="20"/>
      <c r="I937" s="20">
        <v>2.5</v>
      </c>
      <c r="J937" s="30">
        <f t="shared" si="32"/>
        <v>5.375</v>
      </c>
      <c r="K937" s="22"/>
      <c r="L937" s="22"/>
      <c r="M937" s="22"/>
    </row>
    <row r="938" spans="1:13" ht="15.15" customHeight="1" thickBot="1" x14ac:dyDescent="0.35">
      <c r="A938" s="22"/>
      <c r="B938" s="22"/>
      <c r="C938" s="22"/>
      <c r="D938" s="26"/>
      <c r="E938" s="5">
        <v>207</v>
      </c>
      <c r="F938" s="3">
        <v>1</v>
      </c>
      <c r="G938" s="20">
        <v>1.95</v>
      </c>
      <c r="H938" s="20"/>
      <c r="I938" s="20">
        <v>2.5</v>
      </c>
      <c r="J938" s="30">
        <f t="shared" si="32"/>
        <v>4.875</v>
      </c>
      <c r="K938" s="22"/>
      <c r="L938" s="22"/>
      <c r="M938" s="22"/>
    </row>
    <row r="939" spans="1:13" ht="15.15" customHeight="1" thickBot="1" x14ac:dyDescent="0.35">
      <c r="A939" s="22"/>
      <c r="B939" s="22"/>
      <c r="C939" s="22"/>
      <c r="D939" s="26"/>
      <c r="E939" s="5">
        <v>208</v>
      </c>
      <c r="F939" s="3">
        <v>1</v>
      </c>
      <c r="G939" s="20">
        <v>1.95</v>
      </c>
      <c r="H939" s="20"/>
      <c r="I939" s="20">
        <v>2.5</v>
      </c>
      <c r="J939" s="30">
        <f t="shared" si="32"/>
        <v>4.875</v>
      </c>
      <c r="K939" s="22"/>
      <c r="L939" s="22"/>
      <c r="M939" s="22"/>
    </row>
    <row r="940" spans="1:13" ht="15.15" customHeight="1" thickBot="1" x14ac:dyDescent="0.35">
      <c r="A940" s="22"/>
      <c r="B940" s="22"/>
      <c r="C940" s="22"/>
      <c r="D940" s="26"/>
      <c r="E940" s="5">
        <v>209</v>
      </c>
      <c r="F940" s="3">
        <v>1</v>
      </c>
      <c r="G940" s="20">
        <v>2.35</v>
      </c>
      <c r="H940" s="20"/>
      <c r="I940" s="20">
        <v>2.5</v>
      </c>
      <c r="J940" s="30">
        <f t="shared" si="32"/>
        <v>5.875</v>
      </c>
      <c r="K940" s="32">
        <f>SUM(J909:J940)</f>
        <v>217.3</v>
      </c>
      <c r="L940" s="22"/>
      <c r="M940" s="22"/>
    </row>
    <row r="941" spans="1:13" ht="15.45" customHeight="1" thickBot="1" x14ac:dyDescent="0.35">
      <c r="A941" s="10" t="s">
        <v>1436</v>
      </c>
      <c r="B941" s="5" t="s">
        <v>1437</v>
      </c>
      <c r="C941" s="5" t="s">
        <v>1438</v>
      </c>
      <c r="D941" s="84" t="s">
        <v>1439</v>
      </c>
      <c r="E941" s="84"/>
      <c r="F941" s="84"/>
      <c r="G941" s="84"/>
      <c r="H941" s="84"/>
      <c r="I941" s="84"/>
      <c r="J941" s="84"/>
      <c r="K941" s="20">
        <f>SUM(K944:K994)</f>
        <v>1165.0240000000001</v>
      </c>
      <c r="L941" s="21">
        <f>ROUND(0*(1+M2/100),2)</f>
        <v>0</v>
      </c>
      <c r="M941" s="21">
        <f>ROUND(K941*L941,2)</f>
        <v>0</v>
      </c>
    </row>
    <row r="942" spans="1:13" ht="132.15" customHeight="1" thickBot="1" x14ac:dyDescent="0.35">
      <c r="A942" s="22"/>
      <c r="B942" s="22"/>
      <c r="C942" s="22"/>
      <c r="D942" s="84" t="s">
        <v>1440</v>
      </c>
      <c r="E942" s="84"/>
      <c r="F942" s="84"/>
      <c r="G942" s="84"/>
      <c r="H942" s="84"/>
      <c r="I942" s="84"/>
      <c r="J942" s="84"/>
      <c r="K942" s="84"/>
      <c r="L942" s="84"/>
      <c r="M942" s="84"/>
    </row>
    <row r="943" spans="1:13" ht="15.15" customHeight="1" thickBot="1" x14ac:dyDescent="0.35">
      <c r="A943" s="22"/>
      <c r="B943" s="22"/>
      <c r="C943" s="22"/>
      <c r="D943" s="22"/>
      <c r="E943" s="23"/>
      <c r="F943" s="25" t="s">
        <v>1441</v>
      </c>
      <c r="G943" s="25" t="s">
        <v>1442</v>
      </c>
      <c r="H943" s="25" t="s">
        <v>1443</v>
      </c>
      <c r="I943" s="25" t="s">
        <v>1444</v>
      </c>
      <c r="J943" s="25" t="s">
        <v>1445</v>
      </c>
      <c r="K943" s="25" t="s">
        <v>1446</v>
      </c>
      <c r="L943" s="22"/>
      <c r="M943" s="22"/>
    </row>
    <row r="944" spans="1:13" ht="15.15" customHeight="1" thickBot="1" x14ac:dyDescent="0.35">
      <c r="A944" s="22"/>
      <c r="B944" s="22"/>
      <c r="C944" s="22"/>
      <c r="D944" s="26"/>
      <c r="E944" s="27" t="s">
        <v>1447</v>
      </c>
      <c r="F944" s="28"/>
      <c r="G944" s="29"/>
      <c r="H944" s="29"/>
      <c r="I944" s="29"/>
      <c r="J944" s="41" t="s">
        <v>1448</v>
      </c>
      <c r="K944" s="42"/>
      <c r="L944" s="22"/>
      <c r="M944" s="22"/>
    </row>
    <row r="945" spans="1:13" ht="15.15" customHeight="1" thickBot="1" x14ac:dyDescent="0.35">
      <c r="A945" s="22"/>
      <c r="B945" s="22"/>
      <c r="C945" s="22"/>
      <c r="D945" s="26"/>
      <c r="E945" s="5" t="s">
        <v>1449</v>
      </c>
      <c r="F945" s="3">
        <v>1</v>
      </c>
      <c r="G945" s="20">
        <v>8.65</v>
      </c>
      <c r="H945" s="20"/>
      <c r="I945" s="20">
        <v>3.75</v>
      </c>
      <c r="J945" s="30">
        <f t="shared" ref="J945:J964" si="33">ROUND(F945*G945*I945,3)</f>
        <v>32.438000000000002</v>
      </c>
      <c r="K945" s="22"/>
      <c r="L945" s="22"/>
      <c r="M945" s="22"/>
    </row>
    <row r="946" spans="1:13" ht="15.15" customHeight="1" thickBot="1" x14ac:dyDescent="0.35">
      <c r="A946" s="22"/>
      <c r="B946" s="22"/>
      <c r="C946" s="22"/>
      <c r="D946" s="26"/>
      <c r="E946" s="5"/>
      <c r="F946" s="3">
        <v>1</v>
      </c>
      <c r="G946" s="20">
        <v>9.5500000000000007</v>
      </c>
      <c r="H946" s="20"/>
      <c r="I946" s="20">
        <v>3.75</v>
      </c>
      <c r="J946" s="30">
        <f t="shared" si="33"/>
        <v>35.813000000000002</v>
      </c>
      <c r="K946" s="22"/>
      <c r="L946" s="22"/>
      <c r="M946" s="22"/>
    </row>
    <row r="947" spans="1:13" ht="15.15" customHeight="1" thickBot="1" x14ac:dyDescent="0.35">
      <c r="A947" s="22"/>
      <c r="B947" s="22"/>
      <c r="C947" s="22"/>
      <c r="D947" s="26"/>
      <c r="E947" s="5"/>
      <c r="F947" s="3">
        <v>1</v>
      </c>
      <c r="G947" s="20">
        <v>3.95</v>
      </c>
      <c r="H947" s="20"/>
      <c r="I947" s="20">
        <v>3.75</v>
      </c>
      <c r="J947" s="30">
        <f t="shared" si="33"/>
        <v>14.813000000000001</v>
      </c>
      <c r="K947" s="22"/>
      <c r="L947" s="22"/>
      <c r="M947" s="22"/>
    </row>
    <row r="948" spans="1:13" ht="15.15" customHeight="1" thickBot="1" x14ac:dyDescent="0.35">
      <c r="A948" s="22"/>
      <c r="B948" s="22"/>
      <c r="C948" s="22"/>
      <c r="D948" s="26"/>
      <c r="E948" s="5" t="s">
        <v>1450</v>
      </c>
      <c r="F948" s="3">
        <v>2</v>
      </c>
      <c r="G948" s="20">
        <v>17.8</v>
      </c>
      <c r="H948" s="20"/>
      <c r="I948" s="20">
        <v>4.3499999999999996</v>
      </c>
      <c r="J948" s="30">
        <f t="shared" si="33"/>
        <v>154.86000000000001</v>
      </c>
      <c r="K948" s="22"/>
      <c r="L948" s="22"/>
      <c r="M948" s="22"/>
    </row>
    <row r="949" spans="1:13" ht="15.15" customHeight="1" thickBot="1" x14ac:dyDescent="0.35">
      <c r="A949" s="22"/>
      <c r="B949" s="22"/>
      <c r="C949" s="22"/>
      <c r="D949" s="26"/>
      <c r="E949" s="5" t="s">
        <v>1451</v>
      </c>
      <c r="F949" s="3">
        <v>1</v>
      </c>
      <c r="G949" s="20">
        <v>25.85</v>
      </c>
      <c r="H949" s="20"/>
      <c r="I949" s="20">
        <v>3.5</v>
      </c>
      <c r="J949" s="30">
        <f t="shared" si="33"/>
        <v>90.474999999999994</v>
      </c>
      <c r="K949" s="22"/>
      <c r="L949" s="22"/>
      <c r="M949" s="22"/>
    </row>
    <row r="950" spans="1:13" ht="21.3" customHeight="1" thickBot="1" x14ac:dyDescent="0.35">
      <c r="A950" s="22"/>
      <c r="B950" s="22"/>
      <c r="C950" s="22"/>
      <c r="D950" s="26"/>
      <c r="E950" s="5" t="s">
        <v>1452</v>
      </c>
      <c r="F950" s="3">
        <v>1</v>
      </c>
      <c r="G950" s="20">
        <v>14.2</v>
      </c>
      <c r="H950" s="20"/>
      <c r="I950" s="20">
        <v>3.5</v>
      </c>
      <c r="J950" s="30">
        <f t="shared" si="33"/>
        <v>49.7</v>
      </c>
      <c r="K950" s="22"/>
      <c r="L950" s="22"/>
      <c r="M950" s="22"/>
    </row>
    <row r="951" spans="1:13" ht="15.15" customHeight="1" thickBot="1" x14ac:dyDescent="0.35">
      <c r="A951" s="22"/>
      <c r="B951" s="22"/>
      <c r="C951" s="22"/>
      <c r="D951" s="26"/>
      <c r="E951" s="5"/>
      <c r="F951" s="3">
        <v>1</v>
      </c>
      <c r="G951" s="20">
        <v>2.0499999999999998</v>
      </c>
      <c r="H951" s="20"/>
      <c r="I951" s="20">
        <v>3.5</v>
      </c>
      <c r="J951" s="30">
        <f t="shared" si="33"/>
        <v>7.1749999999999998</v>
      </c>
      <c r="K951" s="22"/>
      <c r="L951" s="22"/>
      <c r="M951" s="22"/>
    </row>
    <row r="952" spans="1:13" ht="15.15" customHeight="1" thickBot="1" x14ac:dyDescent="0.35">
      <c r="A952" s="22"/>
      <c r="B952" s="22"/>
      <c r="C952" s="22"/>
      <c r="D952" s="26"/>
      <c r="E952" s="5" t="s">
        <v>1453</v>
      </c>
      <c r="F952" s="3">
        <v>1</v>
      </c>
      <c r="G952" s="20">
        <v>19.95</v>
      </c>
      <c r="H952" s="20"/>
      <c r="I952" s="20">
        <v>2.5</v>
      </c>
      <c r="J952" s="30">
        <f t="shared" si="33"/>
        <v>49.875</v>
      </c>
      <c r="K952" s="22"/>
      <c r="L952" s="22"/>
      <c r="M952" s="22"/>
    </row>
    <row r="953" spans="1:13" ht="15.15" customHeight="1" thickBot="1" x14ac:dyDescent="0.35">
      <c r="A953" s="22"/>
      <c r="B953" s="22"/>
      <c r="C953" s="22"/>
      <c r="D953" s="26"/>
      <c r="E953" s="5" t="s">
        <v>1454</v>
      </c>
      <c r="F953" s="3">
        <v>1</v>
      </c>
      <c r="G953" s="20">
        <v>9.6</v>
      </c>
      <c r="H953" s="20"/>
      <c r="I953" s="20">
        <v>2.5</v>
      </c>
      <c r="J953" s="30">
        <f t="shared" si="33"/>
        <v>24</v>
      </c>
      <c r="K953" s="22"/>
      <c r="L953" s="22"/>
      <c r="M953" s="22"/>
    </row>
    <row r="954" spans="1:13" ht="15.15" customHeight="1" thickBot="1" x14ac:dyDescent="0.35">
      <c r="A954" s="22"/>
      <c r="B954" s="22"/>
      <c r="C954" s="22"/>
      <c r="D954" s="26"/>
      <c r="E954" s="5" t="s">
        <v>1455</v>
      </c>
      <c r="F954" s="3">
        <v>1</v>
      </c>
      <c r="G954" s="20">
        <v>14.4</v>
      </c>
      <c r="H954" s="20"/>
      <c r="I954" s="20">
        <v>3.5</v>
      </c>
      <c r="J954" s="30">
        <f t="shared" si="33"/>
        <v>50.4</v>
      </c>
      <c r="K954" s="22"/>
      <c r="L954" s="22"/>
      <c r="M954" s="22"/>
    </row>
    <row r="955" spans="1:13" ht="15.15" customHeight="1" thickBot="1" x14ac:dyDescent="0.35">
      <c r="A955" s="22"/>
      <c r="B955" s="22"/>
      <c r="C955" s="22"/>
      <c r="D955" s="26"/>
      <c r="E955" s="5"/>
      <c r="F955" s="3">
        <v>1</v>
      </c>
      <c r="G955" s="20">
        <v>14.35</v>
      </c>
      <c r="H955" s="20"/>
      <c r="I955" s="20">
        <v>3.5</v>
      </c>
      <c r="J955" s="30">
        <f t="shared" si="33"/>
        <v>50.225000000000001</v>
      </c>
      <c r="K955" s="22"/>
      <c r="L955" s="22"/>
      <c r="M955" s="22"/>
    </row>
    <row r="956" spans="1:13" ht="15.15" customHeight="1" thickBot="1" x14ac:dyDescent="0.35">
      <c r="A956" s="22"/>
      <c r="B956" s="22"/>
      <c r="C956" s="22"/>
      <c r="D956" s="26"/>
      <c r="E956" s="5" t="s">
        <v>1456</v>
      </c>
      <c r="F956" s="3">
        <v>2</v>
      </c>
      <c r="G956" s="20">
        <v>3.4</v>
      </c>
      <c r="H956" s="20"/>
      <c r="I956" s="20">
        <v>3.5</v>
      </c>
      <c r="J956" s="30">
        <f t="shared" si="33"/>
        <v>23.8</v>
      </c>
      <c r="K956" s="22"/>
      <c r="L956" s="22"/>
      <c r="M956" s="22"/>
    </row>
    <row r="957" spans="1:13" ht="15.15" customHeight="1" thickBot="1" x14ac:dyDescent="0.35">
      <c r="A957" s="22"/>
      <c r="B957" s="22"/>
      <c r="C957" s="22"/>
      <c r="D957" s="26"/>
      <c r="E957" s="5"/>
      <c r="F957" s="3">
        <v>2</v>
      </c>
      <c r="G957" s="20">
        <v>1.3</v>
      </c>
      <c r="H957" s="20"/>
      <c r="I957" s="20">
        <v>3.5</v>
      </c>
      <c r="J957" s="30">
        <f t="shared" si="33"/>
        <v>9.1</v>
      </c>
      <c r="K957" s="22"/>
      <c r="L957" s="22"/>
      <c r="M957" s="22"/>
    </row>
    <row r="958" spans="1:13" ht="15.15" customHeight="1" thickBot="1" x14ac:dyDescent="0.35">
      <c r="A958" s="22"/>
      <c r="B958" s="22"/>
      <c r="C958" s="22"/>
      <c r="D958" s="26"/>
      <c r="E958" s="5" t="s">
        <v>1457</v>
      </c>
      <c r="F958" s="3">
        <v>1</v>
      </c>
      <c r="G958" s="20">
        <v>2.2000000000000002</v>
      </c>
      <c r="H958" s="20"/>
      <c r="I958" s="20">
        <v>3.5</v>
      </c>
      <c r="J958" s="30">
        <f t="shared" si="33"/>
        <v>7.7</v>
      </c>
      <c r="K958" s="22"/>
      <c r="L958" s="22"/>
      <c r="M958" s="22"/>
    </row>
    <row r="959" spans="1:13" ht="15.15" customHeight="1" thickBot="1" x14ac:dyDescent="0.35">
      <c r="A959" s="22"/>
      <c r="B959" s="22"/>
      <c r="C959" s="22"/>
      <c r="D959" s="26"/>
      <c r="E959" s="5"/>
      <c r="F959" s="3">
        <v>1</v>
      </c>
      <c r="G959" s="20">
        <v>2</v>
      </c>
      <c r="H959" s="20"/>
      <c r="I959" s="20">
        <v>3.5</v>
      </c>
      <c r="J959" s="30">
        <f t="shared" si="33"/>
        <v>7</v>
      </c>
      <c r="K959" s="22"/>
      <c r="L959" s="22"/>
      <c r="M959" s="22"/>
    </row>
    <row r="960" spans="1:13" ht="15.15" customHeight="1" thickBot="1" x14ac:dyDescent="0.35">
      <c r="A960" s="22"/>
      <c r="B960" s="22"/>
      <c r="C960" s="22"/>
      <c r="D960" s="26"/>
      <c r="E960" s="5"/>
      <c r="F960" s="3">
        <v>2</v>
      </c>
      <c r="G960" s="20">
        <v>0.25</v>
      </c>
      <c r="H960" s="20"/>
      <c r="I960" s="20">
        <v>3.5</v>
      </c>
      <c r="J960" s="30">
        <f t="shared" si="33"/>
        <v>1.75</v>
      </c>
      <c r="K960" s="22"/>
      <c r="L960" s="22"/>
      <c r="M960" s="22"/>
    </row>
    <row r="961" spans="1:13" ht="15.15" customHeight="1" thickBot="1" x14ac:dyDescent="0.35">
      <c r="A961" s="22"/>
      <c r="B961" s="22"/>
      <c r="C961" s="22"/>
      <c r="D961" s="26"/>
      <c r="E961" s="5" t="s">
        <v>1458</v>
      </c>
      <c r="F961" s="3">
        <v>1</v>
      </c>
      <c r="G961" s="20">
        <v>0.95</v>
      </c>
      <c r="H961" s="20"/>
      <c r="I961" s="20">
        <v>3.5</v>
      </c>
      <c r="J961" s="30">
        <f t="shared" si="33"/>
        <v>3.3250000000000002</v>
      </c>
      <c r="K961" s="22"/>
      <c r="L961" s="22"/>
      <c r="M961" s="22"/>
    </row>
    <row r="962" spans="1:13" ht="15.15" customHeight="1" thickBot="1" x14ac:dyDescent="0.35">
      <c r="A962" s="22"/>
      <c r="B962" s="22"/>
      <c r="C962" s="22"/>
      <c r="D962" s="26"/>
      <c r="E962" s="5"/>
      <c r="F962" s="3">
        <v>1</v>
      </c>
      <c r="G962" s="20">
        <v>0.45</v>
      </c>
      <c r="H962" s="20"/>
      <c r="I962" s="20">
        <v>3.5</v>
      </c>
      <c r="J962" s="30">
        <f t="shared" si="33"/>
        <v>1.575</v>
      </c>
      <c r="K962" s="22"/>
      <c r="L962" s="22"/>
      <c r="M962" s="22"/>
    </row>
    <row r="963" spans="1:13" ht="15.15" customHeight="1" thickBot="1" x14ac:dyDescent="0.35">
      <c r="A963" s="22"/>
      <c r="B963" s="22"/>
      <c r="C963" s="22"/>
      <c r="D963" s="26"/>
      <c r="E963" s="5" t="s">
        <v>1459</v>
      </c>
      <c r="F963" s="3">
        <v>1</v>
      </c>
      <c r="G963" s="20">
        <v>0.45</v>
      </c>
      <c r="H963" s="20"/>
      <c r="I963" s="20">
        <v>2.5</v>
      </c>
      <c r="J963" s="30">
        <f t="shared" si="33"/>
        <v>1.125</v>
      </c>
      <c r="K963" s="22"/>
      <c r="L963" s="22"/>
      <c r="M963" s="22"/>
    </row>
    <row r="964" spans="1:13" ht="15.15" customHeight="1" thickBot="1" x14ac:dyDescent="0.35">
      <c r="A964" s="22"/>
      <c r="B964" s="22"/>
      <c r="C964" s="22"/>
      <c r="D964" s="26"/>
      <c r="E964" s="5" t="s">
        <v>1460</v>
      </c>
      <c r="F964" s="3">
        <v>1</v>
      </c>
      <c r="G964" s="20">
        <v>0.45</v>
      </c>
      <c r="H964" s="20"/>
      <c r="I964" s="20">
        <v>2.5</v>
      </c>
      <c r="J964" s="30">
        <f t="shared" si="33"/>
        <v>1.125</v>
      </c>
      <c r="K964" s="22"/>
      <c r="L964" s="22"/>
      <c r="M964" s="22"/>
    </row>
    <row r="965" spans="1:13" ht="15.15" customHeight="1" thickBot="1" x14ac:dyDescent="0.35">
      <c r="A965" s="22"/>
      <c r="B965" s="22"/>
      <c r="C965" s="22"/>
      <c r="D965" s="26"/>
      <c r="E965" s="5" t="s">
        <v>1461</v>
      </c>
      <c r="F965" s="3"/>
      <c r="G965" s="20"/>
      <c r="H965" s="20"/>
      <c r="I965" s="20"/>
      <c r="J965" s="24" t="s">
        <v>1462</v>
      </c>
      <c r="K965" s="22"/>
      <c r="L965" s="22"/>
      <c r="M965" s="22"/>
    </row>
    <row r="966" spans="1:13" ht="15.15" customHeight="1" thickBot="1" x14ac:dyDescent="0.35">
      <c r="A966" s="22"/>
      <c r="B966" s="22"/>
      <c r="C966" s="22"/>
      <c r="D966" s="26"/>
      <c r="E966" s="5" t="s">
        <v>1463</v>
      </c>
      <c r="F966" s="3">
        <v>2</v>
      </c>
      <c r="G966" s="20">
        <v>23.95</v>
      </c>
      <c r="H966" s="20"/>
      <c r="I966" s="20">
        <v>2.5</v>
      </c>
      <c r="J966" s="30">
        <f t="shared" ref="J966:J983" si="34">ROUND(F966*G966*I966,3)</f>
        <v>119.75</v>
      </c>
      <c r="K966" s="22"/>
      <c r="L966" s="22"/>
      <c r="M966" s="22"/>
    </row>
    <row r="967" spans="1:13" ht="15.15" customHeight="1" thickBot="1" x14ac:dyDescent="0.35">
      <c r="A967" s="22"/>
      <c r="B967" s="22"/>
      <c r="C967" s="22"/>
      <c r="D967" s="26"/>
      <c r="E967" s="5"/>
      <c r="F967" s="3">
        <v>2</v>
      </c>
      <c r="G967" s="20">
        <v>34</v>
      </c>
      <c r="H967" s="20"/>
      <c r="I967" s="20">
        <v>2.5</v>
      </c>
      <c r="J967" s="30">
        <f t="shared" si="34"/>
        <v>170</v>
      </c>
      <c r="K967" s="22"/>
      <c r="L967" s="22"/>
      <c r="M967" s="22"/>
    </row>
    <row r="968" spans="1:13" ht="15.15" customHeight="1" thickBot="1" x14ac:dyDescent="0.35">
      <c r="A968" s="22"/>
      <c r="B968" s="22"/>
      <c r="C968" s="22"/>
      <c r="D968" s="26"/>
      <c r="E968" s="5" t="s">
        <v>1464</v>
      </c>
      <c r="F968" s="3">
        <v>1</v>
      </c>
      <c r="G968" s="20">
        <v>0.45</v>
      </c>
      <c r="H968" s="20"/>
      <c r="I968" s="20">
        <v>2.5</v>
      </c>
      <c r="J968" s="30">
        <f t="shared" si="34"/>
        <v>1.125</v>
      </c>
      <c r="K968" s="22"/>
      <c r="L968" s="22"/>
      <c r="M968" s="22"/>
    </row>
    <row r="969" spans="1:13" ht="15.15" customHeight="1" thickBot="1" x14ac:dyDescent="0.35">
      <c r="A969" s="22"/>
      <c r="B969" s="22"/>
      <c r="C969" s="22"/>
      <c r="D969" s="26"/>
      <c r="E969" s="5" t="s">
        <v>1465</v>
      </c>
      <c r="F969" s="3">
        <v>1</v>
      </c>
      <c r="G969" s="20">
        <v>0.45</v>
      </c>
      <c r="H969" s="20"/>
      <c r="I969" s="20">
        <v>2.5</v>
      </c>
      <c r="J969" s="30">
        <f t="shared" si="34"/>
        <v>1.125</v>
      </c>
      <c r="K969" s="22"/>
      <c r="L969" s="22"/>
      <c r="M969" s="22"/>
    </row>
    <row r="970" spans="1:13" ht="15.15" customHeight="1" thickBot="1" x14ac:dyDescent="0.35">
      <c r="A970" s="22"/>
      <c r="B970" s="22"/>
      <c r="C970" s="22"/>
      <c r="D970" s="26"/>
      <c r="E970" s="5"/>
      <c r="F970" s="3">
        <v>1</v>
      </c>
      <c r="G970" s="20">
        <v>0.8</v>
      </c>
      <c r="H970" s="20"/>
      <c r="I970" s="20">
        <v>2.5</v>
      </c>
      <c r="J970" s="30">
        <f t="shared" si="34"/>
        <v>2</v>
      </c>
      <c r="K970" s="22"/>
      <c r="L970" s="22"/>
      <c r="M970" s="22"/>
    </row>
    <row r="971" spans="1:13" ht="15.15" customHeight="1" thickBot="1" x14ac:dyDescent="0.35">
      <c r="A971" s="22"/>
      <c r="B971" s="22"/>
      <c r="C971" s="22"/>
      <c r="D971" s="26"/>
      <c r="E971" s="5"/>
      <c r="F971" s="3">
        <v>1</v>
      </c>
      <c r="G971" s="20">
        <v>0.25</v>
      </c>
      <c r="H971" s="20"/>
      <c r="I971" s="20">
        <v>2.5</v>
      </c>
      <c r="J971" s="30">
        <f t="shared" si="34"/>
        <v>0.625</v>
      </c>
      <c r="K971" s="22"/>
      <c r="L971" s="22"/>
      <c r="M971" s="22"/>
    </row>
    <row r="972" spans="1:13" ht="15.15" customHeight="1" thickBot="1" x14ac:dyDescent="0.35">
      <c r="A972" s="22"/>
      <c r="B972" s="22"/>
      <c r="C972" s="22"/>
      <c r="D972" s="26"/>
      <c r="E972" s="5" t="s">
        <v>1466</v>
      </c>
      <c r="F972" s="3">
        <v>1</v>
      </c>
      <c r="G972" s="20">
        <v>0.8</v>
      </c>
      <c r="H972" s="20"/>
      <c r="I972" s="20">
        <v>2.5</v>
      </c>
      <c r="J972" s="30">
        <f t="shared" si="34"/>
        <v>2</v>
      </c>
      <c r="K972" s="22"/>
      <c r="L972" s="22"/>
      <c r="M972" s="22"/>
    </row>
    <row r="973" spans="1:13" ht="15.15" customHeight="1" thickBot="1" x14ac:dyDescent="0.35">
      <c r="A973" s="22"/>
      <c r="B973" s="22"/>
      <c r="C973" s="22"/>
      <c r="D973" s="26"/>
      <c r="E973" s="5">
        <v>110</v>
      </c>
      <c r="F973" s="3">
        <v>1</v>
      </c>
      <c r="G973" s="20">
        <v>1</v>
      </c>
      <c r="H973" s="20"/>
      <c r="I973" s="20">
        <v>2.5</v>
      </c>
      <c r="J973" s="30">
        <f t="shared" si="34"/>
        <v>2.5</v>
      </c>
      <c r="K973" s="22"/>
      <c r="L973" s="22"/>
      <c r="M973" s="22"/>
    </row>
    <row r="974" spans="1:13" ht="15.15" customHeight="1" thickBot="1" x14ac:dyDescent="0.35">
      <c r="A974" s="22"/>
      <c r="B974" s="22"/>
      <c r="C974" s="22"/>
      <c r="D974" s="26"/>
      <c r="E974" s="5">
        <v>115</v>
      </c>
      <c r="F974" s="3">
        <v>2</v>
      </c>
      <c r="G974" s="20">
        <v>0.4</v>
      </c>
      <c r="H974" s="20"/>
      <c r="I974" s="20">
        <v>2.5</v>
      </c>
      <c r="J974" s="30">
        <f t="shared" si="34"/>
        <v>2</v>
      </c>
      <c r="K974" s="22"/>
      <c r="L974" s="22"/>
      <c r="M974" s="22"/>
    </row>
    <row r="975" spans="1:13" ht="15.15" customHeight="1" thickBot="1" x14ac:dyDescent="0.35">
      <c r="A975" s="22"/>
      <c r="B975" s="22"/>
      <c r="C975" s="22"/>
      <c r="D975" s="26"/>
      <c r="E975" s="5"/>
      <c r="F975" s="3">
        <v>1</v>
      </c>
      <c r="G975" s="20">
        <v>1</v>
      </c>
      <c r="H975" s="20"/>
      <c r="I975" s="20">
        <v>2.5</v>
      </c>
      <c r="J975" s="30">
        <f t="shared" si="34"/>
        <v>2.5</v>
      </c>
      <c r="K975" s="22"/>
      <c r="L975" s="22"/>
      <c r="M975" s="22"/>
    </row>
    <row r="976" spans="1:13" ht="15.15" customHeight="1" thickBot="1" x14ac:dyDescent="0.35">
      <c r="A976" s="22"/>
      <c r="B976" s="22"/>
      <c r="C976" s="22"/>
      <c r="D976" s="26"/>
      <c r="E976" s="5">
        <v>116</v>
      </c>
      <c r="F976" s="3">
        <v>1</v>
      </c>
      <c r="G976" s="20">
        <v>1</v>
      </c>
      <c r="H976" s="20"/>
      <c r="I976" s="20">
        <v>2.5</v>
      </c>
      <c r="J976" s="30">
        <f t="shared" si="34"/>
        <v>2.5</v>
      </c>
      <c r="K976" s="22"/>
      <c r="L976" s="22"/>
      <c r="M976" s="22"/>
    </row>
    <row r="977" spans="1:13" ht="15.15" customHeight="1" thickBot="1" x14ac:dyDescent="0.35">
      <c r="A977" s="22"/>
      <c r="B977" s="22"/>
      <c r="C977" s="22"/>
      <c r="D977" s="26"/>
      <c r="E977" s="5" t="s">
        <v>1467</v>
      </c>
      <c r="F977" s="3">
        <v>1</v>
      </c>
      <c r="G977" s="20">
        <v>2.0499999999999998</v>
      </c>
      <c r="H977" s="20"/>
      <c r="I977" s="20">
        <v>2.5</v>
      </c>
      <c r="J977" s="30">
        <f t="shared" si="34"/>
        <v>5.125</v>
      </c>
      <c r="K977" s="22"/>
      <c r="L977" s="22"/>
      <c r="M977" s="22"/>
    </row>
    <row r="978" spans="1:13" ht="15.15" customHeight="1" thickBot="1" x14ac:dyDescent="0.35">
      <c r="A978" s="22"/>
      <c r="B978" s="22"/>
      <c r="C978" s="22"/>
      <c r="D978" s="26"/>
      <c r="E978" s="5"/>
      <c r="F978" s="3">
        <v>1</v>
      </c>
      <c r="G978" s="20">
        <v>0.4</v>
      </c>
      <c r="H978" s="20"/>
      <c r="I978" s="20">
        <v>2.5</v>
      </c>
      <c r="J978" s="30">
        <f t="shared" si="34"/>
        <v>1</v>
      </c>
      <c r="K978" s="22"/>
      <c r="L978" s="22"/>
      <c r="M978" s="22"/>
    </row>
    <row r="979" spans="1:13" ht="15.15" customHeight="1" thickBot="1" x14ac:dyDescent="0.35">
      <c r="A979" s="22"/>
      <c r="B979" s="22"/>
      <c r="C979" s="22"/>
      <c r="D979" s="26"/>
      <c r="E979" s="5" t="s">
        <v>1468</v>
      </c>
      <c r="F979" s="3">
        <v>1</v>
      </c>
      <c r="G979" s="20">
        <v>2.6</v>
      </c>
      <c r="H979" s="20"/>
      <c r="I979" s="20">
        <v>2.5</v>
      </c>
      <c r="J979" s="30">
        <f t="shared" si="34"/>
        <v>6.5</v>
      </c>
      <c r="K979" s="22"/>
      <c r="L979" s="22"/>
      <c r="M979" s="22"/>
    </row>
    <row r="980" spans="1:13" ht="15.15" customHeight="1" thickBot="1" x14ac:dyDescent="0.35">
      <c r="A980" s="22"/>
      <c r="B980" s="22"/>
      <c r="C980" s="22"/>
      <c r="D980" s="26"/>
      <c r="E980" s="5"/>
      <c r="F980" s="3">
        <v>1</v>
      </c>
      <c r="G980" s="20">
        <v>0.5</v>
      </c>
      <c r="H980" s="20"/>
      <c r="I980" s="20">
        <v>2.5</v>
      </c>
      <c r="J980" s="30">
        <f t="shared" si="34"/>
        <v>1.25</v>
      </c>
      <c r="K980" s="22"/>
      <c r="L980" s="22"/>
      <c r="M980" s="22"/>
    </row>
    <row r="981" spans="1:13" ht="21.3" customHeight="1" thickBot="1" x14ac:dyDescent="0.35">
      <c r="A981" s="22"/>
      <c r="B981" s="22"/>
      <c r="C981" s="22"/>
      <c r="D981" s="26"/>
      <c r="E981" s="5" t="s">
        <v>1469</v>
      </c>
      <c r="F981" s="3">
        <v>2</v>
      </c>
      <c r="G981" s="20">
        <v>2</v>
      </c>
      <c r="H981" s="20"/>
      <c r="I981" s="20">
        <v>2.5</v>
      </c>
      <c r="J981" s="30">
        <f t="shared" si="34"/>
        <v>10</v>
      </c>
      <c r="K981" s="22"/>
      <c r="L981" s="22"/>
      <c r="M981" s="22"/>
    </row>
    <row r="982" spans="1:13" ht="15.15" customHeight="1" thickBot="1" x14ac:dyDescent="0.35">
      <c r="A982" s="22"/>
      <c r="B982" s="22"/>
      <c r="C982" s="22"/>
      <c r="D982" s="26"/>
      <c r="E982" s="5"/>
      <c r="F982" s="3">
        <v>2</v>
      </c>
      <c r="G982" s="20">
        <v>0.5</v>
      </c>
      <c r="H982" s="20"/>
      <c r="I982" s="20">
        <v>2.5</v>
      </c>
      <c r="J982" s="30">
        <f t="shared" si="34"/>
        <v>2.5</v>
      </c>
      <c r="K982" s="22"/>
      <c r="L982" s="22"/>
      <c r="M982" s="22"/>
    </row>
    <row r="983" spans="1:13" ht="15.15" customHeight="1" thickBot="1" x14ac:dyDescent="0.35">
      <c r="A983" s="22"/>
      <c r="B983" s="22"/>
      <c r="C983" s="22"/>
      <c r="D983" s="26"/>
      <c r="E983" s="5"/>
      <c r="F983" s="3">
        <v>1</v>
      </c>
      <c r="G983" s="20">
        <v>4.95</v>
      </c>
      <c r="H983" s="20"/>
      <c r="I983" s="20">
        <v>2.5</v>
      </c>
      <c r="J983" s="30">
        <f t="shared" si="34"/>
        <v>12.375</v>
      </c>
      <c r="K983" s="22"/>
      <c r="L983" s="22"/>
      <c r="M983" s="22"/>
    </row>
    <row r="984" spans="1:13" ht="15.15" customHeight="1" thickBot="1" x14ac:dyDescent="0.35">
      <c r="A984" s="22"/>
      <c r="B984" s="22"/>
      <c r="C984" s="22"/>
      <c r="D984" s="26"/>
      <c r="E984" s="5" t="s">
        <v>1470</v>
      </c>
      <c r="F984" s="3"/>
      <c r="G984" s="20"/>
      <c r="H984" s="20"/>
      <c r="I984" s="20"/>
      <c r="J984" s="24" t="s">
        <v>1471</v>
      </c>
      <c r="K984" s="22"/>
      <c r="L984" s="22"/>
      <c r="M984" s="22"/>
    </row>
    <row r="985" spans="1:13" ht="15.15" customHeight="1" thickBot="1" x14ac:dyDescent="0.35">
      <c r="A985" s="22"/>
      <c r="B985" s="22"/>
      <c r="C985" s="22"/>
      <c r="D985" s="26"/>
      <c r="E985" s="5" t="s">
        <v>1472</v>
      </c>
      <c r="F985" s="3">
        <v>2</v>
      </c>
      <c r="G985" s="20">
        <v>16.5</v>
      </c>
      <c r="H985" s="20"/>
      <c r="I985" s="20">
        <v>2.5</v>
      </c>
      <c r="J985" s="30">
        <f t="shared" ref="J985:J994" si="35">ROUND(F985*G985*I985,3)</f>
        <v>82.5</v>
      </c>
      <c r="K985" s="22"/>
      <c r="L985" s="22"/>
      <c r="M985" s="22"/>
    </row>
    <row r="986" spans="1:13" ht="15.15" customHeight="1" thickBot="1" x14ac:dyDescent="0.35">
      <c r="A986" s="22"/>
      <c r="B986" s="22"/>
      <c r="C986" s="22"/>
      <c r="D986" s="26"/>
      <c r="E986" s="5"/>
      <c r="F986" s="3">
        <v>1</v>
      </c>
      <c r="G986" s="20">
        <v>32.15</v>
      </c>
      <c r="H986" s="20"/>
      <c r="I986" s="20">
        <v>2.5</v>
      </c>
      <c r="J986" s="30">
        <f t="shared" si="35"/>
        <v>80.375</v>
      </c>
      <c r="K986" s="22"/>
      <c r="L986" s="22"/>
      <c r="M986" s="22"/>
    </row>
    <row r="987" spans="1:13" ht="15.15" customHeight="1" thickBot="1" x14ac:dyDescent="0.35">
      <c r="A987" s="22"/>
      <c r="B987" s="22"/>
      <c r="C987" s="22"/>
      <c r="D987" s="26"/>
      <c r="E987" s="5"/>
      <c r="F987" s="3">
        <v>1</v>
      </c>
      <c r="G987" s="20">
        <v>2.7</v>
      </c>
      <c r="H987" s="20"/>
      <c r="I987" s="20">
        <v>2.5</v>
      </c>
      <c r="J987" s="30">
        <f t="shared" si="35"/>
        <v>6.75</v>
      </c>
      <c r="K987" s="22"/>
      <c r="L987" s="22"/>
      <c r="M987" s="22"/>
    </row>
    <row r="988" spans="1:13" ht="15.15" customHeight="1" thickBot="1" x14ac:dyDescent="0.35">
      <c r="A988" s="22"/>
      <c r="B988" s="22"/>
      <c r="C988" s="22"/>
      <c r="D988" s="26"/>
      <c r="E988" s="5"/>
      <c r="F988" s="3">
        <v>1</v>
      </c>
      <c r="G988" s="20">
        <v>1.65</v>
      </c>
      <c r="H988" s="20"/>
      <c r="I988" s="20">
        <v>2.5</v>
      </c>
      <c r="J988" s="30">
        <f t="shared" si="35"/>
        <v>4.125</v>
      </c>
      <c r="K988" s="22"/>
      <c r="L988" s="22"/>
      <c r="M988" s="22"/>
    </row>
    <row r="989" spans="1:13" ht="15.15" customHeight="1" thickBot="1" x14ac:dyDescent="0.35">
      <c r="A989" s="22"/>
      <c r="B989" s="22"/>
      <c r="C989" s="22"/>
      <c r="D989" s="26"/>
      <c r="E989" s="5"/>
      <c r="F989" s="3">
        <v>1</v>
      </c>
      <c r="G989" s="20">
        <v>2.2999999999999998</v>
      </c>
      <c r="H989" s="20"/>
      <c r="I989" s="20">
        <v>2.5</v>
      </c>
      <c r="J989" s="30">
        <f t="shared" si="35"/>
        <v>5.75</v>
      </c>
      <c r="K989" s="22"/>
      <c r="L989" s="22"/>
      <c r="M989" s="22"/>
    </row>
    <row r="990" spans="1:13" ht="15.15" customHeight="1" thickBot="1" x14ac:dyDescent="0.35">
      <c r="A990" s="22"/>
      <c r="B990" s="22"/>
      <c r="C990" s="22"/>
      <c r="D990" s="26"/>
      <c r="E990" s="5"/>
      <c r="F990" s="3">
        <v>1</v>
      </c>
      <c r="G990" s="20">
        <v>1.95</v>
      </c>
      <c r="H990" s="20"/>
      <c r="I990" s="20">
        <v>2.5</v>
      </c>
      <c r="J990" s="30">
        <f t="shared" si="35"/>
        <v>4.875</v>
      </c>
      <c r="K990" s="22"/>
      <c r="L990" s="22"/>
      <c r="M990" s="22"/>
    </row>
    <row r="991" spans="1:13" ht="15.15" customHeight="1" thickBot="1" x14ac:dyDescent="0.35">
      <c r="A991" s="22"/>
      <c r="B991" s="22"/>
      <c r="C991" s="22"/>
      <c r="D991" s="26"/>
      <c r="E991" s="5"/>
      <c r="F991" s="3">
        <v>1</v>
      </c>
      <c r="G991" s="20">
        <v>5.2</v>
      </c>
      <c r="H991" s="20"/>
      <c r="I991" s="20">
        <v>2.5</v>
      </c>
      <c r="J991" s="30">
        <f t="shared" si="35"/>
        <v>13</v>
      </c>
      <c r="K991" s="22"/>
      <c r="L991" s="22"/>
      <c r="M991" s="22"/>
    </row>
    <row r="992" spans="1:13" ht="15.15" customHeight="1" thickBot="1" x14ac:dyDescent="0.35">
      <c r="A992" s="22"/>
      <c r="B992" s="22"/>
      <c r="C992" s="22"/>
      <c r="D992" s="26"/>
      <c r="E992" s="5">
        <v>206</v>
      </c>
      <c r="F992" s="3">
        <v>2</v>
      </c>
      <c r="G992" s="20">
        <v>0.5</v>
      </c>
      <c r="H992" s="20"/>
      <c r="I992" s="20">
        <v>2.5</v>
      </c>
      <c r="J992" s="30">
        <f t="shared" si="35"/>
        <v>2.5</v>
      </c>
      <c r="K992" s="22"/>
      <c r="L992" s="22"/>
      <c r="M992" s="22"/>
    </row>
    <row r="993" spans="1:13" ht="15.15" customHeight="1" thickBot="1" x14ac:dyDescent="0.35">
      <c r="A993" s="22"/>
      <c r="B993" s="22"/>
      <c r="C993" s="22"/>
      <c r="D993" s="26"/>
      <c r="E993" s="5">
        <v>207</v>
      </c>
      <c r="F993" s="3">
        <v>1</v>
      </c>
      <c r="G993" s="20">
        <v>1</v>
      </c>
      <c r="H993" s="20"/>
      <c r="I993" s="20">
        <v>2.5</v>
      </c>
      <c r="J993" s="30">
        <f t="shared" si="35"/>
        <v>2.5</v>
      </c>
      <c r="K993" s="22"/>
      <c r="L993" s="22"/>
      <c r="M993" s="22"/>
    </row>
    <row r="994" spans="1:13" ht="15.15" customHeight="1" thickBot="1" x14ac:dyDescent="0.35">
      <c r="A994" s="22"/>
      <c r="B994" s="22"/>
      <c r="C994" s="22"/>
      <c r="D994" s="26"/>
      <c r="E994" s="5">
        <v>209</v>
      </c>
      <c r="F994" s="3">
        <v>1</v>
      </c>
      <c r="G994" s="20">
        <v>0.6</v>
      </c>
      <c r="H994" s="20"/>
      <c r="I994" s="20">
        <v>2.5</v>
      </c>
      <c r="J994" s="30">
        <f t="shared" si="35"/>
        <v>1.5</v>
      </c>
      <c r="K994" s="32">
        <f>SUM(J944:J994)</f>
        <v>1165.0240000000001</v>
      </c>
      <c r="L994" s="22"/>
      <c r="M994" s="22"/>
    </row>
    <row r="995" spans="1:13" ht="15.45" customHeight="1" thickBot="1" x14ac:dyDescent="0.35">
      <c r="A995" s="10" t="s">
        <v>1473</v>
      </c>
      <c r="B995" s="5" t="s">
        <v>1474</v>
      </c>
      <c r="C995" s="5" t="s">
        <v>1475</v>
      </c>
      <c r="D995" s="84" t="s">
        <v>1476</v>
      </c>
      <c r="E995" s="84"/>
      <c r="F995" s="84"/>
      <c r="G995" s="84"/>
      <c r="H995" s="84"/>
      <c r="I995" s="84"/>
      <c r="J995" s="84"/>
      <c r="K995" s="20">
        <f>SUM(K998:K1006)</f>
        <v>73.075000000000003</v>
      </c>
      <c r="L995" s="21">
        <f>ROUND(0*(1+M2/100),2)</f>
        <v>0</v>
      </c>
      <c r="M995" s="21">
        <f>ROUND(K995*L995,2)</f>
        <v>0</v>
      </c>
    </row>
    <row r="996" spans="1:13" ht="132.15" customHeight="1" thickBot="1" x14ac:dyDescent="0.35">
      <c r="A996" s="22"/>
      <c r="B996" s="22"/>
      <c r="C996" s="22"/>
      <c r="D996" s="84" t="s">
        <v>1477</v>
      </c>
      <c r="E996" s="84"/>
      <c r="F996" s="84"/>
      <c r="G996" s="84"/>
      <c r="H996" s="84"/>
      <c r="I996" s="84"/>
      <c r="J996" s="84"/>
      <c r="K996" s="84"/>
      <c r="L996" s="84"/>
      <c r="M996" s="84"/>
    </row>
    <row r="997" spans="1:13" ht="15.15" customHeight="1" thickBot="1" x14ac:dyDescent="0.35">
      <c r="A997" s="22"/>
      <c r="B997" s="22"/>
      <c r="C997" s="22"/>
      <c r="D997" s="22"/>
      <c r="E997" s="23"/>
      <c r="F997" s="25" t="s">
        <v>1478</v>
      </c>
      <c r="G997" s="25" t="s">
        <v>1479</v>
      </c>
      <c r="H997" s="25" t="s">
        <v>1480</v>
      </c>
      <c r="I997" s="25" t="s">
        <v>1481</v>
      </c>
      <c r="J997" s="25" t="s">
        <v>1482</v>
      </c>
      <c r="K997" s="25" t="s">
        <v>1483</v>
      </c>
      <c r="L997" s="22"/>
      <c r="M997" s="22"/>
    </row>
    <row r="998" spans="1:13" ht="15.15" customHeight="1" thickBot="1" x14ac:dyDescent="0.35">
      <c r="A998" s="22"/>
      <c r="B998" s="22"/>
      <c r="C998" s="22"/>
      <c r="D998" s="26"/>
      <c r="E998" s="27" t="s">
        <v>1484</v>
      </c>
      <c r="F998" s="28"/>
      <c r="G998" s="29"/>
      <c r="H998" s="29"/>
      <c r="I998" s="29"/>
      <c r="J998" s="41" t="s">
        <v>1485</v>
      </c>
      <c r="K998" s="42"/>
      <c r="L998" s="22"/>
      <c r="M998" s="22"/>
    </row>
    <row r="999" spans="1:13" ht="15.15" customHeight="1" thickBot="1" x14ac:dyDescent="0.35">
      <c r="A999" s="22"/>
      <c r="B999" s="22"/>
      <c r="C999" s="22"/>
      <c r="D999" s="26"/>
      <c r="E999" s="5" t="s">
        <v>1486</v>
      </c>
      <c r="F999" s="3">
        <v>1</v>
      </c>
      <c r="G999" s="20">
        <v>4.55</v>
      </c>
      <c r="H999" s="20"/>
      <c r="I999" s="20">
        <v>3.5</v>
      </c>
      <c r="J999" s="30">
        <f>ROUND(F999*G999*I999,3)</f>
        <v>15.925000000000001</v>
      </c>
      <c r="K999" s="22"/>
      <c r="L999" s="22"/>
      <c r="M999" s="22"/>
    </row>
    <row r="1000" spans="1:13" ht="15.15" customHeight="1" thickBot="1" x14ac:dyDescent="0.35">
      <c r="A1000" s="22"/>
      <c r="B1000" s="22"/>
      <c r="C1000" s="22"/>
      <c r="D1000" s="26"/>
      <c r="E1000" s="5" t="s">
        <v>1487</v>
      </c>
      <c r="F1000" s="3">
        <v>3</v>
      </c>
      <c r="G1000" s="20">
        <v>0.4</v>
      </c>
      <c r="H1000" s="20"/>
      <c r="I1000" s="20">
        <v>3.5</v>
      </c>
      <c r="J1000" s="30">
        <f>ROUND(F1000*G1000*I1000,3)</f>
        <v>4.2</v>
      </c>
      <c r="K1000" s="22"/>
      <c r="L1000" s="22"/>
      <c r="M1000" s="22"/>
    </row>
    <row r="1001" spans="1:13" ht="15.15" customHeight="1" thickBot="1" x14ac:dyDescent="0.35">
      <c r="A1001" s="22"/>
      <c r="B1001" s="22"/>
      <c r="C1001" s="22"/>
      <c r="D1001" s="26"/>
      <c r="E1001" s="5" t="s">
        <v>1488</v>
      </c>
      <c r="F1001" s="3">
        <v>3</v>
      </c>
      <c r="G1001" s="20">
        <v>0.4</v>
      </c>
      <c r="H1001" s="20"/>
      <c r="I1001" s="20">
        <v>3.5</v>
      </c>
      <c r="J1001" s="30">
        <f>ROUND(F1001*G1001*I1001,3)</f>
        <v>4.2</v>
      </c>
      <c r="K1001" s="22"/>
      <c r="L1001" s="22"/>
      <c r="M1001" s="22"/>
    </row>
    <row r="1002" spans="1:13" ht="15.15" customHeight="1" thickBot="1" x14ac:dyDescent="0.35">
      <c r="A1002" s="22"/>
      <c r="B1002" s="22"/>
      <c r="C1002" s="22"/>
      <c r="D1002" s="26"/>
      <c r="E1002" s="5" t="s">
        <v>1489</v>
      </c>
      <c r="F1002" s="3"/>
      <c r="G1002" s="20"/>
      <c r="H1002" s="20"/>
      <c r="I1002" s="20"/>
      <c r="J1002" s="24" t="s">
        <v>1490</v>
      </c>
      <c r="K1002" s="22"/>
      <c r="L1002" s="22"/>
      <c r="M1002" s="22"/>
    </row>
    <row r="1003" spans="1:13" ht="21.3" customHeight="1" thickBot="1" x14ac:dyDescent="0.35">
      <c r="A1003" s="22"/>
      <c r="B1003" s="22"/>
      <c r="C1003" s="22"/>
      <c r="D1003" s="26"/>
      <c r="E1003" s="5" t="s">
        <v>1491</v>
      </c>
      <c r="F1003" s="3">
        <v>1</v>
      </c>
      <c r="G1003" s="20">
        <v>5.2</v>
      </c>
      <c r="H1003" s="20"/>
      <c r="I1003" s="20">
        <v>2.5</v>
      </c>
      <c r="J1003" s="30">
        <f>ROUND(F1003*G1003*I1003,3)</f>
        <v>13</v>
      </c>
      <c r="K1003" s="22"/>
      <c r="L1003" s="22"/>
      <c r="M1003" s="22"/>
    </row>
    <row r="1004" spans="1:13" ht="15.15" customHeight="1" thickBot="1" x14ac:dyDescent="0.35">
      <c r="A1004" s="22"/>
      <c r="B1004" s="22"/>
      <c r="C1004" s="22"/>
      <c r="D1004" s="26"/>
      <c r="E1004" s="5" t="s">
        <v>1492</v>
      </c>
      <c r="F1004" s="3"/>
      <c r="G1004" s="20"/>
      <c r="H1004" s="20"/>
      <c r="I1004" s="20"/>
      <c r="J1004" s="24" t="s">
        <v>1493</v>
      </c>
      <c r="K1004" s="22"/>
      <c r="L1004" s="22"/>
      <c r="M1004" s="22"/>
    </row>
    <row r="1005" spans="1:13" ht="15.15" customHeight="1" thickBot="1" x14ac:dyDescent="0.35">
      <c r="A1005" s="22"/>
      <c r="B1005" s="22"/>
      <c r="C1005" s="22"/>
      <c r="D1005" s="26"/>
      <c r="E1005" s="5" t="s">
        <v>1494</v>
      </c>
      <c r="F1005" s="3">
        <v>2</v>
      </c>
      <c r="G1005" s="20">
        <v>4.45</v>
      </c>
      <c r="H1005" s="20"/>
      <c r="I1005" s="20">
        <v>2.5</v>
      </c>
      <c r="J1005" s="30">
        <f>ROUND(F1005*G1005*I1005,3)</f>
        <v>22.25</v>
      </c>
      <c r="K1005" s="22"/>
      <c r="L1005" s="22"/>
      <c r="M1005" s="22"/>
    </row>
    <row r="1006" spans="1:13" ht="15.15" customHeight="1" thickBot="1" x14ac:dyDescent="0.35">
      <c r="A1006" s="22"/>
      <c r="B1006" s="22"/>
      <c r="C1006" s="22"/>
      <c r="D1006" s="26"/>
      <c r="E1006" s="5"/>
      <c r="F1006" s="3">
        <v>1</v>
      </c>
      <c r="G1006" s="20">
        <v>5.4</v>
      </c>
      <c r="H1006" s="20"/>
      <c r="I1006" s="20">
        <v>2.5</v>
      </c>
      <c r="J1006" s="30">
        <f>ROUND(F1006*G1006*I1006,3)</f>
        <v>13.5</v>
      </c>
      <c r="K1006" s="32">
        <f>SUM(J998:J1006)</f>
        <v>73.075000000000003</v>
      </c>
      <c r="L1006" s="22"/>
      <c r="M1006" s="22"/>
    </row>
    <row r="1007" spans="1:13" ht="15.45" customHeight="1" thickBot="1" x14ac:dyDescent="0.35">
      <c r="A1007" s="10" t="s">
        <v>1495</v>
      </c>
      <c r="B1007" s="5" t="s">
        <v>1496</v>
      </c>
      <c r="C1007" s="5" t="s">
        <v>1497</v>
      </c>
      <c r="D1007" s="84" t="s">
        <v>1498</v>
      </c>
      <c r="E1007" s="84"/>
      <c r="F1007" s="84"/>
      <c r="G1007" s="84"/>
      <c r="H1007" s="84"/>
      <c r="I1007" s="84"/>
      <c r="J1007" s="84"/>
      <c r="K1007" s="20">
        <f>SUM(K1010:K1035)</f>
        <v>116.2</v>
      </c>
      <c r="L1007" s="21">
        <f>ROUND(0*(1+M2/100),2)</f>
        <v>0</v>
      </c>
      <c r="M1007" s="21">
        <f>ROUND(K1007*L1007,2)</f>
        <v>0</v>
      </c>
    </row>
    <row r="1008" spans="1:13" ht="95.25" customHeight="1" thickBot="1" x14ac:dyDescent="0.35">
      <c r="A1008" s="22"/>
      <c r="B1008" s="22"/>
      <c r="C1008" s="22"/>
      <c r="D1008" s="84" t="s">
        <v>1499</v>
      </c>
      <c r="E1008" s="84"/>
      <c r="F1008" s="84"/>
      <c r="G1008" s="84"/>
      <c r="H1008" s="84"/>
      <c r="I1008" s="84"/>
      <c r="J1008" s="84"/>
      <c r="K1008" s="84"/>
      <c r="L1008" s="84"/>
      <c r="M1008" s="84"/>
    </row>
    <row r="1009" spans="1:13" ht="15.15" customHeight="1" thickBot="1" x14ac:dyDescent="0.35">
      <c r="A1009" s="22"/>
      <c r="B1009" s="22"/>
      <c r="C1009" s="22"/>
      <c r="D1009" s="22"/>
      <c r="E1009" s="23"/>
      <c r="F1009" s="25" t="s">
        <v>1500</v>
      </c>
      <c r="G1009" s="25" t="s">
        <v>1501</v>
      </c>
      <c r="H1009" s="25" t="s">
        <v>1502</v>
      </c>
      <c r="I1009" s="25" t="s">
        <v>1503</v>
      </c>
      <c r="J1009" s="25" t="s">
        <v>1504</v>
      </c>
      <c r="K1009" s="25" t="s">
        <v>1505</v>
      </c>
      <c r="L1009" s="22"/>
      <c r="M1009" s="22"/>
    </row>
    <row r="1010" spans="1:13" ht="15.15" customHeight="1" thickBot="1" x14ac:dyDescent="0.35">
      <c r="A1010" s="22"/>
      <c r="B1010" s="22"/>
      <c r="C1010" s="22"/>
      <c r="D1010" s="26"/>
      <c r="E1010" s="27" t="s">
        <v>1506</v>
      </c>
      <c r="F1010" s="28"/>
      <c r="G1010" s="29"/>
      <c r="H1010" s="29"/>
      <c r="I1010" s="29"/>
      <c r="J1010" s="41" t="s">
        <v>1507</v>
      </c>
      <c r="K1010" s="42"/>
      <c r="L1010" s="22"/>
      <c r="M1010" s="22"/>
    </row>
    <row r="1011" spans="1:13" ht="15.15" customHeight="1" thickBot="1" x14ac:dyDescent="0.35">
      <c r="A1011" s="22"/>
      <c r="B1011" s="22"/>
      <c r="C1011" s="22"/>
      <c r="D1011" s="26"/>
      <c r="E1011" s="5" t="s">
        <v>1508</v>
      </c>
      <c r="F1011" s="3">
        <v>3</v>
      </c>
      <c r="G1011" s="20">
        <v>1.6</v>
      </c>
      <c r="H1011" s="20"/>
      <c r="I1011" s="20">
        <v>3.5</v>
      </c>
      <c r="J1011" s="30">
        <f t="shared" ref="J1011:J1021" si="36">ROUND(F1011*G1011*I1011,3)</f>
        <v>16.8</v>
      </c>
      <c r="K1011" s="22"/>
      <c r="L1011" s="22"/>
      <c r="M1011" s="22"/>
    </row>
    <row r="1012" spans="1:13" ht="21.3" customHeight="1" thickBot="1" x14ac:dyDescent="0.35">
      <c r="A1012" s="22"/>
      <c r="B1012" s="22"/>
      <c r="C1012" s="22"/>
      <c r="D1012" s="26"/>
      <c r="E1012" s="5" t="s">
        <v>1509</v>
      </c>
      <c r="F1012" s="3">
        <v>1</v>
      </c>
      <c r="G1012" s="20">
        <v>1.6</v>
      </c>
      <c r="H1012" s="20"/>
      <c r="I1012" s="20">
        <v>3.5</v>
      </c>
      <c r="J1012" s="30">
        <f t="shared" si="36"/>
        <v>5.6</v>
      </c>
      <c r="K1012" s="22"/>
      <c r="L1012" s="22"/>
      <c r="M1012" s="22"/>
    </row>
    <row r="1013" spans="1:13" ht="15.15" customHeight="1" thickBot="1" x14ac:dyDescent="0.35">
      <c r="A1013" s="22"/>
      <c r="B1013" s="22"/>
      <c r="C1013" s="22"/>
      <c r="D1013" s="26"/>
      <c r="E1013" s="5" t="s">
        <v>1510</v>
      </c>
      <c r="F1013" s="3">
        <v>3</v>
      </c>
      <c r="G1013" s="20">
        <v>1.6</v>
      </c>
      <c r="H1013" s="20"/>
      <c r="I1013" s="20">
        <v>3.5</v>
      </c>
      <c r="J1013" s="30">
        <f t="shared" si="36"/>
        <v>16.8</v>
      </c>
      <c r="K1013" s="22"/>
      <c r="L1013" s="22"/>
      <c r="M1013" s="22"/>
    </row>
    <row r="1014" spans="1:13" ht="15.15" customHeight="1" thickBot="1" x14ac:dyDescent="0.35">
      <c r="A1014" s="22"/>
      <c r="B1014" s="22"/>
      <c r="C1014" s="22"/>
      <c r="D1014" s="26"/>
      <c r="E1014" s="5"/>
      <c r="F1014" s="3">
        <v>2</v>
      </c>
      <c r="G1014" s="20">
        <v>0.4</v>
      </c>
      <c r="H1014" s="20"/>
      <c r="I1014" s="20">
        <v>3.5</v>
      </c>
      <c r="J1014" s="30">
        <f t="shared" si="36"/>
        <v>2.8</v>
      </c>
      <c r="K1014" s="22"/>
      <c r="L1014" s="22"/>
      <c r="M1014" s="22"/>
    </row>
    <row r="1015" spans="1:13" ht="15.15" customHeight="1" thickBot="1" x14ac:dyDescent="0.35">
      <c r="A1015" s="22"/>
      <c r="B1015" s="22"/>
      <c r="C1015" s="22"/>
      <c r="D1015" s="26"/>
      <c r="E1015" s="5" t="s">
        <v>1511</v>
      </c>
      <c r="F1015" s="3">
        <v>3</v>
      </c>
      <c r="G1015" s="20">
        <v>1.6</v>
      </c>
      <c r="H1015" s="20"/>
      <c r="I1015" s="20">
        <v>3.75</v>
      </c>
      <c r="J1015" s="30">
        <f t="shared" si="36"/>
        <v>18</v>
      </c>
      <c r="K1015" s="22"/>
      <c r="L1015" s="22"/>
      <c r="M1015" s="22"/>
    </row>
    <row r="1016" spans="1:13" ht="15.15" customHeight="1" thickBot="1" x14ac:dyDescent="0.35">
      <c r="A1016" s="22"/>
      <c r="B1016" s="22"/>
      <c r="C1016" s="22"/>
      <c r="D1016" s="26"/>
      <c r="E1016" s="5" t="s">
        <v>1512</v>
      </c>
      <c r="F1016" s="3">
        <v>2</v>
      </c>
      <c r="G1016" s="20">
        <v>1.6</v>
      </c>
      <c r="H1016" s="20"/>
      <c r="I1016" s="20">
        <v>3.75</v>
      </c>
      <c r="J1016" s="30">
        <f t="shared" si="36"/>
        <v>12</v>
      </c>
      <c r="K1016" s="22"/>
      <c r="L1016" s="22"/>
      <c r="M1016" s="22"/>
    </row>
    <row r="1017" spans="1:13" ht="15.15" customHeight="1" thickBot="1" x14ac:dyDescent="0.35">
      <c r="A1017" s="22"/>
      <c r="B1017" s="22"/>
      <c r="C1017" s="22"/>
      <c r="D1017" s="26"/>
      <c r="E1017" s="5">
        <v>1</v>
      </c>
      <c r="F1017" s="3">
        <v>3</v>
      </c>
      <c r="G1017" s="20">
        <v>0.4</v>
      </c>
      <c r="H1017" s="20"/>
      <c r="I1017" s="20">
        <v>3.5</v>
      </c>
      <c r="J1017" s="30">
        <f t="shared" si="36"/>
        <v>4.2</v>
      </c>
      <c r="K1017" s="22"/>
      <c r="L1017" s="22"/>
      <c r="M1017" s="22"/>
    </row>
    <row r="1018" spans="1:13" ht="15.15" customHeight="1" thickBot="1" x14ac:dyDescent="0.35">
      <c r="A1018" s="22"/>
      <c r="B1018" s="22"/>
      <c r="C1018" s="22"/>
      <c r="D1018" s="26"/>
      <c r="E1018" s="5">
        <v>3</v>
      </c>
      <c r="F1018" s="3">
        <v>3</v>
      </c>
      <c r="G1018" s="20">
        <v>0.4</v>
      </c>
      <c r="H1018" s="20"/>
      <c r="I1018" s="20">
        <v>2.5</v>
      </c>
      <c r="J1018" s="30">
        <f t="shared" si="36"/>
        <v>3</v>
      </c>
      <c r="K1018" s="22"/>
      <c r="L1018" s="22"/>
      <c r="M1018" s="22"/>
    </row>
    <row r="1019" spans="1:13" ht="15.15" customHeight="1" thickBot="1" x14ac:dyDescent="0.35">
      <c r="A1019" s="22"/>
      <c r="B1019" s="22"/>
      <c r="C1019" s="22"/>
      <c r="D1019" s="26"/>
      <c r="E1019" s="5">
        <v>4</v>
      </c>
      <c r="F1019" s="3">
        <v>2</v>
      </c>
      <c r="G1019" s="20">
        <v>0.4</v>
      </c>
      <c r="H1019" s="20"/>
      <c r="I1019" s="20">
        <v>2.5</v>
      </c>
      <c r="J1019" s="30">
        <f t="shared" si="36"/>
        <v>2</v>
      </c>
      <c r="K1019" s="22"/>
      <c r="L1019" s="22"/>
      <c r="M1019" s="22"/>
    </row>
    <row r="1020" spans="1:13" ht="15.15" customHeight="1" thickBot="1" x14ac:dyDescent="0.35">
      <c r="A1020" s="22"/>
      <c r="B1020" s="22"/>
      <c r="C1020" s="22"/>
      <c r="D1020" s="26"/>
      <c r="E1020" s="5">
        <v>5</v>
      </c>
      <c r="F1020" s="3">
        <v>2</v>
      </c>
      <c r="G1020" s="20">
        <v>0.4</v>
      </c>
      <c r="H1020" s="20"/>
      <c r="I1020" s="20">
        <v>2.5</v>
      </c>
      <c r="J1020" s="30">
        <f t="shared" si="36"/>
        <v>2</v>
      </c>
      <c r="K1020" s="22"/>
      <c r="L1020" s="22"/>
      <c r="M1020" s="22"/>
    </row>
    <row r="1021" spans="1:13" ht="15.15" customHeight="1" thickBot="1" x14ac:dyDescent="0.35">
      <c r="A1021" s="22"/>
      <c r="B1021" s="22"/>
      <c r="C1021" s="22"/>
      <c r="D1021" s="26"/>
      <c r="E1021" s="5" t="s">
        <v>1513</v>
      </c>
      <c r="F1021" s="3">
        <v>2</v>
      </c>
      <c r="G1021" s="20">
        <v>0.4</v>
      </c>
      <c r="H1021" s="20"/>
      <c r="I1021" s="20">
        <v>2.5</v>
      </c>
      <c r="J1021" s="30">
        <f t="shared" si="36"/>
        <v>2</v>
      </c>
      <c r="K1021" s="22"/>
      <c r="L1021" s="22"/>
      <c r="M1021" s="22"/>
    </row>
    <row r="1022" spans="1:13" ht="15.15" customHeight="1" thickBot="1" x14ac:dyDescent="0.35">
      <c r="A1022" s="22"/>
      <c r="B1022" s="22"/>
      <c r="C1022" s="22"/>
      <c r="D1022" s="26"/>
      <c r="E1022" s="5" t="s">
        <v>1514</v>
      </c>
      <c r="F1022" s="3"/>
      <c r="G1022" s="20"/>
      <c r="H1022" s="20"/>
      <c r="I1022" s="20"/>
      <c r="J1022" s="24" t="s">
        <v>1515</v>
      </c>
      <c r="K1022" s="22"/>
      <c r="L1022" s="22"/>
      <c r="M1022" s="22"/>
    </row>
    <row r="1023" spans="1:13" ht="15.15" customHeight="1" thickBot="1" x14ac:dyDescent="0.35">
      <c r="A1023" s="22"/>
      <c r="B1023" s="22"/>
      <c r="C1023" s="22"/>
      <c r="D1023" s="26"/>
      <c r="E1023" s="5">
        <v>104</v>
      </c>
      <c r="F1023" s="3">
        <v>3</v>
      </c>
      <c r="G1023" s="20">
        <v>0.4</v>
      </c>
      <c r="H1023" s="20"/>
      <c r="I1023" s="20">
        <v>2.5</v>
      </c>
      <c r="J1023" s="30">
        <f t="shared" ref="J1023:J1029" si="37">ROUND(F1023*G1023*I1023,3)</f>
        <v>3</v>
      </c>
      <c r="K1023" s="22"/>
      <c r="L1023" s="22"/>
      <c r="M1023" s="22"/>
    </row>
    <row r="1024" spans="1:13" ht="15.15" customHeight="1" thickBot="1" x14ac:dyDescent="0.35">
      <c r="A1024" s="22"/>
      <c r="B1024" s="22"/>
      <c r="C1024" s="22"/>
      <c r="D1024" s="26"/>
      <c r="E1024" s="5">
        <v>105</v>
      </c>
      <c r="F1024" s="3">
        <v>2</v>
      </c>
      <c r="G1024" s="20">
        <v>0.4</v>
      </c>
      <c r="H1024" s="20"/>
      <c r="I1024" s="20">
        <v>2.5</v>
      </c>
      <c r="J1024" s="30">
        <f t="shared" si="37"/>
        <v>2</v>
      </c>
      <c r="K1024" s="22"/>
      <c r="L1024" s="22"/>
      <c r="M1024" s="22"/>
    </row>
    <row r="1025" spans="1:13" ht="15.15" customHeight="1" thickBot="1" x14ac:dyDescent="0.35">
      <c r="A1025" s="22"/>
      <c r="B1025" s="22"/>
      <c r="C1025" s="22"/>
      <c r="D1025" s="26"/>
      <c r="E1025" s="5">
        <v>106</v>
      </c>
      <c r="F1025" s="3">
        <v>2</v>
      </c>
      <c r="G1025" s="20">
        <v>0.4</v>
      </c>
      <c r="H1025" s="20"/>
      <c r="I1025" s="20">
        <v>2.5</v>
      </c>
      <c r="J1025" s="30">
        <f t="shared" si="37"/>
        <v>2</v>
      </c>
      <c r="K1025" s="22"/>
      <c r="L1025" s="22"/>
      <c r="M1025" s="22"/>
    </row>
    <row r="1026" spans="1:13" ht="15.15" customHeight="1" thickBot="1" x14ac:dyDescent="0.35">
      <c r="A1026" s="22"/>
      <c r="B1026" s="22"/>
      <c r="C1026" s="22"/>
      <c r="D1026" s="26"/>
      <c r="E1026" s="5">
        <v>107</v>
      </c>
      <c r="F1026" s="3">
        <v>2</v>
      </c>
      <c r="G1026" s="20">
        <v>0.4</v>
      </c>
      <c r="H1026" s="20"/>
      <c r="I1026" s="20">
        <v>2.5</v>
      </c>
      <c r="J1026" s="30">
        <f t="shared" si="37"/>
        <v>2</v>
      </c>
      <c r="K1026" s="22"/>
      <c r="L1026" s="22"/>
      <c r="M1026" s="22"/>
    </row>
    <row r="1027" spans="1:13" ht="15.15" customHeight="1" thickBot="1" x14ac:dyDescent="0.35">
      <c r="A1027" s="22"/>
      <c r="B1027" s="22"/>
      <c r="C1027" s="22"/>
      <c r="D1027" s="26"/>
      <c r="E1027" s="5">
        <v>111</v>
      </c>
      <c r="F1027" s="3">
        <v>2</v>
      </c>
      <c r="G1027" s="20">
        <v>0.4</v>
      </c>
      <c r="H1027" s="20"/>
      <c r="I1027" s="20">
        <v>2.5</v>
      </c>
      <c r="J1027" s="30">
        <f t="shared" si="37"/>
        <v>2</v>
      </c>
      <c r="K1027" s="22"/>
      <c r="L1027" s="22"/>
      <c r="M1027" s="22"/>
    </row>
    <row r="1028" spans="1:13" ht="15.15" customHeight="1" thickBot="1" x14ac:dyDescent="0.35">
      <c r="A1028" s="22"/>
      <c r="B1028" s="22"/>
      <c r="C1028" s="22"/>
      <c r="D1028" s="26"/>
      <c r="E1028" s="5">
        <v>112</v>
      </c>
      <c r="F1028" s="3">
        <v>2</v>
      </c>
      <c r="G1028" s="20">
        <v>0.4</v>
      </c>
      <c r="H1028" s="20"/>
      <c r="I1028" s="20">
        <v>2.5</v>
      </c>
      <c r="J1028" s="30">
        <f t="shared" si="37"/>
        <v>2</v>
      </c>
      <c r="K1028" s="22"/>
      <c r="L1028" s="22"/>
      <c r="M1028" s="22"/>
    </row>
    <row r="1029" spans="1:13" ht="15.15" customHeight="1" thickBot="1" x14ac:dyDescent="0.35">
      <c r="A1029" s="22"/>
      <c r="B1029" s="22"/>
      <c r="C1029" s="22"/>
      <c r="D1029" s="26"/>
      <c r="E1029" s="5">
        <v>113</v>
      </c>
      <c r="F1029" s="3">
        <v>3</v>
      </c>
      <c r="G1029" s="20">
        <v>0.4</v>
      </c>
      <c r="H1029" s="20"/>
      <c r="I1029" s="20">
        <v>2.5</v>
      </c>
      <c r="J1029" s="30">
        <f t="shared" si="37"/>
        <v>3</v>
      </c>
      <c r="K1029" s="22"/>
      <c r="L1029" s="22"/>
      <c r="M1029" s="22"/>
    </row>
    <row r="1030" spans="1:13" ht="15.15" customHeight="1" thickBot="1" x14ac:dyDescent="0.35">
      <c r="A1030" s="22"/>
      <c r="B1030" s="22"/>
      <c r="C1030" s="22"/>
      <c r="D1030" s="26"/>
      <c r="E1030" s="5" t="s">
        <v>1516</v>
      </c>
      <c r="F1030" s="3"/>
      <c r="G1030" s="20"/>
      <c r="H1030" s="20"/>
      <c r="I1030" s="20"/>
      <c r="J1030" s="24" t="s">
        <v>1517</v>
      </c>
      <c r="K1030" s="22"/>
      <c r="L1030" s="22"/>
      <c r="M1030" s="22"/>
    </row>
    <row r="1031" spans="1:13" ht="15.15" customHeight="1" thickBot="1" x14ac:dyDescent="0.35">
      <c r="A1031" s="22"/>
      <c r="B1031" s="22"/>
      <c r="C1031" s="22"/>
      <c r="D1031" s="26"/>
      <c r="E1031" s="5">
        <v>201</v>
      </c>
      <c r="F1031" s="3">
        <v>3</v>
      </c>
      <c r="G1031" s="20">
        <v>0.4</v>
      </c>
      <c r="H1031" s="20"/>
      <c r="I1031" s="20">
        <v>2.5</v>
      </c>
      <c r="J1031" s="30">
        <f>ROUND(F1031*G1031*I1031,3)</f>
        <v>3</v>
      </c>
      <c r="K1031" s="22"/>
      <c r="L1031" s="22"/>
      <c r="M1031" s="22"/>
    </row>
    <row r="1032" spans="1:13" ht="15.15" customHeight="1" thickBot="1" x14ac:dyDescent="0.35">
      <c r="A1032" s="22"/>
      <c r="B1032" s="22"/>
      <c r="C1032" s="22"/>
      <c r="D1032" s="26"/>
      <c r="E1032" s="5">
        <v>204</v>
      </c>
      <c r="F1032" s="3">
        <v>3</v>
      </c>
      <c r="G1032" s="20">
        <v>0.4</v>
      </c>
      <c r="H1032" s="20"/>
      <c r="I1032" s="20">
        <v>2.5</v>
      </c>
      <c r="J1032" s="30">
        <f>ROUND(F1032*G1032*I1032,3)</f>
        <v>3</v>
      </c>
      <c r="K1032" s="22"/>
      <c r="L1032" s="22"/>
      <c r="M1032" s="22"/>
    </row>
    <row r="1033" spans="1:13" ht="15.15" customHeight="1" thickBot="1" x14ac:dyDescent="0.35">
      <c r="A1033" s="22"/>
      <c r="B1033" s="22"/>
      <c r="C1033" s="22"/>
      <c r="D1033" s="26"/>
      <c r="E1033" s="5">
        <v>205</v>
      </c>
      <c r="F1033" s="3">
        <v>3</v>
      </c>
      <c r="G1033" s="20">
        <v>0.4</v>
      </c>
      <c r="H1033" s="20"/>
      <c r="I1033" s="20">
        <v>2.5</v>
      </c>
      <c r="J1033" s="30">
        <f>ROUND(F1033*G1033*I1033,3)</f>
        <v>3</v>
      </c>
      <c r="K1033" s="22"/>
      <c r="L1033" s="22"/>
      <c r="M1033" s="22"/>
    </row>
    <row r="1034" spans="1:13" ht="15.15" customHeight="1" thickBot="1" x14ac:dyDescent="0.35">
      <c r="A1034" s="22"/>
      <c r="B1034" s="22"/>
      <c r="C1034" s="22"/>
      <c r="D1034" s="26"/>
      <c r="E1034" s="5">
        <v>206</v>
      </c>
      <c r="F1034" s="3">
        <v>3</v>
      </c>
      <c r="G1034" s="20">
        <v>0.4</v>
      </c>
      <c r="H1034" s="20"/>
      <c r="I1034" s="20">
        <v>2.5</v>
      </c>
      <c r="J1034" s="30">
        <f>ROUND(F1034*G1034*I1034,3)</f>
        <v>3</v>
      </c>
      <c r="K1034" s="22"/>
      <c r="L1034" s="22"/>
      <c r="M1034" s="22"/>
    </row>
    <row r="1035" spans="1:13" ht="15.15" customHeight="1" thickBot="1" x14ac:dyDescent="0.35">
      <c r="A1035" s="22"/>
      <c r="B1035" s="22"/>
      <c r="C1035" s="22"/>
      <c r="D1035" s="26"/>
      <c r="E1035" s="5">
        <v>207</v>
      </c>
      <c r="F1035" s="3">
        <v>3</v>
      </c>
      <c r="G1035" s="20">
        <v>0.4</v>
      </c>
      <c r="H1035" s="20"/>
      <c r="I1035" s="20">
        <v>2.5</v>
      </c>
      <c r="J1035" s="30">
        <f>ROUND(F1035*G1035*I1035,3)</f>
        <v>3</v>
      </c>
      <c r="K1035" s="32">
        <f>SUM(J1010:J1035)</f>
        <v>116.2</v>
      </c>
      <c r="L1035" s="22"/>
      <c r="M1035" s="22"/>
    </row>
    <row r="1036" spans="1:13" ht="15.45" customHeight="1" thickBot="1" x14ac:dyDescent="0.35">
      <c r="A1036" s="34"/>
      <c r="B1036" s="34"/>
      <c r="C1036" s="34"/>
      <c r="D1036" s="35" t="s">
        <v>1518</v>
      </c>
      <c r="E1036" s="36"/>
      <c r="F1036" s="36"/>
      <c r="G1036" s="36"/>
      <c r="H1036" s="36"/>
      <c r="I1036" s="36"/>
      <c r="J1036" s="36"/>
      <c r="K1036" s="36"/>
      <c r="L1036" s="37">
        <f>M718+M767+M803+M827+M906+M941+M995+M1007</f>
        <v>0</v>
      </c>
      <c r="M1036" s="37">
        <f>ROUND(L1036,2)</f>
        <v>0</v>
      </c>
    </row>
    <row r="1037" spans="1:13" ht="15.45" customHeight="1" thickBot="1" x14ac:dyDescent="0.35">
      <c r="A1037" s="38" t="s">
        <v>1519</v>
      </c>
      <c r="B1037" s="38" t="s">
        <v>1520</v>
      </c>
      <c r="C1037" s="39"/>
      <c r="D1037" s="85" t="s">
        <v>1521</v>
      </c>
      <c r="E1037" s="85"/>
      <c r="F1037" s="85"/>
      <c r="G1037" s="85"/>
      <c r="H1037" s="85"/>
      <c r="I1037" s="85"/>
      <c r="J1037" s="85"/>
      <c r="K1037" s="39"/>
      <c r="L1037" s="40">
        <f>L1051</f>
        <v>0</v>
      </c>
      <c r="M1037" s="40">
        <f>ROUND(L1037,2)</f>
        <v>0</v>
      </c>
    </row>
    <row r="1038" spans="1:13" ht="15.45" customHeight="1" thickBot="1" x14ac:dyDescent="0.35">
      <c r="A1038" s="10" t="s">
        <v>1522</v>
      </c>
      <c r="B1038" s="5" t="s">
        <v>1523</v>
      </c>
      <c r="C1038" s="5" t="s">
        <v>1524</v>
      </c>
      <c r="D1038" s="84" t="s">
        <v>1525</v>
      </c>
      <c r="E1038" s="84"/>
      <c r="F1038" s="84"/>
      <c r="G1038" s="84"/>
      <c r="H1038" s="84"/>
      <c r="I1038" s="84"/>
      <c r="J1038" s="84"/>
      <c r="K1038" s="20">
        <f>SUM(K1041:K1050)</f>
        <v>98.125</v>
      </c>
      <c r="L1038" s="21">
        <f>ROUND(0*(1+M2/100),2)</f>
        <v>0</v>
      </c>
      <c r="M1038" s="21">
        <f>ROUND(K1038*L1038,2)</f>
        <v>0</v>
      </c>
    </row>
    <row r="1039" spans="1:13" ht="67.5" customHeight="1" thickBot="1" x14ac:dyDescent="0.35">
      <c r="A1039" s="22"/>
      <c r="B1039" s="22"/>
      <c r="C1039" s="22"/>
      <c r="D1039" s="84" t="s">
        <v>1526</v>
      </c>
      <c r="E1039" s="84"/>
      <c r="F1039" s="84"/>
      <c r="G1039" s="84"/>
      <c r="H1039" s="84"/>
      <c r="I1039" s="84"/>
      <c r="J1039" s="84"/>
      <c r="K1039" s="84"/>
      <c r="L1039" s="84"/>
      <c r="M1039" s="84"/>
    </row>
    <row r="1040" spans="1:13" ht="15.15" customHeight="1" thickBot="1" x14ac:dyDescent="0.35">
      <c r="A1040" s="22"/>
      <c r="B1040" s="22"/>
      <c r="C1040" s="22"/>
      <c r="D1040" s="22"/>
      <c r="E1040" s="23"/>
      <c r="F1040" s="25" t="s">
        <v>1527</v>
      </c>
      <c r="G1040" s="25" t="s">
        <v>1528</v>
      </c>
      <c r="H1040" s="25" t="s">
        <v>1529</v>
      </c>
      <c r="I1040" s="25" t="s">
        <v>1530</v>
      </c>
      <c r="J1040" s="25" t="s">
        <v>1531</v>
      </c>
      <c r="K1040" s="25" t="s">
        <v>1532</v>
      </c>
      <c r="L1040" s="22"/>
      <c r="M1040" s="22"/>
    </row>
    <row r="1041" spans="1:13" ht="15.15" customHeight="1" thickBot="1" x14ac:dyDescent="0.35">
      <c r="A1041" s="22"/>
      <c r="B1041" s="22"/>
      <c r="C1041" s="22"/>
      <c r="D1041" s="26"/>
      <c r="E1041" s="27" t="s">
        <v>1533</v>
      </c>
      <c r="F1041" s="28"/>
      <c r="G1041" s="29"/>
      <c r="H1041" s="29"/>
      <c r="I1041" s="29"/>
      <c r="J1041" s="41" t="s">
        <v>1534</v>
      </c>
      <c r="K1041" s="42"/>
      <c r="L1041" s="22"/>
      <c r="M1041" s="22"/>
    </row>
    <row r="1042" spans="1:13" ht="15.15" customHeight="1" thickBot="1" x14ac:dyDescent="0.35">
      <c r="A1042" s="22"/>
      <c r="B1042" s="22"/>
      <c r="C1042" s="22"/>
      <c r="D1042" s="26"/>
      <c r="E1042" s="5"/>
      <c r="F1042" s="3">
        <v>1</v>
      </c>
      <c r="G1042" s="20">
        <v>8</v>
      </c>
      <c r="H1042" s="20"/>
      <c r="I1042" s="20">
        <v>2.5</v>
      </c>
      <c r="J1042" s="30">
        <f t="shared" ref="J1042:J1050" si="38">ROUND(F1042*G1042*I1042,3)</f>
        <v>20</v>
      </c>
      <c r="K1042" s="22"/>
      <c r="L1042" s="22"/>
      <c r="M1042" s="22"/>
    </row>
    <row r="1043" spans="1:13" ht="15.15" customHeight="1" thickBot="1" x14ac:dyDescent="0.35">
      <c r="A1043" s="22"/>
      <c r="B1043" s="22"/>
      <c r="C1043" s="22"/>
      <c r="D1043" s="26"/>
      <c r="E1043" s="5"/>
      <c r="F1043" s="3">
        <v>1</v>
      </c>
      <c r="G1043" s="20">
        <v>1</v>
      </c>
      <c r="H1043" s="20"/>
      <c r="I1043" s="20">
        <v>2.5</v>
      </c>
      <c r="J1043" s="30">
        <f t="shared" si="38"/>
        <v>2.5</v>
      </c>
      <c r="K1043" s="22"/>
      <c r="L1043" s="22"/>
      <c r="M1043" s="22"/>
    </row>
    <row r="1044" spans="1:13" ht="15.15" customHeight="1" thickBot="1" x14ac:dyDescent="0.35">
      <c r="A1044" s="22"/>
      <c r="B1044" s="22"/>
      <c r="C1044" s="22"/>
      <c r="D1044" s="26"/>
      <c r="E1044" s="5"/>
      <c r="F1044" s="3">
        <v>1</v>
      </c>
      <c r="G1044" s="20">
        <v>0.55000000000000004</v>
      </c>
      <c r="H1044" s="20"/>
      <c r="I1044" s="20">
        <v>2.5</v>
      </c>
      <c r="J1044" s="30">
        <f t="shared" si="38"/>
        <v>1.375</v>
      </c>
      <c r="K1044" s="22"/>
      <c r="L1044" s="22"/>
      <c r="M1044" s="22"/>
    </row>
    <row r="1045" spans="1:13" ht="15.15" customHeight="1" thickBot="1" x14ac:dyDescent="0.35">
      <c r="A1045" s="22"/>
      <c r="B1045" s="22"/>
      <c r="C1045" s="22"/>
      <c r="D1045" s="26"/>
      <c r="E1045" s="5"/>
      <c r="F1045" s="3">
        <v>1</v>
      </c>
      <c r="G1045" s="20">
        <v>3.5</v>
      </c>
      <c r="H1045" s="20"/>
      <c r="I1045" s="20">
        <v>2.5</v>
      </c>
      <c r="J1045" s="30">
        <f t="shared" si="38"/>
        <v>8.75</v>
      </c>
      <c r="K1045" s="22"/>
      <c r="L1045" s="22"/>
      <c r="M1045" s="22"/>
    </row>
    <row r="1046" spans="1:13" ht="15.15" customHeight="1" thickBot="1" x14ac:dyDescent="0.35">
      <c r="A1046" s="22"/>
      <c r="B1046" s="22"/>
      <c r="C1046" s="22"/>
      <c r="D1046" s="26"/>
      <c r="E1046" s="5"/>
      <c r="F1046" s="3">
        <v>2</v>
      </c>
      <c r="G1046" s="20">
        <v>4.0999999999999996</v>
      </c>
      <c r="H1046" s="20"/>
      <c r="I1046" s="20">
        <v>2.5</v>
      </c>
      <c r="J1046" s="30">
        <f t="shared" si="38"/>
        <v>20.5</v>
      </c>
      <c r="K1046" s="22"/>
      <c r="L1046" s="22"/>
      <c r="M1046" s="22"/>
    </row>
    <row r="1047" spans="1:13" ht="15.15" customHeight="1" thickBot="1" x14ac:dyDescent="0.35">
      <c r="A1047" s="22"/>
      <c r="B1047" s="22"/>
      <c r="C1047" s="22"/>
      <c r="D1047" s="26"/>
      <c r="E1047" s="5"/>
      <c r="F1047" s="3">
        <v>1</v>
      </c>
      <c r="G1047" s="20">
        <v>4.9000000000000004</v>
      </c>
      <c r="H1047" s="20"/>
      <c r="I1047" s="20">
        <v>2.5</v>
      </c>
      <c r="J1047" s="30">
        <f t="shared" si="38"/>
        <v>12.25</v>
      </c>
      <c r="K1047" s="22"/>
      <c r="L1047" s="22"/>
      <c r="M1047" s="22"/>
    </row>
    <row r="1048" spans="1:13" ht="15.15" customHeight="1" thickBot="1" x14ac:dyDescent="0.35">
      <c r="A1048" s="22"/>
      <c r="B1048" s="22"/>
      <c r="C1048" s="22"/>
      <c r="D1048" s="26"/>
      <c r="E1048" s="5"/>
      <c r="F1048" s="3">
        <v>1</v>
      </c>
      <c r="G1048" s="20">
        <v>6.75</v>
      </c>
      <c r="H1048" s="20"/>
      <c r="I1048" s="20">
        <v>2.5</v>
      </c>
      <c r="J1048" s="30">
        <f t="shared" si="38"/>
        <v>16.875</v>
      </c>
      <c r="K1048" s="22"/>
      <c r="L1048" s="22"/>
      <c r="M1048" s="22"/>
    </row>
    <row r="1049" spans="1:13" ht="15.15" customHeight="1" thickBot="1" x14ac:dyDescent="0.35">
      <c r="A1049" s="22"/>
      <c r="B1049" s="22"/>
      <c r="C1049" s="22"/>
      <c r="D1049" s="26"/>
      <c r="E1049" s="5"/>
      <c r="F1049" s="3">
        <v>1</v>
      </c>
      <c r="G1049" s="20">
        <v>4.0999999999999996</v>
      </c>
      <c r="H1049" s="20"/>
      <c r="I1049" s="20">
        <v>2.5</v>
      </c>
      <c r="J1049" s="30">
        <f t="shared" si="38"/>
        <v>10.25</v>
      </c>
      <c r="K1049" s="22"/>
      <c r="L1049" s="22"/>
      <c r="M1049" s="22"/>
    </row>
    <row r="1050" spans="1:13" ht="15.15" customHeight="1" thickBot="1" x14ac:dyDescent="0.35">
      <c r="A1050" s="22"/>
      <c r="B1050" s="22"/>
      <c r="C1050" s="22"/>
      <c r="D1050" s="26"/>
      <c r="E1050" s="5"/>
      <c r="F1050" s="3">
        <v>1</v>
      </c>
      <c r="G1050" s="20">
        <v>2.25</v>
      </c>
      <c r="H1050" s="20"/>
      <c r="I1050" s="20">
        <v>2.5</v>
      </c>
      <c r="J1050" s="30">
        <f t="shared" si="38"/>
        <v>5.625</v>
      </c>
      <c r="K1050" s="32">
        <f>SUM(J1041:J1050)</f>
        <v>98.125</v>
      </c>
      <c r="L1050" s="22"/>
      <c r="M1050" s="22"/>
    </row>
    <row r="1051" spans="1:13" ht="15.45" customHeight="1" thickBot="1" x14ac:dyDescent="0.35">
      <c r="A1051" s="34"/>
      <c r="B1051" s="34"/>
      <c r="C1051" s="34"/>
      <c r="D1051" s="35" t="s">
        <v>1535</v>
      </c>
      <c r="E1051" s="36"/>
      <c r="F1051" s="36"/>
      <c r="G1051" s="36"/>
      <c r="H1051" s="36"/>
      <c r="I1051" s="36"/>
      <c r="J1051" s="36"/>
      <c r="K1051" s="36"/>
      <c r="L1051" s="37">
        <f>M1038</f>
        <v>0</v>
      </c>
      <c r="M1051" s="37">
        <f>ROUND(L1051,2)</f>
        <v>0</v>
      </c>
    </row>
    <row r="1052" spans="1:13" ht="15.45" customHeight="1" thickBot="1" x14ac:dyDescent="0.35">
      <c r="A1052" s="38" t="s">
        <v>1536</v>
      </c>
      <c r="B1052" s="38" t="s">
        <v>1537</v>
      </c>
      <c r="C1052" s="39"/>
      <c r="D1052" s="85" t="s">
        <v>1538</v>
      </c>
      <c r="E1052" s="85"/>
      <c r="F1052" s="85"/>
      <c r="G1052" s="85"/>
      <c r="H1052" s="85"/>
      <c r="I1052" s="85"/>
      <c r="J1052" s="85"/>
      <c r="K1052" s="39"/>
      <c r="L1052" s="40">
        <f>L1070</f>
        <v>0</v>
      </c>
      <c r="M1052" s="40">
        <f>ROUND(L1052,2)</f>
        <v>0</v>
      </c>
    </row>
    <row r="1053" spans="1:13" ht="15.45" customHeight="1" thickBot="1" x14ac:dyDescent="0.35">
      <c r="A1053" s="10" t="s">
        <v>1539</v>
      </c>
      <c r="B1053" s="5" t="s">
        <v>1540</v>
      </c>
      <c r="C1053" s="5" t="s">
        <v>1541</v>
      </c>
      <c r="D1053" s="84" t="s">
        <v>1542</v>
      </c>
      <c r="E1053" s="84"/>
      <c r="F1053" s="84"/>
      <c r="G1053" s="84"/>
      <c r="H1053" s="84"/>
      <c r="I1053" s="84"/>
      <c r="J1053" s="84"/>
      <c r="K1053" s="20">
        <f>SUM(K1056:K1060)</f>
        <v>23.400000000000002</v>
      </c>
      <c r="L1053" s="21">
        <f>ROUND(0*(1+M2/100),2)</f>
        <v>0</v>
      </c>
      <c r="M1053" s="21">
        <f>ROUND(K1053*L1053,2)</f>
        <v>0</v>
      </c>
    </row>
    <row r="1054" spans="1:13" ht="67.5" customHeight="1" thickBot="1" x14ac:dyDescent="0.35">
      <c r="A1054" s="22"/>
      <c r="B1054" s="22"/>
      <c r="C1054" s="22"/>
      <c r="D1054" s="84" t="s">
        <v>1543</v>
      </c>
      <c r="E1054" s="84"/>
      <c r="F1054" s="84"/>
      <c r="G1054" s="84"/>
      <c r="H1054" s="84"/>
      <c r="I1054" s="84"/>
      <c r="J1054" s="84"/>
      <c r="K1054" s="84"/>
      <c r="L1054" s="84"/>
      <c r="M1054" s="84"/>
    </row>
    <row r="1055" spans="1:13" ht="15.15" customHeight="1" thickBot="1" x14ac:dyDescent="0.35">
      <c r="A1055" s="22"/>
      <c r="B1055" s="22"/>
      <c r="C1055" s="22"/>
      <c r="D1055" s="22"/>
      <c r="E1055" s="23"/>
      <c r="F1055" s="25" t="s">
        <v>1544</v>
      </c>
      <c r="G1055" s="25" t="s">
        <v>1545</v>
      </c>
      <c r="H1055" s="25" t="s">
        <v>1546</v>
      </c>
      <c r="I1055" s="25" t="s">
        <v>1547</v>
      </c>
      <c r="J1055" s="25" t="s">
        <v>1548</v>
      </c>
      <c r="K1055" s="25" t="s">
        <v>1549</v>
      </c>
      <c r="L1055" s="22"/>
      <c r="M1055" s="22"/>
    </row>
    <row r="1056" spans="1:13" ht="15.15" customHeight="1" thickBot="1" x14ac:dyDescent="0.35">
      <c r="A1056" s="22"/>
      <c r="B1056" s="22"/>
      <c r="C1056" s="22"/>
      <c r="D1056" s="26"/>
      <c r="E1056" s="27" t="s">
        <v>1550</v>
      </c>
      <c r="F1056" s="28">
        <v>4</v>
      </c>
      <c r="G1056" s="29">
        <v>1.8</v>
      </c>
      <c r="H1056" s="29"/>
      <c r="I1056" s="29"/>
      <c r="J1056" s="31">
        <f>ROUND(F1056*G1056,3)</f>
        <v>7.2</v>
      </c>
      <c r="K1056" s="42"/>
      <c r="L1056" s="22"/>
      <c r="M1056" s="22"/>
    </row>
    <row r="1057" spans="1:13" ht="15.15" customHeight="1" thickBot="1" x14ac:dyDescent="0.35">
      <c r="A1057" s="22"/>
      <c r="B1057" s="22"/>
      <c r="C1057" s="22"/>
      <c r="D1057" s="26"/>
      <c r="E1057" s="5"/>
      <c r="F1057" s="3">
        <v>8</v>
      </c>
      <c r="G1057" s="20">
        <v>1.5</v>
      </c>
      <c r="H1057" s="20"/>
      <c r="I1057" s="20"/>
      <c r="J1057" s="30">
        <f>ROUND(F1057*G1057,3)</f>
        <v>12</v>
      </c>
      <c r="K1057" s="22"/>
      <c r="L1057" s="22"/>
      <c r="M1057" s="22"/>
    </row>
    <row r="1058" spans="1:13" ht="15.15" customHeight="1" thickBot="1" x14ac:dyDescent="0.35">
      <c r="A1058" s="22"/>
      <c r="B1058" s="22"/>
      <c r="C1058" s="22"/>
      <c r="D1058" s="26"/>
      <c r="E1058" s="5"/>
      <c r="F1058" s="3">
        <v>1</v>
      </c>
      <c r="G1058" s="20">
        <v>1.6</v>
      </c>
      <c r="H1058" s="20"/>
      <c r="I1058" s="20"/>
      <c r="J1058" s="30">
        <f>ROUND(F1058*G1058,3)</f>
        <v>1.6</v>
      </c>
      <c r="K1058" s="22"/>
      <c r="L1058" s="22"/>
      <c r="M1058" s="22"/>
    </row>
    <row r="1059" spans="1:13" ht="15.15" customHeight="1" thickBot="1" x14ac:dyDescent="0.35">
      <c r="A1059" s="22"/>
      <c r="B1059" s="22"/>
      <c r="C1059" s="22"/>
      <c r="D1059" s="26"/>
      <c r="E1059" s="5"/>
      <c r="F1059" s="3">
        <v>1</v>
      </c>
      <c r="G1059" s="20">
        <v>1</v>
      </c>
      <c r="H1059" s="20"/>
      <c r="I1059" s="20"/>
      <c r="J1059" s="30">
        <f>ROUND(F1059*G1059,3)</f>
        <v>1</v>
      </c>
      <c r="K1059" s="22"/>
      <c r="L1059" s="22"/>
      <c r="M1059" s="22"/>
    </row>
    <row r="1060" spans="1:13" ht="15.15" customHeight="1" thickBot="1" x14ac:dyDescent="0.35">
      <c r="A1060" s="22"/>
      <c r="B1060" s="22"/>
      <c r="C1060" s="22"/>
      <c r="D1060" s="26"/>
      <c r="E1060" s="5"/>
      <c r="F1060" s="3">
        <v>1</v>
      </c>
      <c r="G1060" s="20">
        <v>1.6</v>
      </c>
      <c r="H1060" s="20"/>
      <c r="I1060" s="20"/>
      <c r="J1060" s="30">
        <f>ROUND(F1060*G1060,3)</f>
        <v>1.6</v>
      </c>
      <c r="K1060" s="32">
        <f>SUM(J1056:J1060)</f>
        <v>23.400000000000002</v>
      </c>
      <c r="L1060" s="22"/>
      <c r="M1060" s="22"/>
    </row>
    <row r="1061" spans="1:13" ht="15.45" customHeight="1" thickBot="1" x14ac:dyDescent="0.35">
      <c r="A1061" s="10" t="s">
        <v>1551</v>
      </c>
      <c r="B1061" s="5" t="s">
        <v>1552</v>
      </c>
      <c r="C1061" s="5" t="s">
        <v>1553</v>
      </c>
      <c r="D1061" s="84" t="s">
        <v>1554</v>
      </c>
      <c r="E1061" s="84"/>
      <c r="F1061" s="84"/>
      <c r="G1061" s="84"/>
      <c r="H1061" s="84"/>
      <c r="I1061" s="84"/>
      <c r="J1061" s="84"/>
      <c r="K1061" s="20">
        <f>SUM(K1064:K1069)</f>
        <v>41.300000000000004</v>
      </c>
      <c r="L1061" s="21">
        <f>ROUND(0*(1+M2/100),2)</f>
        <v>0</v>
      </c>
      <c r="M1061" s="21">
        <f>ROUND(K1061*L1061,2)</f>
        <v>0</v>
      </c>
    </row>
    <row r="1062" spans="1:13" ht="39.75" customHeight="1" thickBot="1" x14ac:dyDescent="0.35">
      <c r="A1062" s="22"/>
      <c r="B1062" s="22"/>
      <c r="C1062" s="22"/>
      <c r="D1062" s="84" t="s">
        <v>1555</v>
      </c>
      <c r="E1062" s="84"/>
      <c r="F1062" s="84"/>
      <c r="G1062" s="84"/>
      <c r="H1062" s="84"/>
      <c r="I1062" s="84"/>
      <c r="J1062" s="84"/>
      <c r="K1062" s="84"/>
      <c r="L1062" s="84"/>
      <c r="M1062" s="84"/>
    </row>
    <row r="1063" spans="1:13" ht="15.15" customHeight="1" thickBot="1" x14ac:dyDescent="0.35">
      <c r="A1063" s="22"/>
      <c r="B1063" s="22"/>
      <c r="C1063" s="22"/>
      <c r="D1063" s="22"/>
      <c r="E1063" s="23"/>
      <c r="F1063" s="25" t="s">
        <v>1556</v>
      </c>
      <c r="G1063" s="25" t="s">
        <v>1557</v>
      </c>
      <c r="H1063" s="25" t="s">
        <v>1558</v>
      </c>
      <c r="I1063" s="25" t="s">
        <v>1559</v>
      </c>
      <c r="J1063" s="25" t="s">
        <v>1560</v>
      </c>
      <c r="K1063" s="25" t="s">
        <v>1561</v>
      </c>
      <c r="L1063" s="22"/>
      <c r="M1063" s="22"/>
    </row>
    <row r="1064" spans="1:13" ht="15.15" customHeight="1" thickBot="1" x14ac:dyDescent="0.35">
      <c r="A1064" s="22"/>
      <c r="B1064" s="22"/>
      <c r="C1064" s="22"/>
      <c r="D1064" s="26"/>
      <c r="E1064" s="27" t="s">
        <v>1562</v>
      </c>
      <c r="F1064" s="28">
        <v>6</v>
      </c>
      <c r="G1064" s="29">
        <v>2.1</v>
      </c>
      <c r="H1064" s="29"/>
      <c r="I1064" s="29"/>
      <c r="J1064" s="31">
        <f t="shared" ref="J1064:J1069" si="39">ROUND(F1064*G1064,3)</f>
        <v>12.6</v>
      </c>
      <c r="K1064" s="42"/>
      <c r="L1064" s="22"/>
      <c r="M1064" s="22"/>
    </row>
    <row r="1065" spans="1:13" ht="15.15" customHeight="1" thickBot="1" x14ac:dyDescent="0.35">
      <c r="A1065" s="22"/>
      <c r="B1065" s="22"/>
      <c r="C1065" s="22"/>
      <c r="D1065" s="26"/>
      <c r="E1065" s="5"/>
      <c r="F1065" s="3">
        <v>3</v>
      </c>
      <c r="G1065" s="20">
        <v>1.5</v>
      </c>
      <c r="H1065" s="20"/>
      <c r="I1065" s="20"/>
      <c r="J1065" s="30">
        <f t="shared" si="39"/>
        <v>4.5</v>
      </c>
      <c r="K1065" s="22"/>
      <c r="L1065" s="22"/>
      <c r="M1065" s="22"/>
    </row>
    <row r="1066" spans="1:13" ht="15.15" customHeight="1" thickBot="1" x14ac:dyDescent="0.35">
      <c r="A1066" s="22"/>
      <c r="B1066" s="22"/>
      <c r="C1066" s="22"/>
      <c r="D1066" s="26"/>
      <c r="E1066" s="5" t="s">
        <v>1563</v>
      </c>
      <c r="F1066" s="3">
        <v>1</v>
      </c>
      <c r="G1066" s="20">
        <v>1.8</v>
      </c>
      <c r="H1066" s="20"/>
      <c r="I1066" s="20"/>
      <c r="J1066" s="30">
        <f t="shared" si="39"/>
        <v>1.8</v>
      </c>
      <c r="K1066" s="22"/>
      <c r="L1066" s="22"/>
      <c r="M1066" s="22"/>
    </row>
    <row r="1067" spans="1:13" ht="15.15" customHeight="1" thickBot="1" x14ac:dyDescent="0.35">
      <c r="A1067" s="22"/>
      <c r="B1067" s="22"/>
      <c r="C1067" s="22"/>
      <c r="D1067" s="26"/>
      <c r="E1067" s="5"/>
      <c r="F1067" s="3">
        <v>4</v>
      </c>
      <c r="G1067" s="20">
        <v>2.1</v>
      </c>
      <c r="H1067" s="20"/>
      <c r="I1067" s="20"/>
      <c r="J1067" s="30">
        <f t="shared" si="39"/>
        <v>8.4</v>
      </c>
      <c r="K1067" s="22"/>
      <c r="L1067" s="22"/>
      <c r="M1067" s="22"/>
    </row>
    <row r="1068" spans="1:13" ht="15.15" customHeight="1" thickBot="1" x14ac:dyDescent="0.35">
      <c r="A1068" s="22"/>
      <c r="B1068" s="22"/>
      <c r="C1068" s="22"/>
      <c r="D1068" s="26"/>
      <c r="E1068" s="5"/>
      <c r="F1068" s="3">
        <v>4</v>
      </c>
      <c r="G1068" s="20">
        <v>1.5</v>
      </c>
      <c r="H1068" s="20"/>
      <c r="I1068" s="20"/>
      <c r="J1068" s="30">
        <f t="shared" si="39"/>
        <v>6</v>
      </c>
      <c r="K1068" s="22"/>
      <c r="L1068" s="22"/>
      <c r="M1068" s="22"/>
    </row>
    <row r="1069" spans="1:13" ht="15.15" customHeight="1" thickBot="1" x14ac:dyDescent="0.35">
      <c r="A1069" s="22"/>
      <c r="B1069" s="22"/>
      <c r="C1069" s="22"/>
      <c r="D1069" s="26"/>
      <c r="E1069" s="5"/>
      <c r="F1069" s="3">
        <v>2</v>
      </c>
      <c r="G1069" s="20">
        <v>4</v>
      </c>
      <c r="H1069" s="20"/>
      <c r="I1069" s="20"/>
      <c r="J1069" s="30">
        <f t="shared" si="39"/>
        <v>8</v>
      </c>
      <c r="K1069" s="32">
        <f>SUM(J1064:J1069)</f>
        <v>41.300000000000004</v>
      </c>
      <c r="L1069" s="22"/>
      <c r="M1069" s="22"/>
    </row>
    <row r="1070" spans="1:13" ht="15.45" customHeight="1" thickBot="1" x14ac:dyDescent="0.35">
      <c r="A1070" s="34"/>
      <c r="B1070" s="34"/>
      <c r="C1070" s="34"/>
      <c r="D1070" s="35" t="s">
        <v>1564</v>
      </c>
      <c r="E1070" s="36"/>
      <c r="F1070" s="36"/>
      <c r="G1070" s="36"/>
      <c r="H1070" s="36"/>
      <c r="I1070" s="36"/>
      <c r="J1070" s="36"/>
      <c r="K1070" s="36"/>
      <c r="L1070" s="37">
        <f>M1053+M1061</f>
        <v>0</v>
      </c>
      <c r="M1070" s="37">
        <f>ROUND(L1070,2)</f>
        <v>0</v>
      </c>
    </row>
    <row r="1071" spans="1:13" ht="15.45" customHeight="1" thickBot="1" x14ac:dyDescent="0.35">
      <c r="A1071" s="38" t="s">
        <v>1565</v>
      </c>
      <c r="B1071" s="38" t="s">
        <v>1566</v>
      </c>
      <c r="C1071" s="39"/>
      <c r="D1071" s="85" t="s">
        <v>1567</v>
      </c>
      <c r="E1071" s="85"/>
      <c r="F1071" s="85"/>
      <c r="G1071" s="85"/>
      <c r="H1071" s="85"/>
      <c r="I1071" s="85"/>
      <c r="J1071" s="85"/>
      <c r="K1071" s="39"/>
      <c r="L1071" s="40">
        <f>L1080</f>
        <v>0</v>
      </c>
      <c r="M1071" s="40">
        <f>ROUND(L1071,2)</f>
        <v>0</v>
      </c>
    </row>
    <row r="1072" spans="1:13" ht="15.45" customHeight="1" thickBot="1" x14ac:dyDescent="0.35">
      <c r="A1072" s="10" t="s">
        <v>1568</v>
      </c>
      <c r="B1072" s="5" t="s">
        <v>1569</v>
      </c>
      <c r="C1072" s="5" t="s">
        <v>1570</v>
      </c>
      <c r="D1072" s="84" t="s">
        <v>1571</v>
      </c>
      <c r="E1072" s="84"/>
      <c r="F1072" s="84"/>
      <c r="G1072" s="84"/>
      <c r="H1072" s="84"/>
      <c r="I1072" s="84"/>
      <c r="J1072" s="84"/>
      <c r="K1072" s="20">
        <f>SUM(K1075:K1079)</f>
        <v>42.06</v>
      </c>
      <c r="L1072" s="21">
        <f>ROUND(0*(1+M2/100),2)</f>
        <v>0</v>
      </c>
      <c r="M1072" s="21">
        <f>ROUND(K1072*L1072,2)</f>
        <v>0</v>
      </c>
    </row>
    <row r="1073" spans="1:13" ht="58.35" customHeight="1" thickBot="1" x14ac:dyDescent="0.35">
      <c r="A1073" s="22"/>
      <c r="B1073" s="22"/>
      <c r="C1073" s="22"/>
      <c r="D1073" s="84" t="s">
        <v>1572</v>
      </c>
      <c r="E1073" s="84"/>
      <c r="F1073" s="84"/>
      <c r="G1073" s="84"/>
      <c r="H1073" s="84"/>
      <c r="I1073" s="84"/>
      <c r="J1073" s="84"/>
      <c r="K1073" s="84"/>
      <c r="L1073" s="84"/>
      <c r="M1073" s="84"/>
    </row>
    <row r="1074" spans="1:13" ht="15.15" customHeight="1" thickBot="1" x14ac:dyDescent="0.35">
      <c r="A1074" s="22"/>
      <c r="B1074" s="22"/>
      <c r="C1074" s="22"/>
      <c r="D1074" s="22"/>
      <c r="E1074" s="23"/>
      <c r="F1074" s="25" t="s">
        <v>1573</v>
      </c>
      <c r="G1074" s="25" t="s">
        <v>1574</v>
      </c>
      <c r="H1074" s="25" t="s">
        <v>1575</v>
      </c>
      <c r="I1074" s="25" t="s">
        <v>1576</v>
      </c>
      <c r="J1074" s="25" t="s">
        <v>1577</v>
      </c>
      <c r="K1074" s="25" t="s">
        <v>1578</v>
      </c>
      <c r="L1074" s="22"/>
      <c r="M1074" s="22"/>
    </row>
    <row r="1075" spans="1:13" ht="15.15" customHeight="1" thickBot="1" x14ac:dyDescent="0.35">
      <c r="A1075" s="22"/>
      <c r="B1075" s="22"/>
      <c r="C1075" s="22"/>
      <c r="D1075" s="26"/>
      <c r="E1075" s="27" t="s">
        <v>1579</v>
      </c>
      <c r="F1075" s="28">
        <v>1</v>
      </c>
      <c r="G1075" s="29">
        <v>6.03</v>
      </c>
      <c r="H1075" s="29"/>
      <c r="I1075" s="29">
        <v>3</v>
      </c>
      <c r="J1075" s="31">
        <f>ROUND(F1075*G1075*I1075,3)</f>
        <v>18.09</v>
      </c>
      <c r="K1075" s="42"/>
      <c r="L1075" s="22"/>
      <c r="M1075" s="22"/>
    </row>
    <row r="1076" spans="1:13" ht="15.15" customHeight="1" thickBot="1" x14ac:dyDescent="0.35">
      <c r="A1076" s="22"/>
      <c r="B1076" s="22"/>
      <c r="C1076" s="22"/>
      <c r="D1076" s="26"/>
      <c r="E1076" s="5" t="s">
        <v>1580</v>
      </c>
      <c r="F1076" s="3">
        <v>1</v>
      </c>
      <c r="G1076" s="20">
        <v>1.2</v>
      </c>
      <c r="H1076" s="20"/>
      <c r="I1076" s="20">
        <v>3</v>
      </c>
      <c r="J1076" s="30">
        <f>ROUND(F1076*G1076*I1076,3)</f>
        <v>3.6</v>
      </c>
      <c r="K1076" s="22"/>
      <c r="L1076" s="22"/>
      <c r="M1076" s="22"/>
    </row>
    <row r="1077" spans="1:13" ht="15.15" customHeight="1" thickBot="1" x14ac:dyDescent="0.35">
      <c r="A1077" s="22"/>
      <c r="B1077" s="22"/>
      <c r="C1077" s="22"/>
      <c r="D1077" s="26"/>
      <c r="E1077" s="5"/>
      <c r="F1077" s="3">
        <v>1</v>
      </c>
      <c r="G1077" s="20">
        <v>0.5</v>
      </c>
      <c r="H1077" s="20"/>
      <c r="I1077" s="20">
        <v>3</v>
      </c>
      <c r="J1077" s="30">
        <f>ROUND(F1077*G1077*I1077,3)</f>
        <v>1.5</v>
      </c>
      <c r="K1077" s="22"/>
      <c r="L1077" s="22"/>
      <c r="M1077" s="22"/>
    </row>
    <row r="1078" spans="1:13" ht="15.15" customHeight="1" thickBot="1" x14ac:dyDescent="0.35">
      <c r="A1078" s="22"/>
      <c r="B1078" s="22"/>
      <c r="C1078" s="22"/>
      <c r="D1078" s="26"/>
      <c r="E1078" s="5" t="s">
        <v>1581</v>
      </c>
      <c r="F1078" s="3">
        <v>1</v>
      </c>
      <c r="G1078" s="20">
        <v>3.21</v>
      </c>
      <c r="H1078" s="20"/>
      <c r="I1078" s="20">
        <v>3</v>
      </c>
      <c r="J1078" s="30">
        <f>ROUND(F1078*G1078*I1078,3)</f>
        <v>9.6300000000000008</v>
      </c>
      <c r="K1078" s="22"/>
      <c r="L1078" s="22"/>
      <c r="M1078" s="22"/>
    </row>
    <row r="1079" spans="1:13" ht="15.15" customHeight="1" thickBot="1" x14ac:dyDescent="0.35">
      <c r="A1079" s="22"/>
      <c r="B1079" s="22"/>
      <c r="C1079" s="22"/>
      <c r="D1079" s="26"/>
      <c r="E1079" s="5" t="s">
        <v>1582</v>
      </c>
      <c r="F1079" s="3">
        <v>1</v>
      </c>
      <c r="G1079" s="20">
        <v>3.08</v>
      </c>
      <c r="H1079" s="20"/>
      <c r="I1079" s="20">
        <v>3</v>
      </c>
      <c r="J1079" s="30">
        <f>ROUND(F1079*G1079*I1079,3)</f>
        <v>9.24</v>
      </c>
      <c r="K1079" s="32">
        <f>SUM(J1075:J1079)</f>
        <v>42.06</v>
      </c>
      <c r="L1079" s="22"/>
      <c r="M1079" s="22"/>
    </row>
    <row r="1080" spans="1:13" ht="15.45" customHeight="1" thickBot="1" x14ac:dyDescent="0.35">
      <c r="A1080" s="34"/>
      <c r="B1080" s="34"/>
      <c r="C1080" s="34"/>
      <c r="D1080" s="35" t="s">
        <v>1583</v>
      </c>
      <c r="E1080" s="36"/>
      <c r="F1080" s="36"/>
      <c r="G1080" s="36"/>
      <c r="H1080" s="36"/>
      <c r="I1080" s="36"/>
      <c r="J1080" s="36"/>
      <c r="K1080" s="36"/>
      <c r="L1080" s="37">
        <f>M1072</f>
        <v>0</v>
      </c>
      <c r="M1080" s="37">
        <f>ROUND(L1080,2)</f>
        <v>0</v>
      </c>
    </row>
    <row r="1081" spans="1:13" ht="15.45" customHeight="1" thickBot="1" x14ac:dyDescent="0.35">
      <c r="A1081" s="38" t="s">
        <v>1584</v>
      </c>
      <c r="B1081" s="38" t="s">
        <v>1585</v>
      </c>
      <c r="C1081" s="39"/>
      <c r="D1081" s="85" t="s">
        <v>1586</v>
      </c>
      <c r="E1081" s="85"/>
      <c r="F1081" s="85"/>
      <c r="G1081" s="85"/>
      <c r="H1081" s="85"/>
      <c r="I1081" s="85"/>
      <c r="J1081" s="85"/>
      <c r="K1081" s="39"/>
      <c r="L1081" s="40">
        <f>L1090</f>
        <v>0</v>
      </c>
      <c r="M1081" s="40">
        <f>ROUND(L1081,2)</f>
        <v>0</v>
      </c>
    </row>
    <row r="1082" spans="1:13" ht="15.45" customHeight="1" thickBot="1" x14ac:dyDescent="0.35">
      <c r="A1082" s="10" t="s">
        <v>1587</v>
      </c>
      <c r="B1082" s="5" t="s">
        <v>1588</v>
      </c>
      <c r="C1082" s="5" t="s">
        <v>1589</v>
      </c>
      <c r="D1082" s="84" t="s">
        <v>1590</v>
      </c>
      <c r="E1082" s="84"/>
      <c r="F1082" s="84"/>
      <c r="G1082" s="84"/>
      <c r="H1082" s="84"/>
      <c r="I1082" s="84"/>
      <c r="J1082" s="84"/>
      <c r="K1082" s="20">
        <f>SUM(K1085:K1085)</f>
        <v>500</v>
      </c>
      <c r="L1082" s="21">
        <f>ROUND(0*(1+M2/100),2)</f>
        <v>0</v>
      </c>
      <c r="M1082" s="21">
        <f>ROUND(K1082*L1082,2)</f>
        <v>0</v>
      </c>
    </row>
    <row r="1083" spans="1:13" ht="58.35" customHeight="1" thickBot="1" x14ac:dyDescent="0.35">
      <c r="A1083" s="22"/>
      <c r="B1083" s="22"/>
      <c r="C1083" s="22"/>
      <c r="D1083" s="84" t="s">
        <v>1591</v>
      </c>
      <c r="E1083" s="84"/>
      <c r="F1083" s="84"/>
      <c r="G1083" s="84"/>
      <c r="H1083" s="84"/>
      <c r="I1083" s="84"/>
      <c r="J1083" s="84"/>
      <c r="K1083" s="84"/>
      <c r="L1083" s="84"/>
      <c r="M1083" s="84"/>
    </row>
    <row r="1084" spans="1:13" ht="15.15" customHeight="1" thickBot="1" x14ac:dyDescent="0.35">
      <c r="A1084" s="22"/>
      <c r="B1084" s="22"/>
      <c r="C1084" s="22"/>
      <c r="D1084" s="22"/>
      <c r="E1084" s="23"/>
      <c r="F1084" s="25" t="s">
        <v>1592</v>
      </c>
      <c r="G1084" s="25" t="s">
        <v>1593</v>
      </c>
      <c r="H1084" s="25" t="s">
        <v>1594</v>
      </c>
      <c r="I1084" s="25" t="s">
        <v>1595</v>
      </c>
      <c r="J1084" s="25" t="s">
        <v>1596</v>
      </c>
      <c r="K1084" s="25" t="s">
        <v>1597</v>
      </c>
      <c r="L1084" s="22"/>
      <c r="M1084" s="22"/>
    </row>
    <row r="1085" spans="1:13" ht="15.15" customHeight="1" thickBot="1" x14ac:dyDescent="0.35">
      <c r="A1085" s="22"/>
      <c r="B1085" s="22"/>
      <c r="C1085" s="22"/>
      <c r="D1085" s="26"/>
      <c r="E1085" s="27" t="s">
        <v>1598</v>
      </c>
      <c r="F1085" s="28">
        <v>500</v>
      </c>
      <c r="G1085" s="29"/>
      <c r="H1085" s="29"/>
      <c r="I1085" s="29"/>
      <c r="J1085" s="31">
        <f>ROUND(F1085,3)</f>
        <v>500</v>
      </c>
      <c r="K1085" s="33">
        <f>SUM(J1085:J1085)</f>
        <v>500</v>
      </c>
      <c r="L1085" s="22"/>
      <c r="M1085" s="22"/>
    </row>
    <row r="1086" spans="1:13" ht="15.45" customHeight="1" thickBot="1" x14ac:dyDescent="0.35">
      <c r="A1086" s="10" t="s">
        <v>1599</v>
      </c>
      <c r="B1086" s="5" t="s">
        <v>1600</v>
      </c>
      <c r="C1086" s="5" t="s">
        <v>1601</v>
      </c>
      <c r="D1086" s="84" t="s">
        <v>1602</v>
      </c>
      <c r="E1086" s="84"/>
      <c r="F1086" s="84"/>
      <c r="G1086" s="84"/>
      <c r="H1086" s="84"/>
      <c r="I1086" s="84"/>
      <c r="J1086" s="84"/>
      <c r="K1086" s="20">
        <f>SUM(K1089:K1089)</f>
        <v>52</v>
      </c>
      <c r="L1086" s="21">
        <f>ROUND(0*(1+M2/100),2)</f>
        <v>0</v>
      </c>
      <c r="M1086" s="21">
        <f>ROUND(K1086*L1086,2)</f>
        <v>0</v>
      </c>
    </row>
    <row r="1087" spans="1:13" ht="39.75" customHeight="1" thickBot="1" x14ac:dyDescent="0.35">
      <c r="A1087" s="22"/>
      <c r="B1087" s="22"/>
      <c r="C1087" s="22"/>
      <c r="D1087" s="84" t="s">
        <v>1603</v>
      </c>
      <c r="E1087" s="84"/>
      <c r="F1087" s="84"/>
      <c r="G1087" s="84"/>
      <c r="H1087" s="84"/>
      <c r="I1087" s="84"/>
      <c r="J1087" s="84"/>
      <c r="K1087" s="84"/>
      <c r="L1087" s="84"/>
      <c r="M1087" s="84"/>
    </row>
    <row r="1088" spans="1:13" ht="15.15" customHeight="1" thickBot="1" x14ac:dyDescent="0.35">
      <c r="A1088" s="22"/>
      <c r="B1088" s="22"/>
      <c r="C1088" s="22"/>
      <c r="D1088" s="22"/>
      <c r="E1088" s="23"/>
      <c r="F1088" s="25" t="s">
        <v>1604</v>
      </c>
      <c r="G1088" s="25" t="s">
        <v>1605</v>
      </c>
      <c r="H1088" s="25" t="s">
        <v>1606</v>
      </c>
      <c r="I1088" s="25" t="s">
        <v>1607</v>
      </c>
      <c r="J1088" s="25" t="s">
        <v>1608</v>
      </c>
      <c r="K1088" s="25" t="s">
        <v>1609</v>
      </c>
      <c r="L1088" s="22"/>
      <c r="M1088" s="22"/>
    </row>
    <row r="1089" spans="1:13" ht="15.15" customHeight="1" thickBot="1" x14ac:dyDescent="0.35">
      <c r="A1089" s="22"/>
      <c r="B1089" s="22"/>
      <c r="C1089" s="22"/>
      <c r="D1089" s="26"/>
      <c r="E1089" s="27" t="s">
        <v>1610</v>
      </c>
      <c r="F1089" s="28">
        <v>52</v>
      </c>
      <c r="G1089" s="29"/>
      <c r="H1089" s="29"/>
      <c r="I1089" s="29"/>
      <c r="J1089" s="31">
        <f>ROUND(F1089,3)</f>
        <v>52</v>
      </c>
      <c r="K1089" s="33">
        <f>SUM(J1089:J1089)</f>
        <v>52</v>
      </c>
      <c r="L1089" s="22"/>
      <c r="M1089" s="22"/>
    </row>
    <row r="1090" spans="1:13" ht="15.45" customHeight="1" thickBot="1" x14ac:dyDescent="0.35">
      <c r="A1090" s="34"/>
      <c r="B1090" s="34"/>
      <c r="C1090" s="34"/>
      <c r="D1090" s="35" t="s">
        <v>1611</v>
      </c>
      <c r="E1090" s="36"/>
      <c r="F1090" s="36"/>
      <c r="G1090" s="36"/>
      <c r="H1090" s="36"/>
      <c r="I1090" s="36"/>
      <c r="J1090" s="36"/>
      <c r="K1090" s="36"/>
      <c r="L1090" s="37">
        <f>M1082+M1086</f>
        <v>0</v>
      </c>
      <c r="M1090" s="37">
        <f>ROUND(L1090,2)</f>
        <v>0</v>
      </c>
    </row>
    <row r="1091" spans="1:13" ht="15.45" customHeight="1" thickBot="1" x14ac:dyDescent="0.35">
      <c r="A1091" s="43"/>
      <c r="B1091" s="43"/>
      <c r="C1091" s="43"/>
      <c r="D1091" s="44" t="s">
        <v>1612</v>
      </c>
      <c r="E1091" s="45"/>
      <c r="F1091" s="45"/>
      <c r="G1091" s="45"/>
      <c r="H1091" s="45"/>
      <c r="I1091" s="45"/>
      <c r="J1091" s="45"/>
      <c r="K1091" s="45"/>
      <c r="L1091" s="46">
        <f>M716+M1036+M1051+M1070+M1080+M1090</f>
        <v>0</v>
      </c>
      <c r="M1091" s="46">
        <f>ROUND(L1091,2)</f>
        <v>0</v>
      </c>
    </row>
    <row r="1092" spans="1:13" ht="15.45" customHeight="1" thickBot="1" x14ac:dyDescent="0.35">
      <c r="A1092" s="47" t="s">
        <v>1613</v>
      </c>
      <c r="B1092" s="47" t="s">
        <v>1614</v>
      </c>
      <c r="C1092" s="48"/>
      <c r="D1092" s="86" t="s">
        <v>1615</v>
      </c>
      <c r="E1092" s="86"/>
      <c r="F1092" s="86"/>
      <c r="G1092" s="86"/>
      <c r="H1092" s="86"/>
      <c r="I1092" s="86"/>
      <c r="J1092" s="86"/>
      <c r="K1092" s="48"/>
      <c r="L1092" s="49">
        <f>L1439</f>
        <v>0</v>
      </c>
      <c r="M1092" s="49">
        <f>ROUND(L1092,2)</f>
        <v>0</v>
      </c>
    </row>
    <row r="1093" spans="1:13" ht="15.45" customHeight="1" thickBot="1" x14ac:dyDescent="0.35">
      <c r="A1093" s="17" t="s">
        <v>1616</v>
      </c>
      <c r="B1093" s="17" t="s">
        <v>1617</v>
      </c>
      <c r="C1093" s="18"/>
      <c r="D1093" s="83" t="s">
        <v>1618</v>
      </c>
      <c r="E1093" s="83"/>
      <c r="F1093" s="83"/>
      <c r="G1093" s="83"/>
      <c r="H1093" s="83"/>
      <c r="I1093" s="83"/>
      <c r="J1093" s="83"/>
      <c r="K1093" s="18"/>
      <c r="L1093" s="19">
        <f>L1154</f>
        <v>0</v>
      </c>
      <c r="M1093" s="19">
        <f>ROUND(L1093,2)</f>
        <v>0</v>
      </c>
    </row>
    <row r="1094" spans="1:13" ht="15.45" customHeight="1" thickBot="1" x14ac:dyDescent="0.35">
      <c r="A1094" s="10" t="s">
        <v>1619</v>
      </c>
      <c r="B1094" s="5" t="s">
        <v>1620</v>
      </c>
      <c r="C1094" s="5" t="s">
        <v>1621</v>
      </c>
      <c r="D1094" s="84" t="s">
        <v>1622</v>
      </c>
      <c r="E1094" s="84"/>
      <c r="F1094" s="84"/>
      <c r="G1094" s="84"/>
      <c r="H1094" s="84"/>
      <c r="I1094" s="84"/>
      <c r="J1094" s="84"/>
      <c r="K1094" s="20">
        <f>SUM(K1097:K1119)</f>
        <v>133.86099999999999</v>
      </c>
      <c r="L1094" s="21">
        <f>ROUND(0*(1+M2/100),2)</f>
        <v>0</v>
      </c>
      <c r="M1094" s="21">
        <f>ROUND(K1094*L1094,2)</f>
        <v>0</v>
      </c>
    </row>
    <row r="1095" spans="1:13" ht="104.55" customHeight="1" thickBot="1" x14ac:dyDescent="0.35">
      <c r="A1095" s="22"/>
      <c r="B1095" s="22"/>
      <c r="C1095" s="22"/>
      <c r="D1095" s="84" t="s">
        <v>1623</v>
      </c>
      <c r="E1095" s="84"/>
      <c r="F1095" s="84"/>
      <c r="G1095" s="84"/>
      <c r="H1095" s="84"/>
      <c r="I1095" s="84"/>
      <c r="J1095" s="84"/>
      <c r="K1095" s="84"/>
      <c r="L1095" s="84"/>
      <c r="M1095" s="84"/>
    </row>
    <row r="1096" spans="1:13" ht="15.15" customHeight="1" thickBot="1" x14ac:dyDescent="0.35">
      <c r="A1096" s="22"/>
      <c r="B1096" s="22"/>
      <c r="C1096" s="22"/>
      <c r="D1096" s="22"/>
      <c r="E1096" s="23"/>
      <c r="F1096" s="25" t="s">
        <v>1624</v>
      </c>
      <c r="G1096" s="25" t="s">
        <v>1625</v>
      </c>
      <c r="H1096" s="25" t="s">
        <v>1626</v>
      </c>
      <c r="I1096" s="25" t="s">
        <v>1627</v>
      </c>
      <c r="J1096" s="25" t="s">
        <v>1628</v>
      </c>
      <c r="K1096" s="25" t="s">
        <v>1629</v>
      </c>
      <c r="L1096" s="22"/>
      <c r="M1096" s="22"/>
    </row>
    <row r="1097" spans="1:13" ht="15.15" customHeight="1" thickBot="1" x14ac:dyDescent="0.35">
      <c r="A1097" s="22"/>
      <c r="B1097" s="22"/>
      <c r="C1097" s="22"/>
      <c r="D1097" s="26"/>
      <c r="E1097" s="27" t="s">
        <v>1630</v>
      </c>
      <c r="F1097" s="28">
        <v>1</v>
      </c>
      <c r="G1097" s="29">
        <v>0.37</v>
      </c>
      <c r="H1097" s="29"/>
      <c r="I1097" s="29">
        <v>0.47</v>
      </c>
      <c r="J1097" s="31">
        <f t="shared" ref="J1097:J1119" si="40">ROUND(F1097*G1097*I1097,3)</f>
        <v>0.17399999999999999</v>
      </c>
      <c r="K1097" s="42"/>
      <c r="L1097" s="22"/>
      <c r="M1097" s="22"/>
    </row>
    <row r="1098" spans="1:13" ht="15.15" customHeight="1" thickBot="1" x14ac:dyDescent="0.35">
      <c r="A1098" s="22"/>
      <c r="B1098" s="22"/>
      <c r="C1098" s="22"/>
      <c r="D1098" s="26"/>
      <c r="E1098" s="5" t="s">
        <v>1631</v>
      </c>
      <c r="F1098" s="3">
        <v>1</v>
      </c>
      <c r="G1098" s="20">
        <v>1.5</v>
      </c>
      <c r="H1098" s="20"/>
      <c r="I1098" s="20">
        <v>1</v>
      </c>
      <c r="J1098" s="30">
        <f t="shared" si="40"/>
        <v>1.5</v>
      </c>
      <c r="K1098" s="22"/>
      <c r="L1098" s="22"/>
      <c r="M1098" s="22"/>
    </row>
    <row r="1099" spans="1:13" ht="15.15" customHeight="1" thickBot="1" x14ac:dyDescent="0.35">
      <c r="A1099" s="22"/>
      <c r="B1099" s="22"/>
      <c r="C1099" s="22"/>
      <c r="D1099" s="26"/>
      <c r="E1099" s="5" t="s">
        <v>1632</v>
      </c>
      <c r="F1099" s="3">
        <v>1</v>
      </c>
      <c r="G1099" s="20">
        <v>1.52</v>
      </c>
      <c r="H1099" s="20"/>
      <c r="I1099" s="20">
        <v>0.33</v>
      </c>
      <c r="J1099" s="30">
        <f t="shared" si="40"/>
        <v>0.502</v>
      </c>
      <c r="K1099" s="22"/>
      <c r="L1099" s="22"/>
      <c r="M1099" s="22"/>
    </row>
    <row r="1100" spans="1:13" ht="15.15" customHeight="1" thickBot="1" x14ac:dyDescent="0.35">
      <c r="A1100" s="22"/>
      <c r="B1100" s="22"/>
      <c r="C1100" s="22"/>
      <c r="D1100" s="26"/>
      <c r="E1100" s="5" t="s">
        <v>1633</v>
      </c>
      <c r="F1100" s="3">
        <v>22</v>
      </c>
      <c r="G1100" s="20">
        <v>1.26</v>
      </c>
      <c r="H1100" s="20"/>
      <c r="I1100" s="20">
        <v>1.25</v>
      </c>
      <c r="J1100" s="30">
        <f t="shared" si="40"/>
        <v>34.65</v>
      </c>
      <c r="K1100" s="22"/>
      <c r="L1100" s="22"/>
      <c r="M1100" s="22"/>
    </row>
    <row r="1101" spans="1:13" ht="15.15" customHeight="1" thickBot="1" x14ac:dyDescent="0.35">
      <c r="A1101" s="22"/>
      <c r="B1101" s="22"/>
      <c r="C1101" s="22"/>
      <c r="D1101" s="26"/>
      <c r="E1101" s="5" t="s">
        <v>1634</v>
      </c>
      <c r="F1101" s="3">
        <v>1</v>
      </c>
      <c r="G1101" s="20">
        <v>1.3</v>
      </c>
      <c r="H1101" s="20"/>
      <c r="I1101" s="20">
        <v>1.25</v>
      </c>
      <c r="J1101" s="30">
        <f t="shared" si="40"/>
        <v>1.625</v>
      </c>
      <c r="K1101" s="22"/>
      <c r="L1101" s="22"/>
      <c r="M1101" s="22"/>
    </row>
    <row r="1102" spans="1:13" ht="15.15" customHeight="1" thickBot="1" x14ac:dyDescent="0.35">
      <c r="A1102" s="22"/>
      <c r="B1102" s="22"/>
      <c r="C1102" s="22"/>
      <c r="D1102" s="26"/>
      <c r="E1102" s="5" t="s">
        <v>1635</v>
      </c>
      <c r="F1102" s="3">
        <v>1</v>
      </c>
      <c r="G1102" s="20">
        <v>1.75</v>
      </c>
      <c r="H1102" s="20"/>
      <c r="I1102" s="20">
        <v>1.55</v>
      </c>
      <c r="J1102" s="30">
        <f t="shared" si="40"/>
        <v>2.7130000000000001</v>
      </c>
      <c r="K1102" s="22"/>
      <c r="L1102" s="22"/>
      <c r="M1102" s="22"/>
    </row>
    <row r="1103" spans="1:13" ht="15.15" customHeight="1" thickBot="1" x14ac:dyDescent="0.35">
      <c r="A1103" s="22"/>
      <c r="B1103" s="22"/>
      <c r="C1103" s="22"/>
      <c r="D1103" s="26"/>
      <c r="E1103" s="5" t="s">
        <v>1636</v>
      </c>
      <c r="F1103" s="3">
        <v>2</v>
      </c>
      <c r="G1103" s="20">
        <v>1.45</v>
      </c>
      <c r="H1103" s="20"/>
      <c r="I1103" s="20">
        <v>1.55</v>
      </c>
      <c r="J1103" s="30">
        <f t="shared" si="40"/>
        <v>4.4950000000000001</v>
      </c>
      <c r="K1103" s="22"/>
      <c r="L1103" s="22"/>
      <c r="M1103" s="22"/>
    </row>
    <row r="1104" spans="1:13" ht="15.15" customHeight="1" thickBot="1" x14ac:dyDescent="0.35">
      <c r="A1104" s="22"/>
      <c r="B1104" s="22"/>
      <c r="C1104" s="22"/>
      <c r="D1104" s="26"/>
      <c r="E1104" s="5" t="s">
        <v>1637</v>
      </c>
      <c r="F1104" s="3">
        <v>2</v>
      </c>
      <c r="G1104" s="20">
        <v>0.5</v>
      </c>
      <c r="H1104" s="20"/>
      <c r="I1104" s="20">
        <v>1.2</v>
      </c>
      <c r="J1104" s="30">
        <f t="shared" si="40"/>
        <v>1.2</v>
      </c>
      <c r="K1104" s="22"/>
      <c r="L1104" s="22"/>
      <c r="M1104" s="22"/>
    </row>
    <row r="1105" spans="1:13" ht="15.15" customHeight="1" thickBot="1" x14ac:dyDescent="0.35">
      <c r="A1105" s="22"/>
      <c r="B1105" s="22"/>
      <c r="C1105" s="22"/>
      <c r="D1105" s="26"/>
      <c r="E1105" s="5" t="s">
        <v>1638</v>
      </c>
      <c r="F1105" s="3">
        <v>4</v>
      </c>
      <c r="G1105" s="20">
        <v>0.52</v>
      </c>
      <c r="H1105" s="20"/>
      <c r="I1105" s="20">
        <v>0.75</v>
      </c>
      <c r="J1105" s="30">
        <f t="shared" si="40"/>
        <v>1.56</v>
      </c>
      <c r="K1105" s="22"/>
      <c r="L1105" s="22"/>
      <c r="M1105" s="22"/>
    </row>
    <row r="1106" spans="1:13" ht="15.15" customHeight="1" thickBot="1" x14ac:dyDescent="0.35">
      <c r="A1106" s="22"/>
      <c r="B1106" s="22"/>
      <c r="C1106" s="22"/>
      <c r="D1106" s="26"/>
      <c r="E1106" s="5" t="s">
        <v>1639</v>
      </c>
      <c r="F1106" s="3">
        <v>1</v>
      </c>
      <c r="G1106" s="20">
        <v>0.71</v>
      </c>
      <c r="H1106" s="20"/>
      <c r="I1106" s="20">
        <v>0.56999999999999995</v>
      </c>
      <c r="J1106" s="30">
        <f t="shared" si="40"/>
        <v>0.40500000000000003</v>
      </c>
      <c r="K1106" s="22"/>
      <c r="L1106" s="22"/>
      <c r="M1106" s="22"/>
    </row>
    <row r="1107" spans="1:13" ht="15.15" customHeight="1" thickBot="1" x14ac:dyDescent="0.35">
      <c r="A1107" s="22"/>
      <c r="B1107" s="22"/>
      <c r="C1107" s="22"/>
      <c r="D1107" s="26"/>
      <c r="E1107" s="5" t="s">
        <v>1640</v>
      </c>
      <c r="F1107" s="3">
        <v>1</v>
      </c>
      <c r="G1107" s="20">
        <v>0.52</v>
      </c>
      <c r="H1107" s="20"/>
      <c r="I1107" s="20">
        <v>0.72</v>
      </c>
      <c r="J1107" s="30">
        <f t="shared" si="40"/>
        <v>0.374</v>
      </c>
      <c r="K1107" s="22"/>
      <c r="L1107" s="22"/>
      <c r="M1107" s="22"/>
    </row>
    <row r="1108" spans="1:13" ht="15.15" customHeight="1" thickBot="1" x14ac:dyDescent="0.35">
      <c r="A1108" s="22"/>
      <c r="B1108" s="22"/>
      <c r="C1108" s="22"/>
      <c r="D1108" s="26"/>
      <c r="E1108" s="5" t="s">
        <v>1641</v>
      </c>
      <c r="F1108" s="3">
        <v>2</v>
      </c>
      <c r="G1108" s="20">
        <v>2.5499999999999998</v>
      </c>
      <c r="H1108" s="20"/>
      <c r="I1108" s="20">
        <v>1.9</v>
      </c>
      <c r="J1108" s="30">
        <f t="shared" si="40"/>
        <v>9.69</v>
      </c>
      <c r="K1108" s="22"/>
      <c r="L1108" s="22"/>
      <c r="M1108" s="22"/>
    </row>
    <row r="1109" spans="1:13" ht="15.15" customHeight="1" thickBot="1" x14ac:dyDescent="0.35">
      <c r="A1109" s="22"/>
      <c r="B1109" s="22"/>
      <c r="C1109" s="22"/>
      <c r="D1109" s="26"/>
      <c r="E1109" s="5" t="s">
        <v>1642</v>
      </c>
      <c r="F1109" s="3">
        <v>1</v>
      </c>
      <c r="G1109" s="20">
        <v>0.56999999999999995</v>
      </c>
      <c r="H1109" s="20"/>
      <c r="I1109" s="20">
        <v>0.9</v>
      </c>
      <c r="J1109" s="30">
        <f t="shared" si="40"/>
        <v>0.51300000000000001</v>
      </c>
      <c r="K1109" s="22"/>
      <c r="L1109" s="22"/>
      <c r="M1109" s="22"/>
    </row>
    <row r="1110" spans="1:13" ht="15.15" customHeight="1" thickBot="1" x14ac:dyDescent="0.35">
      <c r="A1110" s="22"/>
      <c r="B1110" s="22"/>
      <c r="C1110" s="22"/>
      <c r="D1110" s="26"/>
      <c r="E1110" s="5" t="s">
        <v>1643</v>
      </c>
      <c r="F1110" s="3">
        <v>1</v>
      </c>
      <c r="G1110" s="20">
        <v>0.85</v>
      </c>
      <c r="H1110" s="20"/>
      <c r="I1110" s="20">
        <v>0.25</v>
      </c>
      <c r="J1110" s="30">
        <f t="shared" si="40"/>
        <v>0.21299999999999999</v>
      </c>
      <c r="K1110" s="22"/>
      <c r="L1110" s="22"/>
      <c r="M1110" s="22"/>
    </row>
    <row r="1111" spans="1:13" ht="15.15" customHeight="1" thickBot="1" x14ac:dyDescent="0.35">
      <c r="A1111" s="22"/>
      <c r="B1111" s="22"/>
      <c r="C1111" s="22"/>
      <c r="D1111" s="26"/>
      <c r="E1111" s="5" t="s">
        <v>1644</v>
      </c>
      <c r="F1111" s="3">
        <v>2</v>
      </c>
      <c r="G1111" s="20">
        <v>1.05</v>
      </c>
      <c r="H1111" s="20"/>
      <c r="I1111" s="20">
        <v>1.35</v>
      </c>
      <c r="J1111" s="30">
        <f t="shared" si="40"/>
        <v>2.835</v>
      </c>
      <c r="K1111" s="22"/>
      <c r="L1111" s="22"/>
      <c r="M1111" s="22"/>
    </row>
    <row r="1112" spans="1:13" ht="15.15" customHeight="1" thickBot="1" x14ac:dyDescent="0.35">
      <c r="A1112" s="22"/>
      <c r="B1112" s="22"/>
      <c r="C1112" s="22"/>
      <c r="D1112" s="26"/>
      <c r="E1112" s="5" t="s">
        <v>1645</v>
      </c>
      <c r="F1112" s="3">
        <v>2</v>
      </c>
      <c r="G1112" s="20">
        <v>1.65</v>
      </c>
      <c r="H1112" s="20"/>
      <c r="I1112" s="20">
        <v>1.88</v>
      </c>
      <c r="J1112" s="30">
        <f t="shared" si="40"/>
        <v>6.2039999999999997</v>
      </c>
      <c r="K1112" s="22"/>
      <c r="L1112" s="22"/>
      <c r="M1112" s="22"/>
    </row>
    <row r="1113" spans="1:13" ht="15.15" customHeight="1" thickBot="1" x14ac:dyDescent="0.35">
      <c r="A1113" s="22"/>
      <c r="B1113" s="22"/>
      <c r="C1113" s="22"/>
      <c r="D1113" s="26"/>
      <c r="E1113" s="5" t="s">
        <v>1646</v>
      </c>
      <c r="F1113" s="3">
        <v>3</v>
      </c>
      <c r="G1113" s="20">
        <v>1.43</v>
      </c>
      <c r="H1113" s="20"/>
      <c r="I1113" s="20">
        <v>2.0499999999999998</v>
      </c>
      <c r="J1113" s="30">
        <f t="shared" si="40"/>
        <v>8.7949999999999999</v>
      </c>
      <c r="K1113" s="22"/>
      <c r="L1113" s="22"/>
      <c r="M1113" s="22"/>
    </row>
    <row r="1114" spans="1:13" ht="15.15" customHeight="1" thickBot="1" x14ac:dyDescent="0.35">
      <c r="A1114" s="22"/>
      <c r="B1114" s="22"/>
      <c r="C1114" s="22"/>
      <c r="D1114" s="26"/>
      <c r="E1114" s="5" t="s">
        <v>1647</v>
      </c>
      <c r="F1114" s="3">
        <v>2</v>
      </c>
      <c r="G1114" s="20">
        <v>1.33</v>
      </c>
      <c r="H1114" s="20"/>
      <c r="I1114" s="20">
        <v>2.0499999999999998</v>
      </c>
      <c r="J1114" s="30">
        <f t="shared" si="40"/>
        <v>5.4530000000000003</v>
      </c>
      <c r="K1114" s="22"/>
      <c r="L1114" s="22"/>
      <c r="M1114" s="22"/>
    </row>
    <row r="1115" spans="1:13" ht="21.3" customHeight="1" thickBot="1" x14ac:dyDescent="0.35">
      <c r="A1115" s="22"/>
      <c r="B1115" s="22"/>
      <c r="C1115" s="22"/>
      <c r="D1115" s="26"/>
      <c r="E1115" s="5" t="s">
        <v>1648</v>
      </c>
      <c r="F1115" s="3">
        <v>1</v>
      </c>
      <c r="G1115" s="20">
        <v>2.5499999999999998</v>
      </c>
      <c r="H1115" s="20"/>
      <c r="I1115" s="20">
        <v>2.4</v>
      </c>
      <c r="J1115" s="30">
        <f t="shared" si="40"/>
        <v>6.12</v>
      </c>
      <c r="K1115" s="22"/>
      <c r="L1115" s="22"/>
      <c r="M1115" s="22"/>
    </row>
    <row r="1116" spans="1:13" ht="15.15" customHeight="1" thickBot="1" x14ac:dyDescent="0.35">
      <c r="A1116" s="22"/>
      <c r="B1116" s="22"/>
      <c r="C1116" s="22"/>
      <c r="D1116" s="26"/>
      <c r="E1116" s="5" t="s">
        <v>1649</v>
      </c>
      <c r="F1116" s="3">
        <v>3</v>
      </c>
      <c r="G1116" s="20">
        <v>3.05</v>
      </c>
      <c r="H1116" s="20"/>
      <c r="I1116" s="20">
        <v>3.71</v>
      </c>
      <c r="J1116" s="30">
        <f t="shared" si="40"/>
        <v>33.947000000000003</v>
      </c>
      <c r="K1116" s="22"/>
      <c r="L1116" s="22"/>
      <c r="M1116" s="22"/>
    </row>
    <row r="1117" spans="1:13" ht="15.15" customHeight="1" thickBot="1" x14ac:dyDescent="0.35">
      <c r="A1117" s="22"/>
      <c r="B1117" s="22"/>
      <c r="C1117" s="22"/>
      <c r="D1117" s="26"/>
      <c r="E1117" s="5" t="s">
        <v>1650</v>
      </c>
      <c r="F1117" s="3">
        <v>2</v>
      </c>
      <c r="G1117" s="20">
        <v>1.45</v>
      </c>
      <c r="H1117" s="20"/>
      <c r="I1117" s="20">
        <v>2.38</v>
      </c>
      <c r="J1117" s="30">
        <f t="shared" si="40"/>
        <v>6.9020000000000001</v>
      </c>
      <c r="K1117" s="22"/>
      <c r="L1117" s="22"/>
      <c r="M1117" s="22"/>
    </row>
    <row r="1118" spans="1:13" ht="15.15" customHeight="1" thickBot="1" x14ac:dyDescent="0.35">
      <c r="A1118" s="22"/>
      <c r="B1118" s="22"/>
      <c r="C1118" s="22"/>
      <c r="D1118" s="26"/>
      <c r="E1118" s="5" t="s">
        <v>1651</v>
      </c>
      <c r="F1118" s="3">
        <v>1</v>
      </c>
      <c r="G1118" s="20">
        <v>1.45</v>
      </c>
      <c r="H1118" s="20"/>
      <c r="I1118" s="20">
        <v>2.38</v>
      </c>
      <c r="J1118" s="30">
        <f t="shared" si="40"/>
        <v>3.4510000000000001</v>
      </c>
      <c r="K1118" s="22"/>
      <c r="L1118" s="22"/>
      <c r="M1118" s="22"/>
    </row>
    <row r="1119" spans="1:13" ht="15.15" customHeight="1" thickBot="1" x14ac:dyDescent="0.35">
      <c r="A1119" s="22"/>
      <c r="B1119" s="22"/>
      <c r="C1119" s="22"/>
      <c r="D1119" s="26"/>
      <c r="E1119" s="5"/>
      <c r="F1119" s="3">
        <v>1</v>
      </c>
      <c r="G1119" s="20">
        <v>0.3</v>
      </c>
      <c r="H1119" s="20"/>
      <c r="I1119" s="20">
        <v>1.8</v>
      </c>
      <c r="J1119" s="30">
        <f t="shared" si="40"/>
        <v>0.54</v>
      </c>
      <c r="K1119" s="32">
        <f>SUM(J1097:J1119)</f>
        <v>133.86099999999999</v>
      </c>
      <c r="L1119" s="22"/>
      <c r="M1119" s="22"/>
    </row>
    <row r="1120" spans="1:13" ht="15.45" customHeight="1" thickBot="1" x14ac:dyDescent="0.35">
      <c r="A1120" s="10" t="s">
        <v>1652</v>
      </c>
      <c r="B1120" s="5" t="s">
        <v>1653</v>
      </c>
      <c r="C1120" s="5" t="s">
        <v>1654</v>
      </c>
      <c r="D1120" s="84" t="s">
        <v>1655</v>
      </c>
      <c r="E1120" s="84"/>
      <c r="F1120" s="84"/>
      <c r="G1120" s="84"/>
      <c r="H1120" s="84"/>
      <c r="I1120" s="84"/>
      <c r="J1120" s="84"/>
      <c r="K1120" s="20">
        <f>SUM(K1123:K1131)</f>
        <v>68.675000000000011</v>
      </c>
      <c r="L1120" s="21">
        <f>ROUND(0*(1+M2/100),2)</f>
        <v>0</v>
      </c>
      <c r="M1120" s="21">
        <f>ROUND(K1120*L1120,2)</f>
        <v>0</v>
      </c>
    </row>
    <row r="1121" spans="1:13" ht="95.25" customHeight="1" thickBot="1" x14ac:dyDescent="0.35">
      <c r="A1121" s="22"/>
      <c r="B1121" s="22"/>
      <c r="C1121" s="22"/>
      <c r="D1121" s="84" t="s">
        <v>1656</v>
      </c>
      <c r="E1121" s="84"/>
      <c r="F1121" s="84"/>
      <c r="G1121" s="84"/>
      <c r="H1121" s="84"/>
      <c r="I1121" s="84"/>
      <c r="J1121" s="84"/>
      <c r="K1121" s="84"/>
      <c r="L1121" s="84"/>
      <c r="M1121" s="84"/>
    </row>
    <row r="1122" spans="1:13" ht="15.15" customHeight="1" thickBot="1" x14ac:dyDescent="0.35">
      <c r="A1122" s="22"/>
      <c r="B1122" s="22"/>
      <c r="C1122" s="22"/>
      <c r="D1122" s="22"/>
      <c r="E1122" s="23"/>
      <c r="F1122" s="25" t="s">
        <v>1657</v>
      </c>
      <c r="G1122" s="25" t="s">
        <v>1658</v>
      </c>
      <c r="H1122" s="25" t="s">
        <v>1659</v>
      </c>
      <c r="I1122" s="25" t="s">
        <v>1660</v>
      </c>
      <c r="J1122" s="25" t="s">
        <v>1661</v>
      </c>
      <c r="K1122" s="25" t="s">
        <v>1662</v>
      </c>
      <c r="L1122" s="22"/>
      <c r="M1122" s="22"/>
    </row>
    <row r="1123" spans="1:13" ht="15.15" customHeight="1" thickBot="1" x14ac:dyDescent="0.35">
      <c r="A1123" s="22"/>
      <c r="B1123" s="22"/>
      <c r="C1123" s="22"/>
      <c r="D1123" s="26"/>
      <c r="E1123" s="27" t="s">
        <v>1663</v>
      </c>
      <c r="F1123" s="28">
        <v>1</v>
      </c>
      <c r="G1123" s="29">
        <v>1.05</v>
      </c>
      <c r="H1123" s="29"/>
      <c r="I1123" s="29">
        <v>1.35</v>
      </c>
      <c r="J1123" s="31">
        <f t="shared" ref="J1123:J1131" si="41">ROUND(F1123*G1123*I1123,3)</f>
        <v>1.4179999999999999</v>
      </c>
      <c r="K1123" s="42"/>
      <c r="L1123" s="22"/>
      <c r="M1123" s="22"/>
    </row>
    <row r="1124" spans="1:13" ht="15.15" customHeight="1" thickBot="1" x14ac:dyDescent="0.35">
      <c r="A1124" s="22"/>
      <c r="B1124" s="22"/>
      <c r="C1124" s="22"/>
      <c r="D1124" s="26"/>
      <c r="E1124" s="5" t="s">
        <v>1664</v>
      </c>
      <c r="F1124" s="3">
        <v>1</v>
      </c>
      <c r="G1124" s="20">
        <v>1.05</v>
      </c>
      <c r="H1124" s="20"/>
      <c r="I1124" s="20">
        <v>0.77500000000000002</v>
      </c>
      <c r="J1124" s="30">
        <f t="shared" si="41"/>
        <v>0.81399999999999995</v>
      </c>
      <c r="K1124" s="22"/>
      <c r="L1124" s="22"/>
      <c r="M1124" s="22"/>
    </row>
    <row r="1125" spans="1:13" ht="15.15" customHeight="1" thickBot="1" x14ac:dyDescent="0.35">
      <c r="A1125" s="22"/>
      <c r="B1125" s="22"/>
      <c r="C1125" s="22"/>
      <c r="D1125" s="26"/>
      <c r="E1125" s="5" t="s">
        <v>1665</v>
      </c>
      <c r="F1125" s="3">
        <v>3</v>
      </c>
      <c r="G1125" s="20">
        <v>2.4700000000000002</v>
      </c>
      <c r="H1125" s="20"/>
      <c r="I1125" s="20">
        <v>2.4500000000000002</v>
      </c>
      <c r="J1125" s="30">
        <f t="shared" si="41"/>
        <v>18.155000000000001</v>
      </c>
      <c r="K1125" s="22"/>
      <c r="L1125" s="22"/>
      <c r="M1125" s="22"/>
    </row>
    <row r="1126" spans="1:13" ht="15.15" customHeight="1" thickBot="1" x14ac:dyDescent="0.35">
      <c r="A1126" s="22"/>
      <c r="B1126" s="22"/>
      <c r="C1126" s="22"/>
      <c r="D1126" s="26"/>
      <c r="E1126" s="5" t="s">
        <v>1666</v>
      </c>
      <c r="F1126" s="3">
        <v>3</v>
      </c>
      <c r="G1126" s="20">
        <v>2.7</v>
      </c>
      <c r="H1126" s="20"/>
      <c r="I1126" s="20">
        <v>2.4500000000000002</v>
      </c>
      <c r="J1126" s="30">
        <f t="shared" si="41"/>
        <v>19.844999999999999</v>
      </c>
      <c r="K1126" s="22"/>
      <c r="L1126" s="22"/>
      <c r="M1126" s="22"/>
    </row>
    <row r="1127" spans="1:13" ht="15.15" customHeight="1" thickBot="1" x14ac:dyDescent="0.35">
      <c r="A1127" s="22"/>
      <c r="B1127" s="22"/>
      <c r="C1127" s="22"/>
      <c r="D1127" s="26"/>
      <c r="E1127" s="5" t="s">
        <v>1667</v>
      </c>
      <c r="F1127" s="3">
        <v>2</v>
      </c>
      <c r="G1127" s="20">
        <v>1.49</v>
      </c>
      <c r="H1127" s="20"/>
      <c r="I1127" s="20">
        <v>2.4500000000000002</v>
      </c>
      <c r="J1127" s="30">
        <f t="shared" si="41"/>
        <v>7.3010000000000002</v>
      </c>
      <c r="K1127" s="22"/>
      <c r="L1127" s="22"/>
      <c r="M1127" s="22"/>
    </row>
    <row r="1128" spans="1:13" ht="15.15" customHeight="1" thickBot="1" x14ac:dyDescent="0.35">
      <c r="A1128" s="22"/>
      <c r="B1128" s="22"/>
      <c r="C1128" s="22"/>
      <c r="D1128" s="26"/>
      <c r="E1128" s="5" t="s">
        <v>1668</v>
      </c>
      <c r="F1128" s="3">
        <v>2</v>
      </c>
      <c r="G1128" s="20">
        <v>2.25</v>
      </c>
      <c r="H1128" s="20"/>
      <c r="I1128" s="20">
        <v>2.4500000000000002</v>
      </c>
      <c r="J1128" s="30">
        <f t="shared" si="41"/>
        <v>11.025</v>
      </c>
      <c r="K1128" s="22"/>
      <c r="L1128" s="22"/>
      <c r="M1128" s="22"/>
    </row>
    <row r="1129" spans="1:13" ht="15.15" customHeight="1" thickBot="1" x14ac:dyDescent="0.35">
      <c r="A1129" s="22"/>
      <c r="B1129" s="22"/>
      <c r="C1129" s="22"/>
      <c r="D1129" s="26"/>
      <c r="E1129" s="5" t="s">
        <v>1669</v>
      </c>
      <c r="F1129" s="3">
        <v>1</v>
      </c>
      <c r="G1129" s="20">
        <v>1.29</v>
      </c>
      <c r="H1129" s="20"/>
      <c r="I1129" s="20">
        <v>2.4500000000000002</v>
      </c>
      <c r="J1129" s="30">
        <f t="shared" si="41"/>
        <v>3.161</v>
      </c>
      <c r="K1129" s="22"/>
      <c r="L1129" s="22"/>
      <c r="M1129" s="22"/>
    </row>
    <row r="1130" spans="1:13" ht="15.15" customHeight="1" thickBot="1" x14ac:dyDescent="0.35">
      <c r="A1130" s="22"/>
      <c r="B1130" s="22"/>
      <c r="C1130" s="22"/>
      <c r="D1130" s="26"/>
      <c r="E1130" s="5" t="s">
        <v>1670</v>
      </c>
      <c r="F1130" s="3">
        <v>1</v>
      </c>
      <c r="G1130" s="20">
        <v>1.2</v>
      </c>
      <c r="H1130" s="20"/>
      <c r="I1130" s="20">
        <v>2.4500000000000002</v>
      </c>
      <c r="J1130" s="30">
        <f t="shared" si="41"/>
        <v>2.94</v>
      </c>
      <c r="K1130" s="22"/>
      <c r="L1130" s="22"/>
      <c r="M1130" s="22"/>
    </row>
    <row r="1131" spans="1:13" ht="15.15" customHeight="1" thickBot="1" x14ac:dyDescent="0.35">
      <c r="A1131" s="22"/>
      <c r="B1131" s="22"/>
      <c r="C1131" s="22"/>
      <c r="D1131" s="26"/>
      <c r="E1131" s="5" t="s">
        <v>1671</v>
      </c>
      <c r="F1131" s="3">
        <v>1</v>
      </c>
      <c r="G1131" s="20">
        <v>1.6</v>
      </c>
      <c r="H1131" s="20"/>
      <c r="I1131" s="20">
        <v>2.5099999999999998</v>
      </c>
      <c r="J1131" s="30">
        <f t="shared" si="41"/>
        <v>4.016</v>
      </c>
      <c r="K1131" s="32">
        <f>SUM(J1123:J1131)</f>
        <v>68.675000000000011</v>
      </c>
      <c r="L1131" s="22"/>
      <c r="M1131" s="22"/>
    </row>
    <row r="1132" spans="1:13" ht="15.45" customHeight="1" thickBot="1" x14ac:dyDescent="0.35">
      <c r="A1132" s="10" t="s">
        <v>1672</v>
      </c>
      <c r="B1132" s="5" t="s">
        <v>1673</v>
      </c>
      <c r="C1132" s="5" t="s">
        <v>1674</v>
      </c>
      <c r="D1132" s="84" t="s">
        <v>1675</v>
      </c>
      <c r="E1132" s="84"/>
      <c r="F1132" s="84"/>
      <c r="G1132" s="84"/>
      <c r="H1132" s="84"/>
      <c r="I1132" s="84"/>
      <c r="J1132" s="84"/>
      <c r="K1132" s="20">
        <f>SUM(K1135:K1135)</f>
        <v>3</v>
      </c>
      <c r="L1132" s="21">
        <f>ROUND(0*(1+M2/100),2)</f>
        <v>0</v>
      </c>
      <c r="M1132" s="21">
        <f>ROUND(K1132*L1132,2)</f>
        <v>0</v>
      </c>
    </row>
    <row r="1133" spans="1:13" ht="58.35" customHeight="1" thickBot="1" x14ac:dyDescent="0.35">
      <c r="A1133" s="22"/>
      <c r="B1133" s="22"/>
      <c r="C1133" s="22"/>
      <c r="D1133" s="84" t="s">
        <v>1676</v>
      </c>
      <c r="E1133" s="84"/>
      <c r="F1133" s="84"/>
      <c r="G1133" s="84"/>
      <c r="H1133" s="84"/>
      <c r="I1133" s="84"/>
      <c r="J1133" s="84"/>
      <c r="K1133" s="84"/>
      <c r="L1133" s="84"/>
      <c r="M1133" s="84"/>
    </row>
    <row r="1134" spans="1:13" ht="15.15" customHeight="1" thickBot="1" x14ac:dyDescent="0.35">
      <c r="A1134" s="22"/>
      <c r="B1134" s="22"/>
      <c r="C1134" s="22"/>
      <c r="D1134" s="22"/>
      <c r="E1134" s="23"/>
      <c r="F1134" s="25" t="s">
        <v>1677</v>
      </c>
      <c r="G1134" s="25" t="s">
        <v>1678</v>
      </c>
      <c r="H1134" s="25" t="s">
        <v>1679</v>
      </c>
      <c r="I1134" s="25" t="s">
        <v>1680</v>
      </c>
      <c r="J1134" s="25" t="s">
        <v>1681</v>
      </c>
      <c r="K1134" s="25" t="s">
        <v>1682</v>
      </c>
      <c r="L1134" s="22"/>
      <c r="M1134" s="22"/>
    </row>
    <row r="1135" spans="1:13" ht="15.15" customHeight="1" thickBot="1" x14ac:dyDescent="0.35">
      <c r="A1135" s="22"/>
      <c r="B1135" s="22"/>
      <c r="C1135" s="22"/>
      <c r="D1135" s="26"/>
      <c r="E1135" s="27" t="s">
        <v>1683</v>
      </c>
      <c r="F1135" s="28">
        <v>3</v>
      </c>
      <c r="G1135" s="29"/>
      <c r="H1135" s="29"/>
      <c r="I1135" s="29"/>
      <c r="J1135" s="31">
        <f>ROUND(F1135,3)</f>
        <v>3</v>
      </c>
      <c r="K1135" s="33">
        <f>SUM(J1135:J1135)</f>
        <v>3</v>
      </c>
      <c r="L1135" s="22"/>
      <c r="M1135" s="22"/>
    </row>
    <row r="1136" spans="1:13" ht="15.45" customHeight="1" thickBot="1" x14ac:dyDescent="0.35">
      <c r="A1136" s="10" t="s">
        <v>1684</v>
      </c>
      <c r="B1136" s="5" t="s">
        <v>1685</v>
      </c>
      <c r="C1136" s="5" t="s">
        <v>1686</v>
      </c>
      <c r="D1136" s="84" t="s">
        <v>1687</v>
      </c>
      <c r="E1136" s="84"/>
      <c r="F1136" s="84"/>
      <c r="G1136" s="84"/>
      <c r="H1136" s="84"/>
      <c r="I1136" s="84"/>
      <c r="J1136" s="84"/>
      <c r="K1136" s="20">
        <f>SUM(K1139:K1139)</f>
        <v>15.45</v>
      </c>
      <c r="L1136" s="21">
        <f>ROUND(0*(1+M2/100),2)</f>
        <v>0</v>
      </c>
      <c r="M1136" s="21">
        <f>ROUND(K1136*L1136,2)</f>
        <v>0</v>
      </c>
    </row>
    <row r="1137" spans="1:13" ht="95.25" customHeight="1" thickBot="1" x14ac:dyDescent="0.35">
      <c r="A1137" s="22"/>
      <c r="B1137" s="22"/>
      <c r="C1137" s="22"/>
      <c r="D1137" s="84" t="s">
        <v>1688</v>
      </c>
      <c r="E1137" s="84"/>
      <c r="F1137" s="84"/>
      <c r="G1137" s="84"/>
      <c r="H1137" s="84"/>
      <c r="I1137" s="84"/>
      <c r="J1137" s="84"/>
      <c r="K1137" s="84"/>
      <c r="L1137" s="84"/>
      <c r="M1137" s="84"/>
    </row>
    <row r="1138" spans="1:13" ht="15.15" customHeight="1" thickBot="1" x14ac:dyDescent="0.35">
      <c r="A1138" s="22"/>
      <c r="B1138" s="22"/>
      <c r="C1138" s="22"/>
      <c r="D1138" s="22"/>
      <c r="E1138" s="23"/>
      <c r="F1138" s="25" t="s">
        <v>1689</v>
      </c>
      <c r="G1138" s="25" t="s">
        <v>1690</v>
      </c>
      <c r="H1138" s="25" t="s">
        <v>1691</v>
      </c>
      <c r="I1138" s="25" t="s">
        <v>1692</v>
      </c>
      <c r="J1138" s="25" t="s">
        <v>1693</v>
      </c>
      <c r="K1138" s="25" t="s">
        <v>1694</v>
      </c>
      <c r="L1138" s="22"/>
      <c r="M1138" s="22"/>
    </row>
    <row r="1139" spans="1:13" ht="15.15" customHeight="1" thickBot="1" x14ac:dyDescent="0.35">
      <c r="A1139" s="22"/>
      <c r="B1139" s="22"/>
      <c r="C1139" s="22"/>
      <c r="D1139" s="26"/>
      <c r="E1139" s="27" t="s">
        <v>1695</v>
      </c>
      <c r="F1139" s="28">
        <v>1</v>
      </c>
      <c r="G1139" s="29">
        <v>5.15</v>
      </c>
      <c r="H1139" s="29"/>
      <c r="I1139" s="29">
        <v>3</v>
      </c>
      <c r="J1139" s="31">
        <f>ROUND(F1139*G1139*I1139,3)</f>
        <v>15.45</v>
      </c>
      <c r="K1139" s="33">
        <f>SUM(J1139:J1139)</f>
        <v>15.45</v>
      </c>
      <c r="L1139" s="22"/>
      <c r="M1139" s="22"/>
    </row>
    <row r="1140" spans="1:13" ht="15.45" customHeight="1" thickBot="1" x14ac:dyDescent="0.35">
      <c r="A1140" s="10" t="s">
        <v>1696</v>
      </c>
      <c r="B1140" s="5" t="s">
        <v>1697</v>
      </c>
      <c r="C1140" s="5" t="s">
        <v>1698</v>
      </c>
      <c r="D1140" s="84" t="s">
        <v>1699</v>
      </c>
      <c r="E1140" s="84"/>
      <c r="F1140" s="84"/>
      <c r="G1140" s="84"/>
      <c r="H1140" s="84"/>
      <c r="I1140" s="84"/>
      <c r="J1140" s="84"/>
      <c r="K1140" s="20">
        <f>SUM(K1143:K1143)</f>
        <v>1</v>
      </c>
      <c r="L1140" s="21">
        <f>ROUND(0*(1+M2/100),2)</f>
        <v>0</v>
      </c>
      <c r="M1140" s="21">
        <f>ROUND(K1140*L1140,2)</f>
        <v>0</v>
      </c>
    </row>
    <row r="1141" spans="1:13" ht="39.75" customHeight="1" thickBot="1" x14ac:dyDescent="0.35">
      <c r="A1141" s="22"/>
      <c r="B1141" s="22"/>
      <c r="C1141" s="22"/>
      <c r="D1141" s="84" t="s">
        <v>1700</v>
      </c>
      <c r="E1141" s="84"/>
      <c r="F1141" s="84"/>
      <c r="G1141" s="84"/>
      <c r="H1141" s="84"/>
      <c r="I1141" s="84"/>
      <c r="J1141" s="84"/>
      <c r="K1141" s="84"/>
      <c r="L1141" s="84"/>
      <c r="M1141" s="84"/>
    </row>
    <row r="1142" spans="1:13" ht="15.15" customHeight="1" thickBot="1" x14ac:dyDescent="0.35">
      <c r="A1142" s="22"/>
      <c r="B1142" s="22"/>
      <c r="C1142" s="22"/>
      <c r="D1142" s="22"/>
      <c r="E1142" s="23"/>
      <c r="F1142" s="25" t="s">
        <v>1701</v>
      </c>
      <c r="G1142" s="25" t="s">
        <v>1702</v>
      </c>
      <c r="H1142" s="25" t="s">
        <v>1703</v>
      </c>
      <c r="I1142" s="25" t="s">
        <v>1704</v>
      </c>
      <c r="J1142" s="25" t="s">
        <v>1705</v>
      </c>
      <c r="K1142" s="25" t="s">
        <v>1706</v>
      </c>
      <c r="L1142" s="22"/>
      <c r="M1142" s="22"/>
    </row>
    <row r="1143" spans="1:13" ht="21.3" customHeight="1" thickBot="1" x14ac:dyDescent="0.35">
      <c r="A1143" s="22"/>
      <c r="B1143" s="22"/>
      <c r="C1143" s="22"/>
      <c r="D1143" s="26"/>
      <c r="E1143" s="27" t="s">
        <v>1707</v>
      </c>
      <c r="F1143" s="28">
        <v>1</v>
      </c>
      <c r="G1143" s="29"/>
      <c r="H1143" s="29"/>
      <c r="I1143" s="29"/>
      <c r="J1143" s="31">
        <f>ROUND(F1143,3)</f>
        <v>1</v>
      </c>
      <c r="K1143" s="33">
        <f>SUM(J1143:J1143)</f>
        <v>1</v>
      </c>
      <c r="L1143" s="22"/>
      <c r="M1143" s="22"/>
    </row>
    <row r="1144" spans="1:13" ht="15.45" customHeight="1" thickBot="1" x14ac:dyDescent="0.35">
      <c r="A1144" s="10" t="s">
        <v>1708</v>
      </c>
      <c r="B1144" s="5" t="s">
        <v>1709</v>
      </c>
      <c r="C1144" s="5" t="s">
        <v>1710</v>
      </c>
      <c r="D1144" s="84" t="s">
        <v>1711</v>
      </c>
      <c r="E1144" s="84"/>
      <c r="F1144" s="84"/>
      <c r="G1144" s="84"/>
      <c r="H1144" s="84"/>
      <c r="I1144" s="84"/>
      <c r="J1144" s="84"/>
      <c r="K1144" s="20">
        <f>SUM(K1147:K1149)</f>
        <v>9.8209999999999997</v>
      </c>
      <c r="L1144" s="21">
        <f>ROUND(0*(1+M2/100),2)</f>
        <v>0</v>
      </c>
      <c r="M1144" s="21">
        <f>ROUND(K1144*L1144,2)</f>
        <v>0</v>
      </c>
    </row>
    <row r="1145" spans="1:13" ht="95.25" customHeight="1" thickBot="1" x14ac:dyDescent="0.35">
      <c r="A1145" s="22"/>
      <c r="B1145" s="22"/>
      <c r="C1145" s="22"/>
      <c r="D1145" s="84" t="s">
        <v>1712</v>
      </c>
      <c r="E1145" s="84"/>
      <c r="F1145" s="84"/>
      <c r="G1145" s="84"/>
      <c r="H1145" s="84"/>
      <c r="I1145" s="84"/>
      <c r="J1145" s="84"/>
      <c r="K1145" s="84"/>
      <c r="L1145" s="84"/>
      <c r="M1145" s="84"/>
    </row>
    <row r="1146" spans="1:13" ht="15.15" customHeight="1" thickBot="1" x14ac:dyDescent="0.35">
      <c r="A1146" s="22"/>
      <c r="B1146" s="22"/>
      <c r="C1146" s="22"/>
      <c r="D1146" s="22"/>
      <c r="E1146" s="23"/>
      <c r="F1146" s="25" t="s">
        <v>1713</v>
      </c>
      <c r="G1146" s="25" t="s">
        <v>1714</v>
      </c>
      <c r="H1146" s="25" t="s">
        <v>1715</v>
      </c>
      <c r="I1146" s="25" t="s">
        <v>1716</v>
      </c>
      <c r="J1146" s="25" t="s">
        <v>1717</v>
      </c>
      <c r="K1146" s="25" t="s">
        <v>1718</v>
      </c>
      <c r="L1146" s="22"/>
      <c r="M1146" s="22"/>
    </row>
    <row r="1147" spans="1:13" ht="15.15" customHeight="1" thickBot="1" x14ac:dyDescent="0.35">
      <c r="A1147" s="22"/>
      <c r="B1147" s="22"/>
      <c r="C1147" s="22"/>
      <c r="D1147" s="26"/>
      <c r="E1147" s="27" t="s">
        <v>1719</v>
      </c>
      <c r="F1147" s="28">
        <v>2</v>
      </c>
      <c r="G1147" s="29">
        <v>1.7</v>
      </c>
      <c r="H1147" s="29"/>
      <c r="I1147" s="29">
        <v>1</v>
      </c>
      <c r="J1147" s="31">
        <f>ROUND(F1147*G1147*I1147,3)</f>
        <v>3.4</v>
      </c>
      <c r="K1147" s="42"/>
      <c r="L1147" s="22"/>
      <c r="M1147" s="22"/>
    </row>
    <row r="1148" spans="1:13" ht="15.15" customHeight="1" thickBot="1" x14ac:dyDescent="0.35">
      <c r="A1148" s="22"/>
      <c r="B1148" s="22"/>
      <c r="C1148" s="22"/>
      <c r="D1148" s="26"/>
      <c r="E1148" s="5" t="s">
        <v>1720</v>
      </c>
      <c r="F1148" s="3">
        <v>3</v>
      </c>
      <c r="G1148" s="20">
        <v>0.48</v>
      </c>
      <c r="H1148" s="20"/>
      <c r="I1148" s="20">
        <v>1</v>
      </c>
      <c r="J1148" s="30">
        <f>ROUND(F1148*G1148*I1148,3)</f>
        <v>1.44</v>
      </c>
      <c r="K1148" s="22"/>
      <c r="L1148" s="22"/>
      <c r="M1148" s="22"/>
    </row>
    <row r="1149" spans="1:13" ht="15.15" customHeight="1" thickBot="1" x14ac:dyDescent="0.35">
      <c r="A1149" s="22"/>
      <c r="B1149" s="22"/>
      <c r="C1149" s="22"/>
      <c r="D1149" s="26"/>
      <c r="E1149" s="5" t="s">
        <v>1721</v>
      </c>
      <c r="F1149" s="3">
        <v>1</v>
      </c>
      <c r="G1149" s="20">
        <v>1.7</v>
      </c>
      <c r="H1149" s="20"/>
      <c r="I1149" s="20">
        <v>2.93</v>
      </c>
      <c r="J1149" s="30">
        <f>ROUND(F1149*G1149*I1149,3)</f>
        <v>4.9809999999999999</v>
      </c>
      <c r="K1149" s="32">
        <f>SUM(J1147:J1149)</f>
        <v>9.8209999999999997</v>
      </c>
      <c r="L1149" s="22"/>
      <c r="M1149" s="22"/>
    </row>
    <row r="1150" spans="1:13" ht="15.45" customHeight="1" thickBot="1" x14ac:dyDescent="0.35">
      <c r="A1150" s="10" t="s">
        <v>1722</v>
      </c>
      <c r="B1150" s="5" t="s">
        <v>1723</v>
      </c>
      <c r="C1150" s="5" t="s">
        <v>1724</v>
      </c>
      <c r="D1150" s="84" t="s">
        <v>1725</v>
      </c>
      <c r="E1150" s="84"/>
      <c r="F1150" s="84"/>
      <c r="G1150" s="84"/>
      <c r="H1150" s="84"/>
      <c r="I1150" s="84"/>
      <c r="J1150" s="84"/>
      <c r="K1150" s="20">
        <f>SUM(K1153:K1153)</f>
        <v>4.9809999999999999</v>
      </c>
      <c r="L1150" s="21">
        <f>ROUND(0*(1+M2/100),2)</f>
        <v>0</v>
      </c>
      <c r="M1150" s="21">
        <f>ROUND(K1150*L1150,2)</f>
        <v>0</v>
      </c>
    </row>
    <row r="1151" spans="1:13" ht="39.75" customHeight="1" thickBot="1" x14ac:dyDescent="0.35">
      <c r="A1151" s="22"/>
      <c r="B1151" s="22"/>
      <c r="C1151" s="22"/>
      <c r="D1151" s="84" t="s">
        <v>1726</v>
      </c>
      <c r="E1151" s="84"/>
      <c r="F1151" s="84"/>
      <c r="G1151" s="84"/>
      <c r="H1151" s="84"/>
      <c r="I1151" s="84"/>
      <c r="J1151" s="84"/>
      <c r="K1151" s="84"/>
      <c r="L1151" s="84"/>
      <c r="M1151" s="84"/>
    </row>
    <row r="1152" spans="1:13" ht="15.15" customHeight="1" thickBot="1" x14ac:dyDescent="0.35">
      <c r="A1152" s="22"/>
      <c r="B1152" s="22"/>
      <c r="C1152" s="22"/>
      <c r="D1152" s="22"/>
      <c r="E1152" s="23"/>
      <c r="F1152" s="25" t="s">
        <v>1727</v>
      </c>
      <c r="G1152" s="25" t="s">
        <v>1728</v>
      </c>
      <c r="H1152" s="25" t="s">
        <v>1729</v>
      </c>
      <c r="I1152" s="25" t="s">
        <v>1730</v>
      </c>
      <c r="J1152" s="25" t="s">
        <v>1731</v>
      </c>
      <c r="K1152" s="25" t="s">
        <v>1732</v>
      </c>
      <c r="L1152" s="22"/>
      <c r="M1152" s="22"/>
    </row>
    <row r="1153" spans="1:13" ht="15.15" customHeight="1" thickBot="1" x14ac:dyDescent="0.35">
      <c r="A1153" s="22"/>
      <c r="B1153" s="22"/>
      <c r="C1153" s="22"/>
      <c r="D1153" s="26"/>
      <c r="E1153" s="27" t="s">
        <v>1733</v>
      </c>
      <c r="F1153" s="28">
        <v>1</v>
      </c>
      <c r="G1153" s="29">
        <v>1.7</v>
      </c>
      <c r="H1153" s="29"/>
      <c r="I1153" s="29">
        <v>2.93</v>
      </c>
      <c r="J1153" s="31">
        <f>ROUND(F1153*G1153*I1153,3)</f>
        <v>4.9809999999999999</v>
      </c>
      <c r="K1153" s="33">
        <f>SUM(J1153:J1153)</f>
        <v>4.9809999999999999</v>
      </c>
      <c r="L1153" s="22"/>
      <c r="M1153" s="22"/>
    </row>
    <row r="1154" spans="1:13" ht="15.45" customHeight="1" thickBot="1" x14ac:dyDescent="0.35">
      <c r="A1154" s="34"/>
      <c r="B1154" s="34"/>
      <c r="C1154" s="34"/>
      <c r="D1154" s="35" t="s">
        <v>1734</v>
      </c>
      <c r="E1154" s="36"/>
      <c r="F1154" s="36"/>
      <c r="G1154" s="36"/>
      <c r="H1154" s="36"/>
      <c r="I1154" s="36"/>
      <c r="J1154" s="36"/>
      <c r="K1154" s="36"/>
      <c r="L1154" s="37">
        <f>M1094+M1120+M1132+M1136+M1140+M1144+M1150</f>
        <v>0</v>
      </c>
      <c r="M1154" s="37">
        <f>ROUND(L1154,2)</f>
        <v>0</v>
      </c>
    </row>
    <row r="1155" spans="1:13" ht="15.45" customHeight="1" thickBot="1" x14ac:dyDescent="0.35">
      <c r="A1155" s="38" t="s">
        <v>1735</v>
      </c>
      <c r="B1155" s="38" t="s">
        <v>1736</v>
      </c>
      <c r="C1155" s="39"/>
      <c r="D1155" s="85" t="s">
        <v>1737</v>
      </c>
      <c r="E1155" s="85"/>
      <c r="F1155" s="85"/>
      <c r="G1155" s="85"/>
      <c r="H1155" s="85"/>
      <c r="I1155" s="85"/>
      <c r="J1155" s="85"/>
      <c r="K1155" s="39"/>
      <c r="L1155" s="40">
        <f>L1220</f>
        <v>0</v>
      </c>
      <c r="M1155" s="40">
        <f>ROUND(L1155,2)</f>
        <v>0</v>
      </c>
    </row>
    <row r="1156" spans="1:13" ht="15.45" customHeight="1" thickBot="1" x14ac:dyDescent="0.35">
      <c r="A1156" s="10" t="s">
        <v>1738</v>
      </c>
      <c r="B1156" s="5" t="s">
        <v>1739</v>
      </c>
      <c r="C1156" s="5" t="s">
        <v>1740</v>
      </c>
      <c r="D1156" s="84" t="s">
        <v>1741</v>
      </c>
      <c r="E1156" s="84"/>
      <c r="F1156" s="84"/>
      <c r="G1156" s="84"/>
      <c r="H1156" s="84"/>
      <c r="I1156" s="84"/>
      <c r="J1156" s="84"/>
      <c r="K1156" s="20">
        <f>SUM(K1159:K1159)</f>
        <v>37</v>
      </c>
      <c r="L1156" s="21">
        <f>ROUND(0*(1+M2/100),2)</f>
        <v>0</v>
      </c>
      <c r="M1156" s="21">
        <f>ROUND(K1156*L1156,2)</f>
        <v>0</v>
      </c>
    </row>
    <row r="1157" spans="1:13" ht="85.95" customHeight="1" thickBot="1" x14ac:dyDescent="0.35">
      <c r="A1157" s="22"/>
      <c r="B1157" s="22"/>
      <c r="C1157" s="22"/>
      <c r="D1157" s="84" t="s">
        <v>1742</v>
      </c>
      <c r="E1157" s="84"/>
      <c r="F1157" s="84"/>
      <c r="G1157" s="84"/>
      <c r="H1157" s="84"/>
      <c r="I1157" s="84"/>
      <c r="J1157" s="84"/>
      <c r="K1157" s="84"/>
      <c r="L1157" s="84"/>
      <c r="M1157" s="84"/>
    </row>
    <row r="1158" spans="1:13" ht="15.15" customHeight="1" thickBot="1" x14ac:dyDescent="0.35">
      <c r="A1158" s="22"/>
      <c r="B1158" s="22"/>
      <c r="C1158" s="22"/>
      <c r="D1158" s="22"/>
      <c r="E1158" s="23"/>
      <c r="F1158" s="25" t="s">
        <v>1743</v>
      </c>
      <c r="G1158" s="25" t="s">
        <v>1744</v>
      </c>
      <c r="H1158" s="25" t="s">
        <v>1745</v>
      </c>
      <c r="I1158" s="25" t="s">
        <v>1746</v>
      </c>
      <c r="J1158" s="25" t="s">
        <v>1747</v>
      </c>
      <c r="K1158" s="25" t="s">
        <v>1748</v>
      </c>
      <c r="L1158" s="22"/>
      <c r="M1158" s="22"/>
    </row>
    <row r="1159" spans="1:13" ht="15.15" customHeight="1" thickBot="1" x14ac:dyDescent="0.35">
      <c r="A1159" s="22"/>
      <c r="B1159" s="22"/>
      <c r="C1159" s="22"/>
      <c r="D1159" s="26"/>
      <c r="E1159" s="27" t="s">
        <v>1749</v>
      </c>
      <c r="F1159" s="28">
        <v>37</v>
      </c>
      <c r="G1159" s="29"/>
      <c r="H1159" s="29"/>
      <c r="I1159" s="29"/>
      <c r="J1159" s="31">
        <f>ROUND(F1159,3)</f>
        <v>37</v>
      </c>
      <c r="K1159" s="33">
        <f>SUM(J1159:J1159)</f>
        <v>37</v>
      </c>
      <c r="L1159" s="22"/>
      <c r="M1159" s="22"/>
    </row>
    <row r="1160" spans="1:13" ht="15.45" customHeight="1" thickBot="1" x14ac:dyDescent="0.35">
      <c r="A1160" s="10" t="s">
        <v>1750</v>
      </c>
      <c r="B1160" s="5" t="s">
        <v>1751</v>
      </c>
      <c r="C1160" s="5" t="s">
        <v>1752</v>
      </c>
      <c r="D1160" s="84" t="s">
        <v>1753</v>
      </c>
      <c r="E1160" s="84"/>
      <c r="F1160" s="84"/>
      <c r="G1160" s="84"/>
      <c r="H1160" s="84"/>
      <c r="I1160" s="84"/>
      <c r="J1160" s="84"/>
      <c r="K1160" s="20">
        <f>SUM(K1163:K1163)</f>
        <v>1</v>
      </c>
      <c r="L1160" s="21">
        <f>ROUND(0*(1+M2/100),2)</f>
        <v>0</v>
      </c>
      <c r="M1160" s="21">
        <f>ROUND(K1160*L1160,2)</f>
        <v>0</v>
      </c>
    </row>
    <row r="1161" spans="1:13" ht="85.95" customHeight="1" thickBot="1" x14ac:dyDescent="0.35">
      <c r="A1161" s="22"/>
      <c r="B1161" s="22"/>
      <c r="C1161" s="22"/>
      <c r="D1161" s="84" t="s">
        <v>1754</v>
      </c>
      <c r="E1161" s="84"/>
      <c r="F1161" s="84"/>
      <c r="G1161" s="84"/>
      <c r="H1161" s="84"/>
      <c r="I1161" s="84"/>
      <c r="J1161" s="84"/>
      <c r="K1161" s="84"/>
      <c r="L1161" s="84"/>
      <c r="M1161" s="84"/>
    </row>
    <row r="1162" spans="1:13" ht="15.15" customHeight="1" thickBot="1" x14ac:dyDescent="0.35">
      <c r="A1162" s="22"/>
      <c r="B1162" s="22"/>
      <c r="C1162" s="22"/>
      <c r="D1162" s="22"/>
      <c r="E1162" s="23"/>
      <c r="F1162" s="25" t="s">
        <v>1755</v>
      </c>
      <c r="G1162" s="25" t="s">
        <v>1756</v>
      </c>
      <c r="H1162" s="25" t="s">
        <v>1757</v>
      </c>
      <c r="I1162" s="25" t="s">
        <v>1758</v>
      </c>
      <c r="J1162" s="25" t="s">
        <v>1759</v>
      </c>
      <c r="K1162" s="25" t="s">
        <v>1760</v>
      </c>
      <c r="L1162" s="22"/>
      <c r="M1162" s="22"/>
    </row>
    <row r="1163" spans="1:13" ht="15.15" customHeight="1" thickBot="1" x14ac:dyDescent="0.35">
      <c r="A1163" s="22"/>
      <c r="B1163" s="22"/>
      <c r="C1163" s="22"/>
      <c r="D1163" s="26"/>
      <c r="E1163" s="27" t="s">
        <v>1761</v>
      </c>
      <c r="F1163" s="28">
        <v>1</v>
      </c>
      <c r="G1163" s="29"/>
      <c r="H1163" s="29"/>
      <c r="I1163" s="29"/>
      <c r="J1163" s="31">
        <f>ROUND(F1163,3)</f>
        <v>1</v>
      </c>
      <c r="K1163" s="33">
        <f>SUM(J1163:J1163)</f>
        <v>1</v>
      </c>
      <c r="L1163" s="22"/>
      <c r="M1163" s="22"/>
    </row>
    <row r="1164" spans="1:13" ht="15.45" customHeight="1" thickBot="1" x14ac:dyDescent="0.35">
      <c r="A1164" s="10" t="s">
        <v>1762</v>
      </c>
      <c r="B1164" s="5" t="s">
        <v>1763</v>
      </c>
      <c r="C1164" s="5" t="s">
        <v>1764</v>
      </c>
      <c r="D1164" s="84" t="s">
        <v>1765</v>
      </c>
      <c r="E1164" s="84"/>
      <c r="F1164" s="84"/>
      <c r="G1164" s="84"/>
      <c r="H1164" s="84"/>
      <c r="I1164" s="84"/>
      <c r="J1164" s="84"/>
      <c r="K1164" s="20">
        <f>SUM(K1167:K1168)</f>
        <v>6</v>
      </c>
      <c r="L1164" s="21">
        <f>ROUND(0*(1+M2/100),2)</f>
        <v>0</v>
      </c>
      <c r="M1164" s="21">
        <f>ROUND(K1164*L1164,2)</f>
        <v>0</v>
      </c>
    </row>
    <row r="1165" spans="1:13" ht="49.05" customHeight="1" thickBot="1" x14ac:dyDescent="0.35">
      <c r="A1165" s="22"/>
      <c r="B1165" s="22"/>
      <c r="C1165" s="22"/>
      <c r="D1165" s="84" t="s">
        <v>1766</v>
      </c>
      <c r="E1165" s="84"/>
      <c r="F1165" s="84"/>
      <c r="G1165" s="84"/>
      <c r="H1165" s="84"/>
      <c r="I1165" s="84"/>
      <c r="J1165" s="84"/>
      <c r="K1165" s="84"/>
      <c r="L1165" s="84"/>
      <c r="M1165" s="84"/>
    </row>
    <row r="1166" spans="1:13" ht="15.15" customHeight="1" thickBot="1" x14ac:dyDescent="0.35">
      <c r="A1166" s="22"/>
      <c r="B1166" s="22"/>
      <c r="C1166" s="22"/>
      <c r="D1166" s="22"/>
      <c r="E1166" s="23"/>
      <c r="F1166" s="25" t="s">
        <v>1767</v>
      </c>
      <c r="G1166" s="25" t="s">
        <v>1768</v>
      </c>
      <c r="H1166" s="25" t="s">
        <v>1769</v>
      </c>
      <c r="I1166" s="25" t="s">
        <v>1770</v>
      </c>
      <c r="J1166" s="25" t="s">
        <v>1771</v>
      </c>
      <c r="K1166" s="25" t="s">
        <v>1772</v>
      </c>
      <c r="L1166" s="22"/>
      <c r="M1166" s="22"/>
    </row>
    <row r="1167" spans="1:13" ht="15.15" customHeight="1" thickBot="1" x14ac:dyDescent="0.35">
      <c r="A1167" s="22"/>
      <c r="B1167" s="22"/>
      <c r="C1167" s="22"/>
      <c r="D1167" s="26"/>
      <c r="E1167" s="27" t="s">
        <v>1773</v>
      </c>
      <c r="F1167" s="28">
        <v>2</v>
      </c>
      <c r="G1167" s="29"/>
      <c r="H1167" s="29"/>
      <c r="I1167" s="29"/>
      <c r="J1167" s="31">
        <f>ROUND(F1167,3)</f>
        <v>2</v>
      </c>
      <c r="K1167" s="42"/>
      <c r="L1167" s="22"/>
      <c r="M1167" s="22"/>
    </row>
    <row r="1168" spans="1:13" ht="15.15" customHeight="1" thickBot="1" x14ac:dyDescent="0.35">
      <c r="A1168" s="22"/>
      <c r="B1168" s="22"/>
      <c r="C1168" s="22"/>
      <c r="D1168" s="26"/>
      <c r="E1168" s="5" t="s">
        <v>1774</v>
      </c>
      <c r="F1168" s="3">
        <v>4</v>
      </c>
      <c r="G1168" s="20"/>
      <c r="H1168" s="20"/>
      <c r="I1168" s="20"/>
      <c r="J1168" s="30">
        <f>ROUND(F1168,3)</f>
        <v>4</v>
      </c>
      <c r="K1168" s="32">
        <f>SUM(J1167:J1168)</f>
        <v>6</v>
      </c>
      <c r="L1168" s="22"/>
      <c r="M1168" s="22"/>
    </row>
    <row r="1169" spans="1:13" ht="15.45" customHeight="1" thickBot="1" x14ac:dyDescent="0.35">
      <c r="A1169" s="10" t="s">
        <v>1775</v>
      </c>
      <c r="B1169" s="5" t="s">
        <v>1776</v>
      </c>
      <c r="C1169" s="5" t="s">
        <v>1777</v>
      </c>
      <c r="D1169" s="84" t="s">
        <v>1778</v>
      </c>
      <c r="E1169" s="84"/>
      <c r="F1169" s="84"/>
      <c r="G1169" s="84"/>
      <c r="H1169" s="84"/>
      <c r="I1169" s="84"/>
      <c r="J1169" s="84"/>
      <c r="K1169" s="20">
        <f>SUM(K1172:K1172)</f>
        <v>1</v>
      </c>
      <c r="L1169" s="21">
        <f>ROUND(0*(1+M2/100),2)</f>
        <v>0</v>
      </c>
      <c r="M1169" s="21">
        <f>ROUND(K1169*L1169,2)</f>
        <v>0</v>
      </c>
    </row>
    <row r="1170" spans="1:13" ht="49.05" customHeight="1" thickBot="1" x14ac:dyDescent="0.35">
      <c r="A1170" s="22"/>
      <c r="B1170" s="22"/>
      <c r="C1170" s="22"/>
      <c r="D1170" s="84" t="s">
        <v>1779</v>
      </c>
      <c r="E1170" s="84"/>
      <c r="F1170" s="84"/>
      <c r="G1170" s="84"/>
      <c r="H1170" s="84"/>
      <c r="I1170" s="84"/>
      <c r="J1170" s="84"/>
      <c r="K1170" s="84"/>
      <c r="L1170" s="84"/>
      <c r="M1170" s="84"/>
    </row>
    <row r="1171" spans="1:13" ht="15.15" customHeight="1" thickBot="1" x14ac:dyDescent="0.35">
      <c r="A1171" s="22"/>
      <c r="B1171" s="22"/>
      <c r="C1171" s="22"/>
      <c r="D1171" s="22"/>
      <c r="E1171" s="23"/>
      <c r="F1171" s="25" t="s">
        <v>1780</v>
      </c>
      <c r="G1171" s="25" t="s">
        <v>1781</v>
      </c>
      <c r="H1171" s="25" t="s">
        <v>1782</v>
      </c>
      <c r="I1171" s="25" t="s">
        <v>1783</v>
      </c>
      <c r="J1171" s="25" t="s">
        <v>1784</v>
      </c>
      <c r="K1171" s="25" t="s">
        <v>1785</v>
      </c>
      <c r="L1171" s="22"/>
      <c r="M1171" s="22"/>
    </row>
    <row r="1172" spans="1:13" ht="15.15" customHeight="1" thickBot="1" x14ac:dyDescent="0.35">
      <c r="A1172" s="22"/>
      <c r="B1172" s="22"/>
      <c r="C1172" s="22"/>
      <c r="D1172" s="26"/>
      <c r="E1172" s="27"/>
      <c r="F1172" s="28">
        <v>1</v>
      </c>
      <c r="G1172" s="29"/>
      <c r="H1172" s="29"/>
      <c r="I1172" s="29"/>
      <c r="J1172" s="31">
        <f>ROUND(F1172,3)</f>
        <v>1</v>
      </c>
      <c r="K1172" s="33">
        <f>SUM(J1172:J1172)</f>
        <v>1</v>
      </c>
      <c r="L1172" s="22"/>
      <c r="M1172" s="22"/>
    </row>
    <row r="1173" spans="1:13" ht="15.45" customHeight="1" thickBot="1" x14ac:dyDescent="0.35">
      <c r="A1173" s="10" t="s">
        <v>1786</v>
      </c>
      <c r="B1173" s="5" t="s">
        <v>1787</v>
      </c>
      <c r="C1173" s="5" t="s">
        <v>1788</v>
      </c>
      <c r="D1173" s="84" t="s">
        <v>1789</v>
      </c>
      <c r="E1173" s="84"/>
      <c r="F1173" s="84"/>
      <c r="G1173" s="84"/>
      <c r="H1173" s="84"/>
      <c r="I1173" s="84"/>
      <c r="J1173" s="84"/>
      <c r="K1173" s="20">
        <f>SUM(K1176:K1176)</f>
        <v>1</v>
      </c>
      <c r="L1173" s="21">
        <f>ROUND(0*(1+M2/100),2)</f>
        <v>0</v>
      </c>
      <c r="M1173" s="21">
        <f>ROUND(K1173*L1173,2)</f>
        <v>0</v>
      </c>
    </row>
    <row r="1174" spans="1:13" ht="49.05" customHeight="1" thickBot="1" x14ac:dyDescent="0.35">
      <c r="A1174" s="22"/>
      <c r="B1174" s="22"/>
      <c r="C1174" s="22"/>
      <c r="D1174" s="84" t="s">
        <v>1790</v>
      </c>
      <c r="E1174" s="84"/>
      <c r="F1174" s="84"/>
      <c r="G1174" s="84"/>
      <c r="H1174" s="84"/>
      <c r="I1174" s="84"/>
      <c r="J1174" s="84"/>
      <c r="K1174" s="84"/>
      <c r="L1174" s="84"/>
      <c r="M1174" s="84"/>
    </row>
    <row r="1175" spans="1:13" ht="15.15" customHeight="1" thickBot="1" x14ac:dyDescent="0.35">
      <c r="A1175" s="22"/>
      <c r="B1175" s="22"/>
      <c r="C1175" s="22"/>
      <c r="D1175" s="22"/>
      <c r="E1175" s="23"/>
      <c r="F1175" s="25" t="s">
        <v>1791</v>
      </c>
      <c r="G1175" s="25" t="s">
        <v>1792</v>
      </c>
      <c r="H1175" s="25" t="s">
        <v>1793</v>
      </c>
      <c r="I1175" s="25" t="s">
        <v>1794</v>
      </c>
      <c r="J1175" s="25" t="s">
        <v>1795</v>
      </c>
      <c r="K1175" s="25" t="s">
        <v>1796</v>
      </c>
      <c r="L1175" s="22"/>
      <c r="M1175" s="22"/>
    </row>
    <row r="1176" spans="1:13" ht="15.15" customHeight="1" thickBot="1" x14ac:dyDescent="0.35">
      <c r="A1176" s="22"/>
      <c r="B1176" s="22"/>
      <c r="C1176" s="22"/>
      <c r="D1176" s="26"/>
      <c r="E1176" s="27" t="s">
        <v>1797</v>
      </c>
      <c r="F1176" s="28">
        <v>1</v>
      </c>
      <c r="G1176" s="29"/>
      <c r="H1176" s="29"/>
      <c r="I1176" s="29"/>
      <c r="J1176" s="31">
        <f>ROUND(F1176,3)</f>
        <v>1</v>
      </c>
      <c r="K1176" s="33">
        <f>SUM(J1176:J1176)</f>
        <v>1</v>
      </c>
      <c r="L1176" s="22"/>
      <c r="M1176" s="22"/>
    </row>
    <row r="1177" spans="1:13" ht="15.45" customHeight="1" thickBot="1" x14ac:dyDescent="0.35">
      <c r="A1177" s="10" t="s">
        <v>1798</v>
      </c>
      <c r="B1177" s="5" t="s">
        <v>1799</v>
      </c>
      <c r="C1177" s="5" t="s">
        <v>1800</v>
      </c>
      <c r="D1177" s="84" t="s">
        <v>1801</v>
      </c>
      <c r="E1177" s="84"/>
      <c r="F1177" s="84"/>
      <c r="G1177" s="84"/>
      <c r="H1177" s="84"/>
      <c r="I1177" s="84"/>
      <c r="J1177" s="84"/>
      <c r="K1177" s="20">
        <f>SUM(K1180:K1180)</f>
        <v>32</v>
      </c>
      <c r="L1177" s="21">
        <f>ROUND(0*(1+M2/100),2)</f>
        <v>0</v>
      </c>
      <c r="M1177" s="21">
        <f>ROUND(K1177*L1177,2)</f>
        <v>0</v>
      </c>
    </row>
    <row r="1178" spans="1:13" ht="58.35" customHeight="1" thickBot="1" x14ac:dyDescent="0.35">
      <c r="A1178" s="22"/>
      <c r="B1178" s="22"/>
      <c r="C1178" s="22"/>
      <c r="D1178" s="84" t="s">
        <v>1802</v>
      </c>
      <c r="E1178" s="84"/>
      <c r="F1178" s="84"/>
      <c r="G1178" s="84"/>
      <c r="H1178" s="84"/>
      <c r="I1178" s="84"/>
      <c r="J1178" s="84"/>
      <c r="K1178" s="84"/>
      <c r="L1178" s="84"/>
      <c r="M1178" s="84"/>
    </row>
    <row r="1179" spans="1:13" ht="15.15" customHeight="1" thickBot="1" x14ac:dyDescent="0.35">
      <c r="A1179" s="22"/>
      <c r="B1179" s="22"/>
      <c r="C1179" s="22"/>
      <c r="D1179" s="22"/>
      <c r="E1179" s="23"/>
      <c r="F1179" s="25" t="s">
        <v>1803</v>
      </c>
      <c r="G1179" s="25" t="s">
        <v>1804</v>
      </c>
      <c r="H1179" s="25" t="s">
        <v>1805</v>
      </c>
      <c r="I1179" s="25" t="s">
        <v>1806</v>
      </c>
      <c r="J1179" s="25" t="s">
        <v>1807</v>
      </c>
      <c r="K1179" s="25" t="s">
        <v>1808</v>
      </c>
      <c r="L1179" s="22"/>
      <c r="M1179" s="22"/>
    </row>
    <row r="1180" spans="1:13" ht="15.15" customHeight="1" thickBot="1" x14ac:dyDescent="0.35">
      <c r="A1180" s="22"/>
      <c r="B1180" s="22"/>
      <c r="C1180" s="22"/>
      <c r="D1180" s="26"/>
      <c r="E1180" s="27" t="s">
        <v>1809</v>
      </c>
      <c r="F1180" s="28">
        <v>32</v>
      </c>
      <c r="G1180" s="29"/>
      <c r="H1180" s="29"/>
      <c r="I1180" s="29"/>
      <c r="J1180" s="31">
        <f>ROUND(F1180,3)</f>
        <v>32</v>
      </c>
      <c r="K1180" s="33">
        <f>SUM(J1180:J1180)</f>
        <v>32</v>
      </c>
      <c r="L1180" s="22"/>
      <c r="M1180" s="22"/>
    </row>
    <row r="1181" spans="1:13" ht="15.45" customHeight="1" thickBot="1" x14ac:dyDescent="0.35">
      <c r="A1181" s="10" t="s">
        <v>1810</v>
      </c>
      <c r="B1181" s="5" t="s">
        <v>1811</v>
      </c>
      <c r="C1181" s="5" t="s">
        <v>1812</v>
      </c>
      <c r="D1181" s="84" t="s">
        <v>1813</v>
      </c>
      <c r="E1181" s="84"/>
      <c r="F1181" s="84"/>
      <c r="G1181" s="84"/>
      <c r="H1181" s="84"/>
      <c r="I1181" s="84"/>
      <c r="J1181" s="84"/>
      <c r="K1181" s="20">
        <f>SUM(K1184:K1185)</f>
        <v>6</v>
      </c>
      <c r="L1181" s="21">
        <f>ROUND(0*(1+M2/100),2)</f>
        <v>0</v>
      </c>
      <c r="M1181" s="21">
        <f>ROUND(K1181*L1181,2)</f>
        <v>0</v>
      </c>
    </row>
    <row r="1182" spans="1:13" ht="58.35" customHeight="1" thickBot="1" x14ac:dyDescent="0.35">
      <c r="A1182" s="22"/>
      <c r="B1182" s="22"/>
      <c r="C1182" s="22"/>
      <c r="D1182" s="84" t="s">
        <v>1814</v>
      </c>
      <c r="E1182" s="84"/>
      <c r="F1182" s="84"/>
      <c r="G1182" s="84"/>
      <c r="H1182" s="84"/>
      <c r="I1182" s="84"/>
      <c r="J1182" s="84"/>
      <c r="K1182" s="84"/>
      <c r="L1182" s="84"/>
      <c r="M1182" s="84"/>
    </row>
    <row r="1183" spans="1:13" ht="15.15" customHeight="1" thickBot="1" x14ac:dyDescent="0.35">
      <c r="A1183" s="22"/>
      <c r="B1183" s="22"/>
      <c r="C1183" s="22"/>
      <c r="D1183" s="22"/>
      <c r="E1183" s="23"/>
      <c r="F1183" s="25" t="s">
        <v>1815</v>
      </c>
      <c r="G1183" s="25" t="s">
        <v>1816</v>
      </c>
      <c r="H1183" s="25" t="s">
        <v>1817</v>
      </c>
      <c r="I1183" s="25" t="s">
        <v>1818</v>
      </c>
      <c r="J1183" s="25" t="s">
        <v>1819</v>
      </c>
      <c r="K1183" s="25" t="s">
        <v>1820</v>
      </c>
      <c r="L1183" s="22"/>
      <c r="M1183" s="22"/>
    </row>
    <row r="1184" spans="1:13" ht="15.15" customHeight="1" thickBot="1" x14ac:dyDescent="0.35">
      <c r="A1184" s="22"/>
      <c r="B1184" s="22"/>
      <c r="C1184" s="22"/>
      <c r="D1184" s="26"/>
      <c r="E1184" s="27" t="s">
        <v>1821</v>
      </c>
      <c r="F1184" s="28">
        <v>2</v>
      </c>
      <c r="G1184" s="29"/>
      <c r="H1184" s="29"/>
      <c r="I1184" s="29"/>
      <c r="J1184" s="31">
        <f>ROUND(F1184,3)</f>
        <v>2</v>
      </c>
      <c r="K1184" s="42"/>
      <c r="L1184" s="22"/>
      <c r="M1184" s="22"/>
    </row>
    <row r="1185" spans="1:13" ht="15.15" customHeight="1" thickBot="1" x14ac:dyDescent="0.35">
      <c r="A1185" s="22"/>
      <c r="B1185" s="22"/>
      <c r="C1185" s="22"/>
      <c r="D1185" s="26"/>
      <c r="E1185" s="5" t="s">
        <v>1822</v>
      </c>
      <c r="F1185" s="3">
        <v>4</v>
      </c>
      <c r="G1185" s="20"/>
      <c r="H1185" s="20"/>
      <c r="I1185" s="20"/>
      <c r="J1185" s="30">
        <f>ROUND(F1185,3)</f>
        <v>4</v>
      </c>
      <c r="K1185" s="32">
        <f>SUM(J1184:J1185)</f>
        <v>6</v>
      </c>
      <c r="L1185" s="22"/>
      <c r="M1185" s="22"/>
    </row>
    <row r="1186" spans="1:13" ht="15.45" customHeight="1" thickBot="1" x14ac:dyDescent="0.35">
      <c r="A1186" s="10" t="s">
        <v>1823</v>
      </c>
      <c r="B1186" s="5" t="s">
        <v>1824</v>
      </c>
      <c r="C1186" s="5" t="s">
        <v>1825</v>
      </c>
      <c r="D1186" s="84" t="s">
        <v>1826</v>
      </c>
      <c r="E1186" s="84"/>
      <c r="F1186" s="84"/>
      <c r="G1186" s="84"/>
      <c r="H1186" s="84"/>
      <c r="I1186" s="84"/>
      <c r="J1186" s="84"/>
      <c r="K1186" s="20">
        <f>SUM(K1189:K1189)</f>
        <v>1</v>
      </c>
      <c r="L1186" s="21">
        <f>ROUND(0*(1+M2/100),2)</f>
        <v>0</v>
      </c>
      <c r="M1186" s="21">
        <f>ROUND(K1186*L1186,2)</f>
        <v>0</v>
      </c>
    </row>
    <row r="1187" spans="1:13" ht="58.35" customHeight="1" thickBot="1" x14ac:dyDescent="0.35">
      <c r="A1187" s="22"/>
      <c r="B1187" s="22"/>
      <c r="C1187" s="22"/>
      <c r="D1187" s="84" t="s">
        <v>1827</v>
      </c>
      <c r="E1187" s="84"/>
      <c r="F1187" s="84"/>
      <c r="G1187" s="84"/>
      <c r="H1187" s="84"/>
      <c r="I1187" s="84"/>
      <c r="J1187" s="84"/>
      <c r="K1187" s="84"/>
      <c r="L1187" s="84"/>
      <c r="M1187" s="84"/>
    </row>
    <row r="1188" spans="1:13" ht="15.15" customHeight="1" thickBot="1" x14ac:dyDescent="0.35">
      <c r="A1188" s="22"/>
      <c r="B1188" s="22"/>
      <c r="C1188" s="22"/>
      <c r="D1188" s="22"/>
      <c r="E1188" s="23"/>
      <c r="F1188" s="25" t="s">
        <v>1828</v>
      </c>
      <c r="G1188" s="25" t="s">
        <v>1829</v>
      </c>
      <c r="H1188" s="25" t="s">
        <v>1830</v>
      </c>
      <c r="I1188" s="25" t="s">
        <v>1831</v>
      </c>
      <c r="J1188" s="25" t="s">
        <v>1832</v>
      </c>
      <c r="K1188" s="25" t="s">
        <v>1833</v>
      </c>
      <c r="L1188" s="22"/>
      <c r="M1188" s="22"/>
    </row>
    <row r="1189" spans="1:13" ht="15.15" customHeight="1" thickBot="1" x14ac:dyDescent="0.35">
      <c r="A1189" s="22"/>
      <c r="B1189" s="22"/>
      <c r="C1189" s="22"/>
      <c r="D1189" s="26"/>
      <c r="E1189" s="27"/>
      <c r="F1189" s="28">
        <v>1</v>
      </c>
      <c r="G1189" s="29"/>
      <c r="H1189" s="29"/>
      <c r="I1189" s="29"/>
      <c r="J1189" s="31">
        <f>ROUND(F1189,3)</f>
        <v>1</v>
      </c>
      <c r="K1189" s="33">
        <f>SUM(J1189:J1189)</f>
        <v>1</v>
      </c>
      <c r="L1189" s="22"/>
      <c r="M1189" s="22"/>
    </row>
    <row r="1190" spans="1:13" ht="15.45" customHeight="1" thickBot="1" x14ac:dyDescent="0.35">
      <c r="A1190" s="10" t="s">
        <v>1834</v>
      </c>
      <c r="B1190" s="5" t="s">
        <v>1835</v>
      </c>
      <c r="C1190" s="5" t="s">
        <v>1836</v>
      </c>
      <c r="D1190" s="84" t="s">
        <v>1837</v>
      </c>
      <c r="E1190" s="84"/>
      <c r="F1190" s="84"/>
      <c r="G1190" s="84"/>
      <c r="H1190" s="84"/>
      <c r="I1190" s="84"/>
      <c r="J1190" s="84"/>
      <c r="K1190" s="20">
        <f>SUM(K1193:K1194)</f>
        <v>8</v>
      </c>
      <c r="L1190" s="21">
        <f>ROUND(0*(1+M2/100),2)</f>
        <v>0</v>
      </c>
      <c r="M1190" s="21">
        <f>ROUND(K1190*L1190,2)</f>
        <v>0</v>
      </c>
    </row>
    <row r="1191" spans="1:13" ht="67.5" customHeight="1" thickBot="1" x14ac:dyDescent="0.35">
      <c r="A1191" s="22"/>
      <c r="B1191" s="22"/>
      <c r="C1191" s="22"/>
      <c r="D1191" s="84" t="s">
        <v>1838</v>
      </c>
      <c r="E1191" s="84"/>
      <c r="F1191" s="84"/>
      <c r="G1191" s="84"/>
      <c r="H1191" s="84"/>
      <c r="I1191" s="84"/>
      <c r="J1191" s="84"/>
      <c r="K1191" s="84"/>
      <c r="L1191" s="84"/>
      <c r="M1191" s="84"/>
    </row>
    <row r="1192" spans="1:13" ht="15.15" customHeight="1" thickBot="1" x14ac:dyDescent="0.35">
      <c r="A1192" s="22"/>
      <c r="B1192" s="22"/>
      <c r="C1192" s="22"/>
      <c r="D1192" s="22"/>
      <c r="E1192" s="23"/>
      <c r="F1192" s="25" t="s">
        <v>1839</v>
      </c>
      <c r="G1192" s="25" t="s">
        <v>1840</v>
      </c>
      <c r="H1192" s="25" t="s">
        <v>1841</v>
      </c>
      <c r="I1192" s="25" t="s">
        <v>1842</v>
      </c>
      <c r="J1192" s="25" t="s">
        <v>1843</v>
      </c>
      <c r="K1192" s="25" t="s">
        <v>1844</v>
      </c>
      <c r="L1192" s="22"/>
      <c r="M1192" s="22"/>
    </row>
    <row r="1193" spans="1:13" ht="15.15" customHeight="1" thickBot="1" x14ac:dyDescent="0.35">
      <c r="A1193" s="22"/>
      <c r="B1193" s="22"/>
      <c r="C1193" s="22"/>
      <c r="D1193" s="26"/>
      <c r="E1193" s="27" t="s">
        <v>1845</v>
      </c>
      <c r="F1193" s="28">
        <v>2</v>
      </c>
      <c r="G1193" s="29">
        <v>2</v>
      </c>
      <c r="H1193" s="29"/>
      <c r="I1193" s="29"/>
      <c r="J1193" s="31">
        <f>ROUND(F1193*G1193,3)</f>
        <v>4</v>
      </c>
      <c r="K1193" s="42"/>
      <c r="L1193" s="22"/>
      <c r="M1193" s="22"/>
    </row>
    <row r="1194" spans="1:13" ht="15.15" customHeight="1" thickBot="1" x14ac:dyDescent="0.35">
      <c r="A1194" s="22"/>
      <c r="B1194" s="22"/>
      <c r="C1194" s="22"/>
      <c r="D1194" s="26"/>
      <c r="E1194" s="5" t="s">
        <v>1846</v>
      </c>
      <c r="F1194" s="3">
        <v>4</v>
      </c>
      <c r="G1194" s="20">
        <v>1</v>
      </c>
      <c r="H1194" s="20"/>
      <c r="I1194" s="20"/>
      <c r="J1194" s="30">
        <f>ROUND(F1194*G1194,3)</f>
        <v>4</v>
      </c>
      <c r="K1194" s="32">
        <f>SUM(J1193:J1194)</f>
        <v>8</v>
      </c>
      <c r="L1194" s="22"/>
      <c r="M1194" s="22"/>
    </row>
    <row r="1195" spans="1:13" ht="15.45" customHeight="1" thickBot="1" x14ac:dyDescent="0.35">
      <c r="A1195" s="10" t="s">
        <v>1847</v>
      </c>
      <c r="B1195" s="5" t="s">
        <v>1848</v>
      </c>
      <c r="C1195" s="5" t="s">
        <v>1849</v>
      </c>
      <c r="D1195" s="84" t="s">
        <v>1850</v>
      </c>
      <c r="E1195" s="84"/>
      <c r="F1195" s="84"/>
      <c r="G1195" s="84"/>
      <c r="H1195" s="84"/>
      <c r="I1195" s="84"/>
      <c r="J1195" s="84"/>
      <c r="K1195" s="20">
        <f>SUM(K1198:K1211)</f>
        <v>336.60999999999996</v>
      </c>
      <c r="L1195" s="21">
        <f>ROUND(0*(1+M2/100),2)</f>
        <v>0</v>
      </c>
      <c r="M1195" s="21">
        <f>ROUND(K1195*L1195,2)</f>
        <v>0</v>
      </c>
    </row>
    <row r="1196" spans="1:13" ht="49.05" customHeight="1" thickBot="1" x14ac:dyDescent="0.35">
      <c r="A1196" s="22"/>
      <c r="B1196" s="22"/>
      <c r="C1196" s="22"/>
      <c r="D1196" s="84" t="s">
        <v>1851</v>
      </c>
      <c r="E1196" s="84"/>
      <c r="F1196" s="84"/>
      <c r="G1196" s="84"/>
      <c r="H1196" s="84"/>
      <c r="I1196" s="84"/>
      <c r="J1196" s="84"/>
      <c r="K1196" s="84"/>
      <c r="L1196" s="84"/>
      <c r="M1196" s="84"/>
    </row>
    <row r="1197" spans="1:13" ht="15.15" customHeight="1" thickBot="1" x14ac:dyDescent="0.35">
      <c r="A1197" s="22"/>
      <c r="B1197" s="22"/>
      <c r="C1197" s="22"/>
      <c r="D1197" s="22"/>
      <c r="E1197" s="23"/>
      <c r="F1197" s="25" t="s">
        <v>1852</v>
      </c>
      <c r="G1197" s="25" t="s">
        <v>1853</v>
      </c>
      <c r="H1197" s="25" t="s">
        <v>1854</v>
      </c>
      <c r="I1197" s="25" t="s">
        <v>1855</v>
      </c>
      <c r="J1197" s="25" t="s">
        <v>1856</v>
      </c>
      <c r="K1197" s="25" t="s">
        <v>1857</v>
      </c>
      <c r="L1197" s="22"/>
      <c r="M1197" s="22"/>
    </row>
    <row r="1198" spans="1:13" ht="15.15" customHeight="1" thickBot="1" x14ac:dyDescent="0.35">
      <c r="A1198" s="22"/>
      <c r="B1198" s="22"/>
      <c r="C1198" s="22"/>
      <c r="D1198" s="26"/>
      <c r="E1198" s="27" t="s">
        <v>1858</v>
      </c>
      <c r="F1198" s="28">
        <v>38</v>
      </c>
      <c r="G1198" s="29"/>
      <c r="H1198" s="29">
        <v>0.9</v>
      </c>
      <c r="I1198" s="29"/>
      <c r="J1198" s="31">
        <f>ROUND(F1198*H1198,3)</f>
        <v>34.200000000000003</v>
      </c>
      <c r="K1198" s="42"/>
      <c r="L1198" s="22"/>
      <c r="M1198" s="22"/>
    </row>
    <row r="1199" spans="1:13" ht="15.15" customHeight="1" thickBot="1" x14ac:dyDescent="0.35">
      <c r="A1199" s="22"/>
      <c r="B1199" s="22"/>
      <c r="C1199" s="22"/>
      <c r="D1199" s="26"/>
      <c r="E1199" s="5"/>
      <c r="F1199" s="3">
        <v>76</v>
      </c>
      <c r="G1199" s="20"/>
      <c r="H1199" s="20"/>
      <c r="I1199" s="20">
        <v>2.2000000000000002</v>
      </c>
      <c r="J1199" s="30">
        <f>ROUND(F1199*I1199,3)</f>
        <v>167.2</v>
      </c>
      <c r="K1199" s="22"/>
      <c r="L1199" s="22"/>
      <c r="M1199" s="22"/>
    </row>
    <row r="1200" spans="1:13" ht="15.15" customHeight="1" thickBot="1" x14ac:dyDescent="0.35">
      <c r="A1200" s="22"/>
      <c r="B1200" s="22"/>
      <c r="C1200" s="22"/>
      <c r="D1200" s="26"/>
      <c r="E1200" s="5" t="s">
        <v>1859</v>
      </c>
      <c r="F1200" s="3">
        <v>18</v>
      </c>
      <c r="G1200" s="20"/>
      <c r="H1200" s="20">
        <v>0.78</v>
      </c>
      <c r="I1200" s="20"/>
      <c r="J1200" s="30">
        <f>ROUND(F1200*H1200,3)</f>
        <v>14.04</v>
      </c>
      <c r="K1200" s="22"/>
      <c r="L1200" s="22"/>
      <c r="M1200" s="22"/>
    </row>
    <row r="1201" spans="1:13" ht="15.15" customHeight="1" thickBot="1" x14ac:dyDescent="0.35">
      <c r="A1201" s="22"/>
      <c r="B1201" s="22"/>
      <c r="C1201" s="22"/>
      <c r="D1201" s="26"/>
      <c r="E1201" s="5"/>
      <c r="F1201" s="3">
        <v>18</v>
      </c>
      <c r="G1201" s="20"/>
      <c r="H1201" s="20"/>
      <c r="I1201" s="20">
        <v>1.94</v>
      </c>
      <c r="J1201" s="30">
        <f>ROUND(F1201*I1201,3)</f>
        <v>34.92</v>
      </c>
      <c r="K1201" s="22"/>
      <c r="L1201" s="22"/>
      <c r="M1201" s="22"/>
    </row>
    <row r="1202" spans="1:13" ht="15.15" customHeight="1" thickBot="1" x14ac:dyDescent="0.35">
      <c r="A1202" s="22"/>
      <c r="B1202" s="22"/>
      <c r="C1202" s="22"/>
      <c r="D1202" s="26"/>
      <c r="E1202" s="5" t="s">
        <v>1860</v>
      </c>
      <c r="F1202" s="3">
        <v>6</v>
      </c>
      <c r="G1202" s="20"/>
      <c r="H1202" s="20">
        <v>1.19</v>
      </c>
      <c r="I1202" s="20"/>
      <c r="J1202" s="30">
        <f>ROUND(F1202*H1202,3)</f>
        <v>7.14</v>
      </c>
      <c r="K1202" s="22"/>
      <c r="L1202" s="22"/>
      <c r="M1202" s="22"/>
    </row>
    <row r="1203" spans="1:13" ht="15.15" customHeight="1" thickBot="1" x14ac:dyDescent="0.35">
      <c r="A1203" s="22"/>
      <c r="B1203" s="22"/>
      <c r="C1203" s="22"/>
      <c r="D1203" s="26"/>
      <c r="E1203" s="5"/>
      <c r="F1203" s="3">
        <v>6</v>
      </c>
      <c r="G1203" s="20"/>
      <c r="H1203" s="20"/>
      <c r="I1203" s="20">
        <v>1.94</v>
      </c>
      <c r="J1203" s="30">
        <f>ROUND(F1203*I1203,3)</f>
        <v>11.64</v>
      </c>
      <c r="K1203" s="22"/>
      <c r="L1203" s="22"/>
      <c r="M1203" s="22"/>
    </row>
    <row r="1204" spans="1:13" ht="15.15" customHeight="1" thickBot="1" x14ac:dyDescent="0.35">
      <c r="A1204" s="22"/>
      <c r="B1204" s="22"/>
      <c r="C1204" s="22"/>
      <c r="D1204" s="26"/>
      <c r="E1204" s="5" t="s">
        <v>1861</v>
      </c>
      <c r="F1204" s="3">
        <v>6</v>
      </c>
      <c r="G1204" s="20"/>
      <c r="H1204" s="20">
        <v>0.56000000000000005</v>
      </c>
      <c r="I1204" s="20"/>
      <c r="J1204" s="30">
        <f>ROUND(F1204*H1204,3)</f>
        <v>3.36</v>
      </c>
      <c r="K1204" s="22"/>
      <c r="L1204" s="22"/>
      <c r="M1204" s="22"/>
    </row>
    <row r="1205" spans="1:13" ht="15.15" customHeight="1" thickBot="1" x14ac:dyDescent="0.35">
      <c r="A1205" s="22"/>
      <c r="B1205" s="22"/>
      <c r="C1205" s="22"/>
      <c r="D1205" s="26"/>
      <c r="E1205" s="5"/>
      <c r="F1205" s="3">
        <v>6</v>
      </c>
      <c r="G1205" s="20"/>
      <c r="H1205" s="20"/>
      <c r="I1205" s="20">
        <v>1.94</v>
      </c>
      <c r="J1205" s="30">
        <f>ROUND(F1205*I1205,3)</f>
        <v>11.64</v>
      </c>
      <c r="K1205" s="22"/>
      <c r="L1205" s="22"/>
      <c r="M1205" s="22"/>
    </row>
    <row r="1206" spans="1:13" ht="15.15" customHeight="1" thickBot="1" x14ac:dyDescent="0.35">
      <c r="A1206" s="22"/>
      <c r="B1206" s="22"/>
      <c r="C1206" s="22"/>
      <c r="D1206" s="26"/>
      <c r="E1206" s="5" t="s">
        <v>1862</v>
      </c>
      <c r="F1206" s="3">
        <v>6</v>
      </c>
      <c r="G1206" s="20"/>
      <c r="H1206" s="20">
        <v>0.48</v>
      </c>
      <c r="I1206" s="20"/>
      <c r="J1206" s="30">
        <f>ROUND(F1206*H1206,3)</f>
        <v>2.88</v>
      </c>
      <c r="K1206" s="22"/>
      <c r="L1206" s="22"/>
      <c r="M1206" s="22"/>
    </row>
    <row r="1207" spans="1:13" ht="15.15" customHeight="1" thickBot="1" x14ac:dyDescent="0.35">
      <c r="A1207" s="22"/>
      <c r="B1207" s="22"/>
      <c r="C1207" s="22"/>
      <c r="D1207" s="26"/>
      <c r="E1207" s="5"/>
      <c r="F1207" s="3">
        <v>6</v>
      </c>
      <c r="G1207" s="20"/>
      <c r="H1207" s="20"/>
      <c r="I1207" s="20">
        <v>1.94</v>
      </c>
      <c r="J1207" s="30">
        <f>ROUND(F1207*I1207,3)</f>
        <v>11.64</v>
      </c>
      <c r="K1207" s="22"/>
      <c r="L1207" s="22"/>
      <c r="M1207" s="22"/>
    </row>
    <row r="1208" spans="1:13" ht="15.15" customHeight="1" thickBot="1" x14ac:dyDescent="0.35">
      <c r="A1208" s="22"/>
      <c r="B1208" s="22"/>
      <c r="C1208" s="22"/>
      <c r="D1208" s="26"/>
      <c r="E1208" s="5" t="s">
        <v>1863</v>
      </c>
      <c r="F1208" s="3">
        <v>8</v>
      </c>
      <c r="G1208" s="20"/>
      <c r="H1208" s="20"/>
      <c r="I1208" s="20">
        <v>2.2000000000000002</v>
      </c>
      <c r="J1208" s="30">
        <f>ROUND(F1208*I1208,3)</f>
        <v>17.600000000000001</v>
      </c>
      <c r="K1208" s="22"/>
      <c r="L1208" s="22"/>
      <c r="M1208" s="22"/>
    </row>
    <row r="1209" spans="1:13" ht="15.15" customHeight="1" thickBot="1" x14ac:dyDescent="0.35">
      <c r="A1209" s="22"/>
      <c r="B1209" s="22"/>
      <c r="C1209" s="22"/>
      <c r="D1209" s="26"/>
      <c r="E1209" s="5"/>
      <c r="F1209" s="3">
        <v>4</v>
      </c>
      <c r="G1209" s="20"/>
      <c r="H1209" s="20">
        <v>1.1499999999999999</v>
      </c>
      <c r="I1209" s="20"/>
      <c r="J1209" s="30">
        <f>ROUND(F1209*H1209,3)</f>
        <v>4.5999999999999996</v>
      </c>
      <c r="K1209" s="22"/>
      <c r="L1209" s="22"/>
      <c r="M1209" s="22"/>
    </row>
    <row r="1210" spans="1:13" ht="15.15" customHeight="1" thickBot="1" x14ac:dyDescent="0.35">
      <c r="A1210" s="22"/>
      <c r="B1210" s="22"/>
      <c r="C1210" s="22"/>
      <c r="D1210" s="26"/>
      <c r="E1210" s="5" t="s">
        <v>1864</v>
      </c>
      <c r="F1210" s="3">
        <v>6</v>
      </c>
      <c r="G1210" s="20"/>
      <c r="H1210" s="20"/>
      <c r="I1210" s="20">
        <v>2.2000000000000002</v>
      </c>
      <c r="J1210" s="30">
        <f>ROUND(F1210*I1210,3)</f>
        <v>13.2</v>
      </c>
      <c r="K1210" s="22"/>
      <c r="L1210" s="22"/>
      <c r="M1210" s="22"/>
    </row>
    <row r="1211" spans="1:13" ht="15.15" customHeight="1" thickBot="1" x14ac:dyDescent="0.35">
      <c r="A1211" s="22"/>
      <c r="B1211" s="22"/>
      <c r="C1211" s="22"/>
      <c r="D1211" s="26"/>
      <c r="E1211" s="5"/>
      <c r="F1211" s="3">
        <v>3</v>
      </c>
      <c r="G1211" s="20"/>
      <c r="H1211" s="20">
        <v>0.85</v>
      </c>
      <c r="I1211" s="20"/>
      <c r="J1211" s="30">
        <f>ROUND(F1211*H1211,3)</f>
        <v>2.5499999999999998</v>
      </c>
      <c r="K1211" s="32">
        <f>SUM(J1198:J1211)</f>
        <v>336.60999999999996</v>
      </c>
      <c r="L1211" s="22"/>
      <c r="M1211" s="22"/>
    </row>
    <row r="1212" spans="1:13" ht="15.45" customHeight="1" thickBot="1" x14ac:dyDescent="0.35">
      <c r="A1212" s="10" t="s">
        <v>1865</v>
      </c>
      <c r="B1212" s="5" t="s">
        <v>1866</v>
      </c>
      <c r="C1212" s="5" t="s">
        <v>1867</v>
      </c>
      <c r="D1212" s="84" t="s">
        <v>1868</v>
      </c>
      <c r="E1212" s="84"/>
      <c r="F1212" s="84"/>
      <c r="G1212" s="84"/>
      <c r="H1212" s="84"/>
      <c r="I1212" s="84"/>
      <c r="J1212" s="84"/>
      <c r="K1212" s="20">
        <f>SUM(K1215:K1215)</f>
        <v>3</v>
      </c>
      <c r="L1212" s="21">
        <f>ROUND(0*(1+M2/100),2)</f>
        <v>0</v>
      </c>
      <c r="M1212" s="21">
        <f>ROUND(K1212*L1212,2)</f>
        <v>0</v>
      </c>
    </row>
    <row r="1213" spans="1:13" ht="58.35" customHeight="1" thickBot="1" x14ac:dyDescent="0.35">
      <c r="A1213" s="22"/>
      <c r="B1213" s="22"/>
      <c r="C1213" s="22"/>
      <c r="D1213" s="84" t="s">
        <v>1869</v>
      </c>
      <c r="E1213" s="84"/>
      <c r="F1213" s="84"/>
      <c r="G1213" s="84"/>
      <c r="H1213" s="84"/>
      <c r="I1213" s="84"/>
      <c r="J1213" s="84"/>
      <c r="K1213" s="84"/>
      <c r="L1213" s="84"/>
      <c r="M1213" s="84"/>
    </row>
    <row r="1214" spans="1:13" ht="15.15" customHeight="1" thickBot="1" x14ac:dyDescent="0.35">
      <c r="A1214" s="22"/>
      <c r="B1214" s="22"/>
      <c r="C1214" s="22"/>
      <c r="D1214" s="22"/>
      <c r="E1214" s="23"/>
      <c r="F1214" s="25" t="s">
        <v>1870</v>
      </c>
      <c r="G1214" s="25" t="s">
        <v>1871</v>
      </c>
      <c r="H1214" s="25" t="s">
        <v>1872</v>
      </c>
      <c r="I1214" s="25" t="s">
        <v>1873</v>
      </c>
      <c r="J1214" s="25" t="s">
        <v>1874</v>
      </c>
      <c r="K1214" s="25" t="s">
        <v>1875</v>
      </c>
      <c r="L1214" s="22"/>
      <c r="M1214" s="22"/>
    </row>
    <row r="1215" spans="1:13" ht="15.15" customHeight="1" thickBot="1" x14ac:dyDescent="0.35">
      <c r="A1215" s="22"/>
      <c r="B1215" s="22"/>
      <c r="C1215" s="22"/>
      <c r="D1215" s="26"/>
      <c r="E1215" s="27" t="s">
        <v>1876</v>
      </c>
      <c r="F1215" s="28">
        <v>3</v>
      </c>
      <c r="G1215" s="29"/>
      <c r="H1215" s="29"/>
      <c r="I1215" s="29"/>
      <c r="J1215" s="31">
        <f>ROUND(F1215,3)</f>
        <v>3</v>
      </c>
      <c r="K1215" s="33">
        <f>SUM(J1215:J1215)</f>
        <v>3</v>
      </c>
      <c r="L1215" s="22"/>
      <c r="M1215" s="22"/>
    </row>
    <row r="1216" spans="1:13" ht="15.45" customHeight="1" thickBot="1" x14ac:dyDescent="0.35">
      <c r="A1216" s="10" t="s">
        <v>1877</v>
      </c>
      <c r="B1216" s="5" t="s">
        <v>1878</v>
      </c>
      <c r="C1216" s="5" t="s">
        <v>1879</v>
      </c>
      <c r="D1216" s="84" t="s">
        <v>1880</v>
      </c>
      <c r="E1216" s="84"/>
      <c r="F1216" s="84"/>
      <c r="G1216" s="84"/>
      <c r="H1216" s="84"/>
      <c r="I1216" s="84"/>
      <c r="J1216" s="84"/>
      <c r="K1216" s="20">
        <f>SUM(K1219:K1219)</f>
        <v>1</v>
      </c>
      <c r="L1216" s="21">
        <f>ROUND(0*(1+M2/100),2)</f>
        <v>0</v>
      </c>
      <c r="M1216" s="21">
        <f>ROUND(K1216*L1216,2)</f>
        <v>0</v>
      </c>
    </row>
    <row r="1217" spans="1:13" ht="58.35" customHeight="1" thickBot="1" x14ac:dyDescent="0.35">
      <c r="A1217" s="22"/>
      <c r="B1217" s="22"/>
      <c r="C1217" s="22"/>
      <c r="D1217" s="84" t="s">
        <v>1881</v>
      </c>
      <c r="E1217" s="84"/>
      <c r="F1217" s="84"/>
      <c r="G1217" s="84"/>
      <c r="H1217" s="84"/>
      <c r="I1217" s="84"/>
      <c r="J1217" s="84"/>
      <c r="K1217" s="84"/>
      <c r="L1217" s="84"/>
      <c r="M1217" s="84"/>
    </row>
    <row r="1218" spans="1:13" ht="15.15" customHeight="1" thickBot="1" x14ac:dyDescent="0.35">
      <c r="A1218" s="22"/>
      <c r="B1218" s="22"/>
      <c r="C1218" s="22"/>
      <c r="D1218" s="22"/>
      <c r="E1218" s="23"/>
      <c r="F1218" s="25" t="s">
        <v>1882</v>
      </c>
      <c r="G1218" s="25" t="s">
        <v>1883</v>
      </c>
      <c r="H1218" s="25" t="s">
        <v>1884</v>
      </c>
      <c r="I1218" s="25" t="s">
        <v>1885</v>
      </c>
      <c r="J1218" s="25" t="s">
        <v>1886</v>
      </c>
      <c r="K1218" s="25" t="s">
        <v>1887</v>
      </c>
      <c r="L1218" s="22"/>
      <c r="M1218" s="22"/>
    </row>
    <row r="1219" spans="1:13" ht="15.15" customHeight="1" thickBot="1" x14ac:dyDescent="0.35">
      <c r="A1219" s="22"/>
      <c r="B1219" s="22"/>
      <c r="C1219" s="22"/>
      <c r="D1219" s="26"/>
      <c r="E1219" s="27" t="s">
        <v>1888</v>
      </c>
      <c r="F1219" s="28">
        <v>1</v>
      </c>
      <c r="G1219" s="29"/>
      <c r="H1219" s="29"/>
      <c r="I1219" s="29"/>
      <c r="J1219" s="31">
        <f>ROUND(F1219,3)</f>
        <v>1</v>
      </c>
      <c r="K1219" s="33">
        <f>SUM(J1219:J1219)</f>
        <v>1</v>
      </c>
      <c r="L1219" s="22"/>
      <c r="M1219" s="22"/>
    </row>
    <row r="1220" spans="1:13" ht="15.45" customHeight="1" thickBot="1" x14ac:dyDescent="0.35">
      <c r="A1220" s="34"/>
      <c r="B1220" s="34"/>
      <c r="C1220" s="34"/>
      <c r="D1220" s="35" t="s">
        <v>1889</v>
      </c>
      <c r="E1220" s="36"/>
      <c r="F1220" s="36"/>
      <c r="G1220" s="36"/>
      <c r="H1220" s="36"/>
      <c r="I1220" s="36"/>
      <c r="J1220" s="36"/>
      <c r="K1220" s="36"/>
      <c r="L1220" s="37">
        <f>M1156+M1160+M1164+M1169+M1173+M1177+M1181+M1186+M1190+M1195+M1212+M1216</f>
        <v>0</v>
      </c>
      <c r="M1220" s="37">
        <f>ROUND(L1220,2)</f>
        <v>0</v>
      </c>
    </row>
    <row r="1221" spans="1:13" ht="15.45" customHeight="1" thickBot="1" x14ac:dyDescent="0.35">
      <c r="A1221" s="38" t="s">
        <v>1890</v>
      </c>
      <c r="B1221" s="38" t="s">
        <v>1891</v>
      </c>
      <c r="C1221" s="39"/>
      <c r="D1221" s="85" t="s">
        <v>1892</v>
      </c>
      <c r="E1221" s="85"/>
      <c r="F1221" s="85"/>
      <c r="G1221" s="85"/>
      <c r="H1221" s="85"/>
      <c r="I1221" s="85"/>
      <c r="J1221" s="85"/>
      <c r="K1221" s="39"/>
      <c r="L1221" s="40">
        <f>L1234</f>
        <v>0</v>
      </c>
      <c r="M1221" s="40">
        <f>ROUND(L1221,2)</f>
        <v>0</v>
      </c>
    </row>
    <row r="1222" spans="1:13" ht="15.45" customHeight="1" thickBot="1" x14ac:dyDescent="0.35">
      <c r="A1222" s="10" t="s">
        <v>1893</v>
      </c>
      <c r="B1222" s="5" t="s">
        <v>1894</v>
      </c>
      <c r="C1222" s="5" t="s">
        <v>1895</v>
      </c>
      <c r="D1222" s="84" t="s">
        <v>1896</v>
      </c>
      <c r="E1222" s="84"/>
      <c r="F1222" s="84"/>
      <c r="G1222" s="84"/>
      <c r="H1222" s="84"/>
      <c r="I1222" s="84"/>
      <c r="J1222" s="84"/>
      <c r="K1222" s="20">
        <f>SUM(K1225:K1225)</f>
        <v>4</v>
      </c>
      <c r="L1222" s="21">
        <f>ROUND(0*(1+M2/100),2)</f>
        <v>0</v>
      </c>
      <c r="M1222" s="21">
        <f>ROUND(K1222*L1222,2)</f>
        <v>0</v>
      </c>
    </row>
    <row r="1223" spans="1:13" ht="49.05" customHeight="1" thickBot="1" x14ac:dyDescent="0.35">
      <c r="A1223" s="22"/>
      <c r="B1223" s="22"/>
      <c r="C1223" s="22"/>
      <c r="D1223" s="84" t="s">
        <v>1897</v>
      </c>
      <c r="E1223" s="84"/>
      <c r="F1223" s="84"/>
      <c r="G1223" s="84"/>
      <c r="H1223" s="84"/>
      <c r="I1223" s="84"/>
      <c r="J1223" s="84"/>
      <c r="K1223" s="84"/>
      <c r="L1223" s="84"/>
      <c r="M1223" s="84"/>
    </row>
    <row r="1224" spans="1:13" ht="15.15" customHeight="1" thickBot="1" x14ac:dyDescent="0.35">
      <c r="A1224" s="22"/>
      <c r="B1224" s="22"/>
      <c r="C1224" s="22"/>
      <c r="D1224" s="22"/>
      <c r="E1224" s="23"/>
      <c r="F1224" s="25" t="s">
        <v>1898</v>
      </c>
      <c r="G1224" s="25" t="s">
        <v>1899</v>
      </c>
      <c r="H1224" s="25" t="s">
        <v>1900</v>
      </c>
      <c r="I1224" s="25" t="s">
        <v>1901</v>
      </c>
      <c r="J1224" s="25" t="s">
        <v>1902</v>
      </c>
      <c r="K1224" s="25" t="s">
        <v>1903</v>
      </c>
      <c r="L1224" s="22"/>
      <c r="M1224" s="22"/>
    </row>
    <row r="1225" spans="1:13" ht="15.15" customHeight="1" thickBot="1" x14ac:dyDescent="0.35">
      <c r="A1225" s="22"/>
      <c r="B1225" s="22"/>
      <c r="C1225" s="22"/>
      <c r="D1225" s="26"/>
      <c r="E1225" s="27" t="s">
        <v>1904</v>
      </c>
      <c r="F1225" s="28">
        <v>4</v>
      </c>
      <c r="G1225" s="29"/>
      <c r="H1225" s="29"/>
      <c r="I1225" s="29"/>
      <c r="J1225" s="31">
        <f>ROUND(F1225,3)</f>
        <v>4</v>
      </c>
      <c r="K1225" s="33">
        <f>SUM(J1225:J1225)</f>
        <v>4</v>
      </c>
      <c r="L1225" s="22"/>
      <c r="M1225" s="22"/>
    </row>
    <row r="1226" spans="1:13" ht="15.45" customHeight="1" thickBot="1" x14ac:dyDescent="0.35">
      <c r="A1226" s="10" t="s">
        <v>1905</v>
      </c>
      <c r="B1226" s="5" t="s">
        <v>1906</v>
      </c>
      <c r="C1226" s="5" t="s">
        <v>1907</v>
      </c>
      <c r="D1226" s="84" t="s">
        <v>1908</v>
      </c>
      <c r="E1226" s="84"/>
      <c r="F1226" s="84"/>
      <c r="G1226" s="84"/>
      <c r="H1226" s="84"/>
      <c r="I1226" s="84"/>
      <c r="J1226" s="84"/>
      <c r="K1226" s="20">
        <f>SUM(K1229:K1229)</f>
        <v>9</v>
      </c>
      <c r="L1226" s="21">
        <f>ROUND(0*(1+M2/100),2)</f>
        <v>0</v>
      </c>
      <c r="M1226" s="21">
        <f>ROUND(K1226*L1226,2)</f>
        <v>0</v>
      </c>
    </row>
    <row r="1227" spans="1:13" ht="58.35" customHeight="1" thickBot="1" x14ac:dyDescent="0.35">
      <c r="A1227" s="22"/>
      <c r="B1227" s="22"/>
      <c r="C1227" s="22"/>
      <c r="D1227" s="84" t="s">
        <v>1909</v>
      </c>
      <c r="E1227" s="84"/>
      <c r="F1227" s="84"/>
      <c r="G1227" s="84"/>
      <c r="H1227" s="84"/>
      <c r="I1227" s="84"/>
      <c r="J1227" s="84"/>
      <c r="K1227" s="84"/>
      <c r="L1227" s="84"/>
      <c r="M1227" s="84"/>
    </row>
    <row r="1228" spans="1:13" ht="15.15" customHeight="1" thickBot="1" x14ac:dyDescent="0.35">
      <c r="A1228" s="22"/>
      <c r="B1228" s="22"/>
      <c r="C1228" s="22"/>
      <c r="D1228" s="22"/>
      <c r="E1228" s="23"/>
      <c r="F1228" s="25" t="s">
        <v>1910</v>
      </c>
      <c r="G1228" s="25" t="s">
        <v>1911</v>
      </c>
      <c r="H1228" s="25" t="s">
        <v>1912</v>
      </c>
      <c r="I1228" s="25" t="s">
        <v>1913</v>
      </c>
      <c r="J1228" s="25" t="s">
        <v>1914</v>
      </c>
      <c r="K1228" s="25" t="s">
        <v>1915</v>
      </c>
      <c r="L1228" s="22"/>
      <c r="M1228" s="22"/>
    </row>
    <row r="1229" spans="1:13" ht="15.15" customHeight="1" thickBot="1" x14ac:dyDescent="0.35">
      <c r="A1229" s="22"/>
      <c r="B1229" s="22"/>
      <c r="C1229" s="22"/>
      <c r="D1229" s="26"/>
      <c r="E1229" s="27"/>
      <c r="F1229" s="28">
        <v>9</v>
      </c>
      <c r="G1229" s="29"/>
      <c r="H1229" s="29"/>
      <c r="I1229" s="29"/>
      <c r="J1229" s="31">
        <f>ROUND(F1229,3)</f>
        <v>9</v>
      </c>
      <c r="K1229" s="33">
        <f>SUM(J1229:J1229)</f>
        <v>9</v>
      </c>
      <c r="L1229" s="22"/>
      <c r="M1229" s="22"/>
    </row>
    <row r="1230" spans="1:13" ht="15.45" customHeight="1" thickBot="1" x14ac:dyDescent="0.35">
      <c r="A1230" s="10" t="s">
        <v>1916</v>
      </c>
      <c r="B1230" s="5" t="s">
        <v>1917</v>
      </c>
      <c r="C1230" s="5" t="s">
        <v>1918</v>
      </c>
      <c r="D1230" s="84" t="s">
        <v>1919</v>
      </c>
      <c r="E1230" s="84"/>
      <c r="F1230" s="84"/>
      <c r="G1230" s="84"/>
      <c r="H1230" s="84"/>
      <c r="I1230" s="84"/>
      <c r="J1230" s="84"/>
      <c r="K1230" s="20">
        <f>SUM(K1233:K1233)</f>
        <v>4</v>
      </c>
      <c r="L1230" s="21">
        <f>ROUND(0*(1+M2/100),2)</f>
        <v>0</v>
      </c>
      <c r="M1230" s="21">
        <f>ROUND(K1230*L1230,2)</f>
        <v>0</v>
      </c>
    </row>
    <row r="1231" spans="1:13" ht="58.35" customHeight="1" thickBot="1" x14ac:dyDescent="0.35">
      <c r="A1231" s="22"/>
      <c r="B1231" s="22"/>
      <c r="C1231" s="22"/>
      <c r="D1231" s="84" t="s">
        <v>1920</v>
      </c>
      <c r="E1231" s="84"/>
      <c r="F1231" s="84"/>
      <c r="G1231" s="84"/>
      <c r="H1231" s="84"/>
      <c r="I1231" s="84"/>
      <c r="J1231" s="84"/>
      <c r="K1231" s="84"/>
      <c r="L1231" s="84"/>
      <c r="M1231" s="84"/>
    </row>
    <row r="1232" spans="1:13" ht="15.15" customHeight="1" thickBot="1" x14ac:dyDescent="0.35">
      <c r="A1232" s="22"/>
      <c r="B1232" s="22"/>
      <c r="C1232" s="22"/>
      <c r="D1232" s="22"/>
      <c r="E1232" s="23"/>
      <c r="F1232" s="25" t="s">
        <v>1921</v>
      </c>
      <c r="G1232" s="25" t="s">
        <v>1922</v>
      </c>
      <c r="H1232" s="25" t="s">
        <v>1923</v>
      </c>
      <c r="I1232" s="25" t="s">
        <v>1924</v>
      </c>
      <c r="J1232" s="25" t="s">
        <v>1925</v>
      </c>
      <c r="K1232" s="25" t="s">
        <v>1926</v>
      </c>
      <c r="L1232" s="22"/>
      <c r="M1232" s="22"/>
    </row>
    <row r="1233" spans="1:13" ht="15.15" customHeight="1" thickBot="1" x14ac:dyDescent="0.35">
      <c r="A1233" s="22"/>
      <c r="B1233" s="22"/>
      <c r="C1233" s="22"/>
      <c r="D1233" s="26"/>
      <c r="E1233" s="27" t="s">
        <v>1927</v>
      </c>
      <c r="F1233" s="28">
        <v>4</v>
      </c>
      <c r="G1233" s="29"/>
      <c r="H1233" s="29"/>
      <c r="I1233" s="29"/>
      <c r="J1233" s="31">
        <f>ROUND(F1233,3)</f>
        <v>4</v>
      </c>
      <c r="K1233" s="33">
        <f>SUM(J1233:J1233)</f>
        <v>4</v>
      </c>
      <c r="L1233" s="22"/>
      <c r="M1233" s="22"/>
    </row>
    <row r="1234" spans="1:13" ht="15.45" customHeight="1" thickBot="1" x14ac:dyDescent="0.35">
      <c r="A1234" s="34"/>
      <c r="B1234" s="34"/>
      <c r="C1234" s="34"/>
      <c r="D1234" s="35" t="s">
        <v>1928</v>
      </c>
      <c r="E1234" s="36"/>
      <c r="F1234" s="36"/>
      <c r="G1234" s="36"/>
      <c r="H1234" s="36"/>
      <c r="I1234" s="36"/>
      <c r="J1234" s="36"/>
      <c r="K1234" s="36"/>
      <c r="L1234" s="37">
        <f>M1222+M1226+M1230</f>
        <v>0</v>
      </c>
      <c r="M1234" s="37">
        <f>ROUND(L1234,2)</f>
        <v>0</v>
      </c>
    </row>
    <row r="1235" spans="1:13" ht="15.45" customHeight="1" thickBot="1" x14ac:dyDescent="0.35">
      <c r="A1235" s="38" t="s">
        <v>1929</v>
      </c>
      <c r="B1235" s="38" t="s">
        <v>1930</v>
      </c>
      <c r="C1235" s="39"/>
      <c r="D1235" s="85" t="s">
        <v>1931</v>
      </c>
      <c r="E1235" s="85"/>
      <c r="F1235" s="85"/>
      <c r="G1235" s="85"/>
      <c r="H1235" s="85"/>
      <c r="I1235" s="85"/>
      <c r="J1235" s="85"/>
      <c r="K1235" s="39"/>
      <c r="L1235" s="40">
        <f>L1240</f>
        <v>0</v>
      </c>
      <c r="M1235" s="40">
        <f>ROUND(L1235,2)</f>
        <v>0</v>
      </c>
    </row>
    <row r="1236" spans="1:13" ht="15.45" customHeight="1" thickBot="1" x14ac:dyDescent="0.35">
      <c r="A1236" s="10" t="s">
        <v>1932</v>
      </c>
      <c r="B1236" s="5" t="s">
        <v>1933</v>
      </c>
      <c r="C1236" s="5" t="s">
        <v>1934</v>
      </c>
      <c r="D1236" s="84" t="s">
        <v>1935</v>
      </c>
      <c r="E1236" s="84"/>
      <c r="F1236" s="84"/>
      <c r="G1236" s="84"/>
      <c r="H1236" s="84"/>
      <c r="I1236" s="84"/>
      <c r="J1236" s="84"/>
      <c r="K1236" s="20">
        <f>SUM(K1239:K1239)</f>
        <v>1</v>
      </c>
      <c r="L1236" s="21">
        <f>ROUND(0*(1+M2/100),2)</f>
        <v>0</v>
      </c>
      <c r="M1236" s="21">
        <f>ROUND(K1236*L1236,2)</f>
        <v>0</v>
      </c>
    </row>
    <row r="1237" spans="1:13" ht="85.95" customHeight="1" thickBot="1" x14ac:dyDescent="0.35">
      <c r="A1237" s="22"/>
      <c r="B1237" s="22"/>
      <c r="C1237" s="22"/>
      <c r="D1237" s="84" t="s">
        <v>1936</v>
      </c>
      <c r="E1237" s="84"/>
      <c r="F1237" s="84"/>
      <c r="G1237" s="84"/>
      <c r="H1237" s="84"/>
      <c r="I1237" s="84"/>
      <c r="J1237" s="84"/>
      <c r="K1237" s="84"/>
      <c r="L1237" s="84"/>
      <c r="M1237" s="84"/>
    </row>
    <row r="1238" spans="1:13" ht="15.15" customHeight="1" thickBot="1" x14ac:dyDescent="0.35">
      <c r="A1238" s="22"/>
      <c r="B1238" s="22"/>
      <c r="C1238" s="22"/>
      <c r="D1238" s="22"/>
      <c r="E1238" s="23"/>
      <c r="F1238" s="25" t="s">
        <v>1937</v>
      </c>
      <c r="G1238" s="25" t="s">
        <v>1938</v>
      </c>
      <c r="H1238" s="25" t="s">
        <v>1939</v>
      </c>
      <c r="I1238" s="25" t="s">
        <v>1940</v>
      </c>
      <c r="J1238" s="25" t="s">
        <v>1941</v>
      </c>
      <c r="K1238" s="25" t="s">
        <v>1942</v>
      </c>
      <c r="L1238" s="22"/>
      <c r="M1238" s="22"/>
    </row>
    <row r="1239" spans="1:13" ht="15.15" customHeight="1" thickBot="1" x14ac:dyDescent="0.35">
      <c r="A1239" s="22"/>
      <c r="B1239" s="22"/>
      <c r="C1239" s="22"/>
      <c r="D1239" s="26"/>
      <c r="E1239" s="27" t="s">
        <v>1943</v>
      </c>
      <c r="F1239" s="28">
        <v>1</v>
      </c>
      <c r="G1239" s="29"/>
      <c r="H1239" s="29"/>
      <c r="I1239" s="29"/>
      <c r="J1239" s="31">
        <f>ROUND(F1239,3)</f>
        <v>1</v>
      </c>
      <c r="K1239" s="33">
        <f>SUM(J1239:J1239)</f>
        <v>1</v>
      </c>
      <c r="L1239" s="22"/>
      <c r="M1239" s="22"/>
    </row>
    <row r="1240" spans="1:13" ht="15.45" customHeight="1" thickBot="1" x14ac:dyDescent="0.35">
      <c r="A1240" s="34"/>
      <c r="B1240" s="34"/>
      <c r="C1240" s="34"/>
      <c r="D1240" s="35" t="s">
        <v>1944</v>
      </c>
      <c r="E1240" s="36"/>
      <c r="F1240" s="36"/>
      <c r="G1240" s="36"/>
      <c r="H1240" s="36"/>
      <c r="I1240" s="36"/>
      <c r="J1240" s="36"/>
      <c r="K1240" s="36"/>
      <c r="L1240" s="37">
        <f>M1236</f>
        <v>0</v>
      </c>
      <c r="M1240" s="37">
        <f>ROUND(L1240,2)</f>
        <v>0</v>
      </c>
    </row>
    <row r="1241" spans="1:13" ht="15.45" customHeight="1" thickBot="1" x14ac:dyDescent="0.35">
      <c r="A1241" s="38" t="s">
        <v>1945</v>
      </c>
      <c r="B1241" s="38" t="s">
        <v>1946</v>
      </c>
      <c r="C1241" s="39"/>
      <c r="D1241" s="85" t="s">
        <v>1947</v>
      </c>
      <c r="E1241" s="85"/>
      <c r="F1241" s="85"/>
      <c r="G1241" s="85"/>
      <c r="H1241" s="85"/>
      <c r="I1241" s="85"/>
      <c r="J1241" s="85"/>
      <c r="K1241" s="39"/>
      <c r="L1241" s="40">
        <f>L1260</f>
        <v>0</v>
      </c>
      <c r="M1241" s="40">
        <f>ROUND(L1241,2)</f>
        <v>0</v>
      </c>
    </row>
    <row r="1242" spans="1:13" ht="15.45" customHeight="1" thickBot="1" x14ac:dyDescent="0.35">
      <c r="A1242" s="10" t="s">
        <v>1948</v>
      </c>
      <c r="B1242" s="5" t="s">
        <v>1949</v>
      </c>
      <c r="C1242" s="5" t="s">
        <v>1950</v>
      </c>
      <c r="D1242" s="84" t="s">
        <v>1951</v>
      </c>
      <c r="E1242" s="84"/>
      <c r="F1242" s="84"/>
      <c r="G1242" s="84"/>
      <c r="H1242" s="84"/>
      <c r="I1242" s="84"/>
      <c r="J1242" s="84"/>
      <c r="K1242" s="20">
        <f>SUM(K1245:K1248)</f>
        <v>26.598000000000003</v>
      </c>
      <c r="L1242" s="21">
        <f>ROUND(0*(1+M2/100),2)</f>
        <v>0</v>
      </c>
      <c r="M1242" s="21">
        <f>ROUND(K1242*L1242,2)</f>
        <v>0</v>
      </c>
    </row>
    <row r="1243" spans="1:13" ht="67.5" customHeight="1" thickBot="1" x14ac:dyDescent="0.35">
      <c r="A1243" s="22"/>
      <c r="B1243" s="22"/>
      <c r="C1243" s="22"/>
      <c r="D1243" s="84" t="s">
        <v>1952</v>
      </c>
      <c r="E1243" s="84"/>
      <c r="F1243" s="84"/>
      <c r="G1243" s="84"/>
      <c r="H1243" s="84"/>
      <c r="I1243" s="84"/>
      <c r="J1243" s="84"/>
      <c r="K1243" s="84"/>
      <c r="L1243" s="84"/>
      <c r="M1243" s="84"/>
    </row>
    <row r="1244" spans="1:13" ht="15.15" customHeight="1" thickBot="1" x14ac:dyDescent="0.35">
      <c r="A1244" s="22"/>
      <c r="B1244" s="22"/>
      <c r="C1244" s="22"/>
      <c r="D1244" s="22"/>
      <c r="E1244" s="23"/>
      <c r="F1244" s="25" t="s">
        <v>1953</v>
      </c>
      <c r="G1244" s="25" t="s">
        <v>1954</v>
      </c>
      <c r="H1244" s="25" t="s">
        <v>1955</v>
      </c>
      <c r="I1244" s="25" t="s">
        <v>1956</v>
      </c>
      <c r="J1244" s="25" t="s">
        <v>1957</v>
      </c>
      <c r="K1244" s="25" t="s">
        <v>1958</v>
      </c>
      <c r="L1244" s="22"/>
      <c r="M1244" s="22"/>
    </row>
    <row r="1245" spans="1:13" ht="15.15" customHeight="1" thickBot="1" x14ac:dyDescent="0.35">
      <c r="A1245" s="22"/>
      <c r="B1245" s="22"/>
      <c r="C1245" s="22"/>
      <c r="D1245" s="26"/>
      <c r="E1245" s="27" t="s">
        <v>1959</v>
      </c>
      <c r="F1245" s="28">
        <v>9</v>
      </c>
      <c r="G1245" s="29"/>
      <c r="H1245" s="29">
        <v>0.78</v>
      </c>
      <c r="I1245" s="29">
        <v>1.94</v>
      </c>
      <c r="J1245" s="31">
        <f>ROUND(F1245*H1245*I1245,3)</f>
        <v>13.619</v>
      </c>
      <c r="K1245" s="42"/>
      <c r="L1245" s="22"/>
      <c r="M1245" s="22"/>
    </row>
    <row r="1246" spans="1:13" ht="15.15" customHeight="1" thickBot="1" x14ac:dyDescent="0.35">
      <c r="A1246" s="22"/>
      <c r="B1246" s="22"/>
      <c r="C1246" s="22"/>
      <c r="D1246" s="26"/>
      <c r="E1246" s="5" t="s">
        <v>1960</v>
      </c>
      <c r="F1246" s="3">
        <v>3</v>
      </c>
      <c r="G1246" s="20"/>
      <c r="H1246" s="20">
        <v>1.19</v>
      </c>
      <c r="I1246" s="20">
        <v>1.94</v>
      </c>
      <c r="J1246" s="30">
        <f>ROUND(F1246*H1246*I1246,3)</f>
        <v>6.9260000000000002</v>
      </c>
      <c r="K1246" s="22"/>
      <c r="L1246" s="22"/>
      <c r="M1246" s="22"/>
    </row>
    <row r="1247" spans="1:13" ht="15.15" customHeight="1" thickBot="1" x14ac:dyDescent="0.35">
      <c r="A1247" s="22"/>
      <c r="B1247" s="22"/>
      <c r="C1247" s="22"/>
      <c r="D1247" s="26"/>
      <c r="E1247" s="5" t="s">
        <v>1961</v>
      </c>
      <c r="F1247" s="3">
        <v>3</v>
      </c>
      <c r="G1247" s="20"/>
      <c r="H1247" s="20">
        <v>0.56000000000000005</v>
      </c>
      <c r="I1247" s="20">
        <v>1.94</v>
      </c>
      <c r="J1247" s="30">
        <f>ROUND(F1247*H1247*I1247,3)</f>
        <v>3.2589999999999999</v>
      </c>
      <c r="K1247" s="22"/>
      <c r="L1247" s="22"/>
      <c r="M1247" s="22"/>
    </row>
    <row r="1248" spans="1:13" ht="15.15" customHeight="1" thickBot="1" x14ac:dyDescent="0.35">
      <c r="A1248" s="22"/>
      <c r="B1248" s="22"/>
      <c r="C1248" s="22"/>
      <c r="D1248" s="26"/>
      <c r="E1248" s="5" t="s">
        <v>1962</v>
      </c>
      <c r="F1248" s="3">
        <v>3</v>
      </c>
      <c r="G1248" s="20"/>
      <c r="H1248" s="20">
        <v>0.48</v>
      </c>
      <c r="I1248" s="20">
        <v>1.94</v>
      </c>
      <c r="J1248" s="30">
        <f>ROUND(F1248*H1248*I1248,3)</f>
        <v>2.794</v>
      </c>
      <c r="K1248" s="32">
        <f>SUM(J1245:J1248)</f>
        <v>26.598000000000003</v>
      </c>
      <c r="L1248" s="22"/>
      <c r="M1248" s="22"/>
    </row>
    <row r="1249" spans="1:13" ht="15.45" customHeight="1" thickBot="1" x14ac:dyDescent="0.35">
      <c r="A1249" s="10" t="s">
        <v>1963</v>
      </c>
      <c r="B1249" s="5" t="s">
        <v>1964</v>
      </c>
      <c r="C1249" s="5" t="s">
        <v>1965</v>
      </c>
      <c r="D1249" s="84" t="s">
        <v>1966</v>
      </c>
      <c r="E1249" s="84"/>
      <c r="F1249" s="84"/>
      <c r="G1249" s="84"/>
      <c r="H1249" s="84"/>
      <c r="I1249" s="84"/>
      <c r="J1249" s="84"/>
      <c r="K1249" s="20">
        <f>SUM(K1252:K1255)</f>
        <v>26.598000000000003</v>
      </c>
      <c r="L1249" s="21">
        <f>ROUND(0*(1+M2/100),2)</f>
        <v>0</v>
      </c>
      <c r="M1249" s="21">
        <f>ROUND(K1249*L1249,2)</f>
        <v>0</v>
      </c>
    </row>
    <row r="1250" spans="1:13" ht="58.35" customHeight="1" thickBot="1" x14ac:dyDescent="0.35">
      <c r="A1250" s="22"/>
      <c r="B1250" s="22"/>
      <c r="C1250" s="22"/>
      <c r="D1250" s="84" t="s">
        <v>1967</v>
      </c>
      <c r="E1250" s="84"/>
      <c r="F1250" s="84"/>
      <c r="G1250" s="84"/>
      <c r="H1250" s="84"/>
      <c r="I1250" s="84"/>
      <c r="J1250" s="84"/>
      <c r="K1250" s="84"/>
      <c r="L1250" s="84"/>
      <c r="M1250" s="84"/>
    </row>
    <row r="1251" spans="1:13" ht="15.15" customHeight="1" thickBot="1" x14ac:dyDescent="0.35">
      <c r="A1251" s="22"/>
      <c r="B1251" s="22"/>
      <c r="C1251" s="22"/>
      <c r="D1251" s="22"/>
      <c r="E1251" s="23"/>
      <c r="F1251" s="25" t="s">
        <v>1968</v>
      </c>
      <c r="G1251" s="25" t="s">
        <v>1969</v>
      </c>
      <c r="H1251" s="25" t="s">
        <v>1970</v>
      </c>
      <c r="I1251" s="25" t="s">
        <v>1971</v>
      </c>
      <c r="J1251" s="25" t="s">
        <v>1972</v>
      </c>
      <c r="K1251" s="25" t="s">
        <v>1973</v>
      </c>
      <c r="L1251" s="22"/>
      <c r="M1251" s="22"/>
    </row>
    <row r="1252" spans="1:13" ht="15.15" customHeight="1" thickBot="1" x14ac:dyDescent="0.35">
      <c r="A1252" s="22"/>
      <c r="B1252" s="22"/>
      <c r="C1252" s="22"/>
      <c r="D1252" s="26"/>
      <c r="E1252" s="27" t="s">
        <v>1974</v>
      </c>
      <c r="F1252" s="28">
        <v>9</v>
      </c>
      <c r="G1252" s="29"/>
      <c r="H1252" s="29">
        <v>0.78</v>
      </c>
      <c r="I1252" s="29">
        <v>1.94</v>
      </c>
      <c r="J1252" s="31">
        <f>ROUND(F1252*H1252*I1252,3)</f>
        <v>13.619</v>
      </c>
      <c r="K1252" s="42"/>
      <c r="L1252" s="22"/>
      <c r="M1252" s="22"/>
    </row>
    <row r="1253" spans="1:13" ht="15.15" customHeight="1" thickBot="1" x14ac:dyDescent="0.35">
      <c r="A1253" s="22"/>
      <c r="B1253" s="22"/>
      <c r="C1253" s="22"/>
      <c r="D1253" s="26"/>
      <c r="E1253" s="5" t="s">
        <v>1975</v>
      </c>
      <c r="F1253" s="3">
        <v>3</v>
      </c>
      <c r="G1253" s="20"/>
      <c r="H1253" s="20">
        <v>1.19</v>
      </c>
      <c r="I1253" s="20">
        <v>1.94</v>
      </c>
      <c r="J1253" s="30">
        <f>ROUND(F1253*H1253*I1253,3)</f>
        <v>6.9260000000000002</v>
      </c>
      <c r="K1253" s="22"/>
      <c r="L1253" s="22"/>
      <c r="M1253" s="22"/>
    </row>
    <row r="1254" spans="1:13" ht="15.15" customHeight="1" thickBot="1" x14ac:dyDescent="0.35">
      <c r="A1254" s="22"/>
      <c r="B1254" s="22"/>
      <c r="C1254" s="22"/>
      <c r="D1254" s="26"/>
      <c r="E1254" s="5" t="s">
        <v>1976</v>
      </c>
      <c r="F1254" s="3">
        <v>3</v>
      </c>
      <c r="G1254" s="20"/>
      <c r="H1254" s="20">
        <v>0.56000000000000005</v>
      </c>
      <c r="I1254" s="20">
        <v>1.94</v>
      </c>
      <c r="J1254" s="30">
        <f>ROUND(F1254*H1254*I1254,3)</f>
        <v>3.2589999999999999</v>
      </c>
      <c r="K1254" s="22"/>
      <c r="L1254" s="22"/>
      <c r="M1254" s="22"/>
    </row>
    <row r="1255" spans="1:13" ht="15.15" customHeight="1" thickBot="1" x14ac:dyDescent="0.35">
      <c r="A1255" s="22"/>
      <c r="B1255" s="22"/>
      <c r="C1255" s="22"/>
      <c r="D1255" s="26"/>
      <c r="E1255" s="5" t="s">
        <v>1977</v>
      </c>
      <c r="F1255" s="3">
        <v>3</v>
      </c>
      <c r="G1255" s="20"/>
      <c r="H1255" s="20">
        <v>0.48</v>
      </c>
      <c r="I1255" s="20">
        <v>1.94</v>
      </c>
      <c r="J1255" s="30">
        <f>ROUND(F1255*H1255*I1255,3)</f>
        <v>2.794</v>
      </c>
      <c r="K1255" s="32">
        <f>SUM(J1252:J1255)</f>
        <v>26.598000000000003</v>
      </c>
      <c r="L1255" s="22"/>
      <c r="M1255" s="22"/>
    </row>
    <row r="1256" spans="1:13" ht="15.45" customHeight="1" thickBot="1" x14ac:dyDescent="0.35">
      <c r="A1256" s="10" t="s">
        <v>1978</v>
      </c>
      <c r="B1256" s="5" t="s">
        <v>1979</v>
      </c>
      <c r="C1256" s="5" t="s">
        <v>1980</v>
      </c>
      <c r="D1256" s="84" t="s">
        <v>1981</v>
      </c>
      <c r="E1256" s="84"/>
      <c r="F1256" s="84"/>
      <c r="G1256" s="84"/>
      <c r="H1256" s="84"/>
      <c r="I1256" s="84"/>
      <c r="J1256" s="84"/>
      <c r="K1256" s="20">
        <f>SUM(K1259:K1259)</f>
        <v>4</v>
      </c>
      <c r="L1256" s="21">
        <f>ROUND(0*(1+M2/100),2)</f>
        <v>0</v>
      </c>
      <c r="M1256" s="21">
        <f>ROUND(K1256*L1256,2)</f>
        <v>0</v>
      </c>
    </row>
    <row r="1257" spans="1:13" ht="67.5" customHeight="1" thickBot="1" x14ac:dyDescent="0.35">
      <c r="A1257" s="22"/>
      <c r="B1257" s="22"/>
      <c r="C1257" s="22"/>
      <c r="D1257" s="84" t="s">
        <v>1982</v>
      </c>
      <c r="E1257" s="84"/>
      <c r="F1257" s="84"/>
      <c r="G1257" s="84"/>
      <c r="H1257" s="84"/>
      <c r="I1257" s="84"/>
      <c r="J1257" s="84"/>
      <c r="K1257" s="84"/>
      <c r="L1257" s="84"/>
      <c r="M1257" s="84"/>
    </row>
    <row r="1258" spans="1:13" ht="15.15" customHeight="1" thickBot="1" x14ac:dyDescent="0.35">
      <c r="A1258" s="22"/>
      <c r="B1258" s="22"/>
      <c r="C1258" s="22"/>
      <c r="D1258" s="22"/>
      <c r="E1258" s="23"/>
      <c r="F1258" s="25" t="s">
        <v>1983</v>
      </c>
      <c r="G1258" s="25" t="s">
        <v>1984</v>
      </c>
      <c r="H1258" s="25" t="s">
        <v>1985</v>
      </c>
      <c r="I1258" s="25" t="s">
        <v>1986</v>
      </c>
      <c r="J1258" s="25" t="s">
        <v>1987</v>
      </c>
      <c r="K1258" s="25" t="s">
        <v>1988</v>
      </c>
      <c r="L1258" s="22"/>
      <c r="M1258" s="22"/>
    </row>
    <row r="1259" spans="1:13" ht="21.3" customHeight="1" thickBot="1" x14ac:dyDescent="0.35">
      <c r="A1259" s="22"/>
      <c r="B1259" s="22"/>
      <c r="C1259" s="22"/>
      <c r="D1259" s="26"/>
      <c r="E1259" s="27" t="s">
        <v>1989</v>
      </c>
      <c r="F1259" s="28">
        <v>4</v>
      </c>
      <c r="G1259" s="29"/>
      <c r="H1259" s="29"/>
      <c r="I1259" s="29"/>
      <c r="J1259" s="31">
        <f>ROUND(F1259,3)</f>
        <v>4</v>
      </c>
      <c r="K1259" s="33">
        <f>SUM(J1259:J1259)</f>
        <v>4</v>
      </c>
      <c r="L1259" s="22"/>
      <c r="M1259" s="22"/>
    </row>
    <row r="1260" spans="1:13" ht="15.45" customHeight="1" thickBot="1" x14ac:dyDescent="0.35">
      <c r="A1260" s="34"/>
      <c r="B1260" s="34"/>
      <c r="C1260" s="34"/>
      <c r="D1260" s="35" t="s">
        <v>1990</v>
      </c>
      <c r="E1260" s="36"/>
      <c r="F1260" s="36"/>
      <c r="G1260" s="36"/>
      <c r="H1260" s="36"/>
      <c r="I1260" s="36"/>
      <c r="J1260" s="36"/>
      <c r="K1260" s="36"/>
      <c r="L1260" s="37">
        <f>M1242+M1249+M1256</f>
        <v>0</v>
      </c>
      <c r="M1260" s="37">
        <f>ROUND(L1260,2)</f>
        <v>0</v>
      </c>
    </row>
    <row r="1261" spans="1:13" ht="15.45" customHeight="1" thickBot="1" x14ac:dyDescent="0.35">
      <c r="A1261" s="38" t="s">
        <v>1991</v>
      </c>
      <c r="B1261" s="38" t="s">
        <v>1992</v>
      </c>
      <c r="C1261" s="39"/>
      <c r="D1261" s="85" t="s">
        <v>1993</v>
      </c>
      <c r="E1261" s="85"/>
      <c r="F1261" s="85"/>
      <c r="G1261" s="85"/>
      <c r="H1261" s="85"/>
      <c r="I1261" s="85"/>
      <c r="J1261" s="85"/>
      <c r="K1261" s="39"/>
      <c r="L1261" s="40">
        <f>L1329</f>
        <v>0</v>
      </c>
      <c r="M1261" s="40">
        <f>ROUND(L1261,2)</f>
        <v>0</v>
      </c>
    </row>
    <row r="1262" spans="1:13" ht="15.45" customHeight="1" thickBot="1" x14ac:dyDescent="0.35">
      <c r="A1262" s="10" t="s">
        <v>1994</v>
      </c>
      <c r="B1262" s="5" t="s">
        <v>1995</v>
      </c>
      <c r="C1262" s="5" t="s">
        <v>1996</v>
      </c>
      <c r="D1262" s="84" t="s">
        <v>1997</v>
      </c>
      <c r="E1262" s="84"/>
      <c r="F1262" s="84"/>
      <c r="G1262" s="84"/>
      <c r="H1262" s="84"/>
      <c r="I1262" s="84"/>
      <c r="J1262" s="84"/>
      <c r="K1262" s="20">
        <f>SUM(K1265:K1265)</f>
        <v>1</v>
      </c>
      <c r="L1262" s="21">
        <f>ROUND(0*(1+M2/100),2)</f>
        <v>0</v>
      </c>
      <c r="M1262" s="21">
        <f>ROUND(K1262*L1262,2)</f>
        <v>0</v>
      </c>
    </row>
    <row r="1263" spans="1:13" ht="67.5" customHeight="1" thickBot="1" x14ac:dyDescent="0.35">
      <c r="A1263" s="22"/>
      <c r="B1263" s="22"/>
      <c r="C1263" s="22"/>
      <c r="D1263" s="84" t="s">
        <v>1998</v>
      </c>
      <c r="E1263" s="84"/>
      <c r="F1263" s="84"/>
      <c r="G1263" s="84"/>
      <c r="H1263" s="84"/>
      <c r="I1263" s="84"/>
      <c r="J1263" s="84"/>
      <c r="K1263" s="84"/>
      <c r="L1263" s="84"/>
      <c r="M1263" s="84"/>
    </row>
    <row r="1264" spans="1:13" ht="15.15" customHeight="1" thickBot="1" x14ac:dyDescent="0.35">
      <c r="A1264" s="22"/>
      <c r="B1264" s="22"/>
      <c r="C1264" s="22"/>
      <c r="D1264" s="22"/>
      <c r="E1264" s="23"/>
      <c r="F1264" s="25" t="s">
        <v>1999</v>
      </c>
      <c r="G1264" s="25" t="s">
        <v>2000</v>
      </c>
      <c r="H1264" s="25" t="s">
        <v>2001</v>
      </c>
      <c r="I1264" s="25" t="s">
        <v>2002</v>
      </c>
      <c r="J1264" s="25" t="s">
        <v>2003</v>
      </c>
      <c r="K1264" s="25" t="s">
        <v>2004</v>
      </c>
      <c r="L1264" s="22"/>
      <c r="M1264" s="22"/>
    </row>
    <row r="1265" spans="1:13" ht="15.15" customHeight="1" thickBot="1" x14ac:dyDescent="0.35">
      <c r="A1265" s="22"/>
      <c r="B1265" s="22"/>
      <c r="C1265" s="22"/>
      <c r="D1265" s="26"/>
      <c r="E1265" s="27" t="s">
        <v>2005</v>
      </c>
      <c r="F1265" s="28">
        <v>1</v>
      </c>
      <c r="G1265" s="29"/>
      <c r="H1265" s="29"/>
      <c r="I1265" s="29"/>
      <c r="J1265" s="31">
        <f>ROUND(F1265,3)</f>
        <v>1</v>
      </c>
      <c r="K1265" s="33">
        <f>SUM(J1265:J1265)</f>
        <v>1</v>
      </c>
      <c r="L1265" s="22"/>
      <c r="M1265" s="22"/>
    </row>
    <row r="1266" spans="1:13" ht="15.45" customHeight="1" thickBot="1" x14ac:dyDescent="0.35">
      <c r="A1266" s="10" t="s">
        <v>2006</v>
      </c>
      <c r="B1266" s="5" t="s">
        <v>2007</v>
      </c>
      <c r="C1266" s="5" t="s">
        <v>2008</v>
      </c>
      <c r="D1266" s="84" t="s">
        <v>2009</v>
      </c>
      <c r="E1266" s="84"/>
      <c r="F1266" s="84"/>
      <c r="G1266" s="84"/>
      <c r="H1266" s="84"/>
      <c r="I1266" s="84"/>
      <c r="J1266" s="84"/>
      <c r="K1266" s="20">
        <f>SUM(K1269:K1269)</f>
        <v>4</v>
      </c>
      <c r="L1266" s="21">
        <f>ROUND(0*(1+M2/100),2)</f>
        <v>0</v>
      </c>
      <c r="M1266" s="21">
        <f>ROUND(K1266*L1266,2)</f>
        <v>0</v>
      </c>
    </row>
    <row r="1267" spans="1:13" ht="67.5" customHeight="1" thickBot="1" x14ac:dyDescent="0.35">
      <c r="A1267" s="22"/>
      <c r="B1267" s="22"/>
      <c r="C1267" s="22"/>
      <c r="D1267" s="84" t="s">
        <v>2010</v>
      </c>
      <c r="E1267" s="84"/>
      <c r="F1267" s="84"/>
      <c r="G1267" s="84"/>
      <c r="H1267" s="84"/>
      <c r="I1267" s="84"/>
      <c r="J1267" s="84"/>
      <c r="K1267" s="84"/>
      <c r="L1267" s="84"/>
      <c r="M1267" s="84"/>
    </row>
    <row r="1268" spans="1:13" ht="15.15" customHeight="1" thickBot="1" x14ac:dyDescent="0.35">
      <c r="A1268" s="22"/>
      <c r="B1268" s="22"/>
      <c r="C1268" s="22"/>
      <c r="D1268" s="22"/>
      <c r="E1268" s="23"/>
      <c r="F1268" s="25" t="s">
        <v>2011</v>
      </c>
      <c r="G1268" s="25" t="s">
        <v>2012</v>
      </c>
      <c r="H1268" s="25" t="s">
        <v>2013</v>
      </c>
      <c r="I1268" s="25" t="s">
        <v>2014</v>
      </c>
      <c r="J1268" s="25" t="s">
        <v>2015</v>
      </c>
      <c r="K1268" s="25" t="s">
        <v>2016</v>
      </c>
      <c r="L1268" s="22"/>
      <c r="M1268" s="22"/>
    </row>
    <row r="1269" spans="1:13" ht="15.15" customHeight="1" thickBot="1" x14ac:dyDescent="0.35">
      <c r="A1269" s="22"/>
      <c r="B1269" s="22"/>
      <c r="C1269" s="22"/>
      <c r="D1269" s="26"/>
      <c r="E1269" s="27" t="s">
        <v>2017</v>
      </c>
      <c r="F1269" s="28">
        <v>4</v>
      </c>
      <c r="G1269" s="29"/>
      <c r="H1269" s="29"/>
      <c r="I1269" s="29"/>
      <c r="J1269" s="31">
        <f>ROUND(F1269,3)</f>
        <v>4</v>
      </c>
      <c r="K1269" s="33">
        <f>SUM(J1269:J1269)</f>
        <v>4</v>
      </c>
      <c r="L1269" s="22"/>
      <c r="M1269" s="22"/>
    </row>
    <row r="1270" spans="1:13" ht="15.45" customHeight="1" thickBot="1" x14ac:dyDescent="0.35">
      <c r="A1270" s="10" t="s">
        <v>2018</v>
      </c>
      <c r="B1270" s="5" t="s">
        <v>2019</v>
      </c>
      <c r="C1270" s="5" t="s">
        <v>2020</v>
      </c>
      <c r="D1270" s="84" t="s">
        <v>2021</v>
      </c>
      <c r="E1270" s="84"/>
      <c r="F1270" s="84"/>
      <c r="G1270" s="84"/>
      <c r="H1270" s="84"/>
      <c r="I1270" s="84"/>
      <c r="J1270" s="84"/>
      <c r="K1270" s="20">
        <f>SUM(K1273:K1273)</f>
        <v>3</v>
      </c>
      <c r="L1270" s="21">
        <f>ROUND(0*(1+M2/100),2)</f>
        <v>0</v>
      </c>
      <c r="M1270" s="21">
        <f>ROUND(K1270*L1270,2)</f>
        <v>0</v>
      </c>
    </row>
    <row r="1271" spans="1:13" ht="67.5" customHeight="1" thickBot="1" x14ac:dyDescent="0.35">
      <c r="A1271" s="22"/>
      <c r="B1271" s="22"/>
      <c r="C1271" s="22"/>
      <c r="D1271" s="84" t="s">
        <v>2022</v>
      </c>
      <c r="E1271" s="84"/>
      <c r="F1271" s="84"/>
      <c r="G1271" s="84"/>
      <c r="H1271" s="84"/>
      <c r="I1271" s="84"/>
      <c r="J1271" s="84"/>
      <c r="K1271" s="84"/>
      <c r="L1271" s="84"/>
      <c r="M1271" s="84"/>
    </row>
    <row r="1272" spans="1:13" ht="15.15" customHeight="1" thickBot="1" x14ac:dyDescent="0.35">
      <c r="A1272" s="22"/>
      <c r="B1272" s="22"/>
      <c r="C1272" s="22"/>
      <c r="D1272" s="22"/>
      <c r="E1272" s="23"/>
      <c r="F1272" s="25" t="s">
        <v>2023</v>
      </c>
      <c r="G1272" s="25" t="s">
        <v>2024</v>
      </c>
      <c r="H1272" s="25" t="s">
        <v>2025</v>
      </c>
      <c r="I1272" s="25" t="s">
        <v>2026</v>
      </c>
      <c r="J1272" s="25" t="s">
        <v>2027</v>
      </c>
      <c r="K1272" s="25" t="s">
        <v>2028</v>
      </c>
      <c r="L1272" s="22"/>
      <c r="M1272" s="22"/>
    </row>
    <row r="1273" spans="1:13" ht="15.15" customHeight="1" thickBot="1" x14ac:dyDescent="0.35">
      <c r="A1273" s="22"/>
      <c r="B1273" s="22"/>
      <c r="C1273" s="22"/>
      <c r="D1273" s="26"/>
      <c r="E1273" s="27" t="s">
        <v>2029</v>
      </c>
      <c r="F1273" s="28">
        <v>3</v>
      </c>
      <c r="G1273" s="29"/>
      <c r="H1273" s="29"/>
      <c r="I1273" s="29"/>
      <c r="J1273" s="31">
        <f>ROUND(F1273,3)</f>
        <v>3</v>
      </c>
      <c r="K1273" s="33">
        <f>SUM(J1273:J1273)</f>
        <v>3</v>
      </c>
      <c r="L1273" s="22"/>
      <c r="M1273" s="22"/>
    </row>
    <row r="1274" spans="1:13" ht="15.45" customHeight="1" thickBot="1" x14ac:dyDescent="0.35">
      <c r="A1274" s="10" t="s">
        <v>2030</v>
      </c>
      <c r="B1274" s="5" t="s">
        <v>2031</v>
      </c>
      <c r="C1274" s="5" t="s">
        <v>2032</v>
      </c>
      <c r="D1274" s="84" t="s">
        <v>2033</v>
      </c>
      <c r="E1274" s="84"/>
      <c r="F1274" s="84"/>
      <c r="G1274" s="84"/>
      <c r="H1274" s="84"/>
      <c r="I1274" s="84"/>
      <c r="J1274" s="84"/>
      <c r="K1274" s="20">
        <f>SUM(K1277:K1277)</f>
        <v>1</v>
      </c>
      <c r="L1274" s="21">
        <f>ROUND(0*(1+M2/100),2)</f>
        <v>0</v>
      </c>
      <c r="M1274" s="21">
        <f>ROUND(K1274*L1274,2)</f>
        <v>0</v>
      </c>
    </row>
    <row r="1275" spans="1:13" ht="67.5" customHeight="1" thickBot="1" x14ac:dyDescent="0.35">
      <c r="A1275" s="22"/>
      <c r="B1275" s="22"/>
      <c r="C1275" s="22"/>
      <c r="D1275" s="84" t="s">
        <v>2034</v>
      </c>
      <c r="E1275" s="84"/>
      <c r="F1275" s="84"/>
      <c r="G1275" s="84"/>
      <c r="H1275" s="84"/>
      <c r="I1275" s="84"/>
      <c r="J1275" s="84"/>
      <c r="K1275" s="84"/>
      <c r="L1275" s="84"/>
      <c r="M1275" s="84"/>
    </row>
    <row r="1276" spans="1:13" ht="15.15" customHeight="1" thickBot="1" x14ac:dyDescent="0.35">
      <c r="A1276" s="22"/>
      <c r="B1276" s="22"/>
      <c r="C1276" s="22"/>
      <c r="D1276" s="22"/>
      <c r="E1276" s="23"/>
      <c r="F1276" s="25" t="s">
        <v>2035</v>
      </c>
      <c r="G1276" s="25" t="s">
        <v>2036</v>
      </c>
      <c r="H1276" s="25" t="s">
        <v>2037</v>
      </c>
      <c r="I1276" s="25" t="s">
        <v>2038</v>
      </c>
      <c r="J1276" s="25" t="s">
        <v>2039</v>
      </c>
      <c r="K1276" s="25" t="s">
        <v>2040</v>
      </c>
      <c r="L1276" s="22"/>
      <c r="M1276" s="22"/>
    </row>
    <row r="1277" spans="1:13" ht="15.15" customHeight="1" thickBot="1" x14ac:dyDescent="0.35">
      <c r="A1277" s="22"/>
      <c r="B1277" s="22"/>
      <c r="C1277" s="22"/>
      <c r="D1277" s="26"/>
      <c r="E1277" s="27" t="s">
        <v>2041</v>
      </c>
      <c r="F1277" s="28">
        <v>1</v>
      </c>
      <c r="G1277" s="29"/>
      <c r="H1277" s="29"/>
      <c r="I1277" s="29"/>
      <c r="J1277" s="31">
        <f>ROUND(F1277,3)</f>
        <v>1</v>
      </c>
      <c r="K1277" s="33">
        <f>SUM(J1277:J1277)</f>
        <v>1</v>
      </c>
      <c r="L1277" s="22"/>
      <c r="M1277" s="22"/>
    </row>
    <row r="1278" spans="1:13" ht="15.45" customHeight="1" thickBot="1" x14ac:dyDescent="0.35">
      <c r="A1278" s="10" t="s">
        <v>2042</v>
      </c>
      <c r="B1278" s="5" t="s">
        <v>2043</v>
      </c>
      <c r="C1278" s="5" t="s">
        <v>2044</v>
      </c>
      <c r="D1278" s="84" t="s">
        <v>2045</v>
      </c>
      <c r="E1278" s="84"/>
      <c r="F1278" s="84"/>
      <c r="G1278" s="84"/>
      <c r="H1278" s="84"/>
      <c r="I1278" s="84"/>
      <c r="J1278" s="84"/>
      <c r="K1278" s="20">
        <f>SUM(K1281:K1282)</f>
        <v>9</v>
      </c>
      <c r="L1278" s="21">
        <f>ROUND(0*(1+M2/100),2)</f>
        <v>0</v>
      </c>
      <c r="M1278" s="21">
        <f>ROUND(K1278*L1278,2)</f>
        <v>0</v>
      </c>
    </row>
    <row r="1279" spans="1:13" ht="67.5" customHeight="1" thickBot="1" x14ac:dyDescent="0.35">
      <c r="A1279" s="22"/>
      <c r="B1279" s="22"/>
      <c r="C1279" s="22"/>
      <c r="D1279" s="84" t="s">
        <v>2046</v>
      </c>
      <c r="E1279" s="84"/>
      <c r="F1279" s="84"/>
      <c r="G1279" s="84"/>
      <c r="H1279" s="84"/>
      <c r="I1279" s="84"/>
      <c r="J1279" s="84"/>
      <c r="K1279" s="84"/>
      <c r="L1279" s="84"/>
      <c r="M1279" s="84"/>
    </row>
    <row r="1280" spans="1:13" ht="15.15" customHeight="1" thickBot="1" x14ac:dyDescent="0.35">
      <c r="A1280" s="22"/>
      <c r="B1280" s="22"/>
      <c r="C1280" s="22"/>
      <c r="D1280" s="22"/>
      <c r="E1280" s="23"/>
      <c r="F1280" s="25" t="s">
        <v>2047</v>
      </c>
      <c r="G1280" s="25" t="s">
        <v>2048</v>
      </c>
      <c r="H1280" s="25" t="s">
        <v>2049</v>
      </c>
      <c r="I1280" s="25" t="s">
        <v>2050</v>
      </c>
      <c r="J1280" s="25" t="s">
        <v>2051</v>
      </c>
      <c r="K1280" s="25" t="s">
        <v>2052</v>
      </c>
      <c r="L1280" s="22"/>
      <c r="M1280" s="22"/>
    </row>
    <row r="1281" spans="1:13" ht="15.15" customHeight="1" thickBot="1" x14ac:dyDescent="0.35">
      <c r="A1281" s="22"/>
      <c r="B1281" s="22"/>
      <c r="C1281" s="22"/>
      <c r="D1281" s="26"/>
      <c r="E1281" s="27" t="s">
        <v>2053</v>
      </c>
      <c r="F1281" s="28">
        <v>3</v>
      </c>
      <c r="G1281" s="29"/>
      <c r="H1281" s="29"/>
      <c r="I1281" s="29"/>
      <c r="J1281" s="31">
        <f>ROUND(F1281,3)</f>
        <v>3</v>
      </c>
      <c r="K1281" s="42"/>
      <c r="L1281" s="22"/>
      <c r="M1281" s="22"/>
    </row>
    <row r="1282" spans="1:13" ht="15.15" customHeight="1" thickBot="1" x14ac:dyDescent="0.35">
      <c r="A1282" s="22"/>
      <c r="B1282" s="22"/>
      <c r="C1282" s="22"/>
      <c r="D1282" s="26"/>
      <c r="E1282" s="5" t="s">
        <v>2054</v>
      </c>
      <c r="F1282" s="3">
        <v>6</v>
      </c>
      <c r="G1282" s="20"/>
      <c r="H1282" s="20"/>
      <c r="I1282" s="20"/>
      <c r="J1282" s="30">
        <f>ROUND(F1282,3)</f>
        <v>6</v>
      </c>
      <c r="K1282" s="32">
        <f>SUM(J1281:J1282)</f>
        <v>9</v>
      </c>
      <c r="L1282" s="22"/>
      <c r="M1282" s="22"/>
    </row>
    <row r="1283" spans="1:13" ht="15.45" customHeight="1" thickBot="1" x14ac:dyDescent="0.35">
      <c r="A1283" s="10" t="s">
        <v>2055</v>
      </c>
      <c r="B1283" s="5" t="s">
        <v>2056</v>
      </c>
      <c r="C1283" s="5" t="s">
        <v>2057</v>
      </c>
      <c r="D1283" s="84" t="s">
        <v>2058</v>
      </c>
      <c r="E1283" s="84"/>
      <c r="F1283" s="84"/>
      <c r="G1283" s="84"/>
      <c r="H1283" s="84"/>
      <c r="I1283" s="84"/>
      <c r="J1283" s="84"/>
      <c r="K1283" s="20">
        <f>SUM(K1286:K1287)</f>
        <v>6</v>
      </c>
      <c r="L1283" s="21">
        <f>ROUND(0*(1+M2/100),2)</f>
        <v>0</v>
      </c>
      <c r="M1283" s="21">
        <f>ROUND(K1283*L1283,2)</f>
        <v>0</v>
      </c>
    </row>
    <row r="1284" spans="1:13" ht="67.5" customHeight="1" thickBot="1" x14ac:dyDescent="0.35">
      <c r="A1284" s="22"/>
      <c r="B1284" s="22"/>
      <c r="C1284" s="22"/>
      <c r="D1284" s="84" t="s">
        <v>2059</v>
      </c>
      <c r="E1284" s="84"/>
      <c r="F1284" s="84"/>
      <c r="G1284" s="84"/>
      <c r="H1284" s="84"/>
      <c r="I1284" s="84"/>
      <c r="J1284" s="84"/>
      <c r="K1284" s="84"/>
      <c r="L1284" s="84"/>
      <c r="M1284" s="84"/>
    </row>
    <row r="1285" spans="1:13" ht="15.15" customHeight="1" thickBot="1" x14ac:dyDescent="0.35">
      <c r="A1285" s="22"/>
      <c r="B1285" s="22"/>
      <c r="C1285" s="22"/>
      <c r="D1285" s="22"/>
      <c r="E1285" s="23"/>
      <c r="F1285" s="25" t="s">
        <v>2060</v>
      </c>
      <c r="G1285" s="25" t="s">
        <v>2061</v>
      </c>
      <c r="H1285" s="25" t="s">
        <v>2062</v>
      </c>
      <c r="I1285" s="25" t="s">
        <v>2063</v>
      </c>
      <c r="J1285" s="25" t="s">
        <v>2064</v>
      </c>
      <c r="K1285" s="25" t="s">
        <v>2065</v>
      </c>
      <c r="L1285" s="22"/>
      <c r="M1285" s="22"/>
    </row>
    <row r="1286" spans="1:13" ht="15.15" customHeight="1" thickBot="1" x14ac:dyDescent="0.35">
      <c r="A1286" s="22"/>
      <c r="B1286" s="22"/>
      <c r="C1286" s="22"/>
      <c r="D1286" s="26"/>
      <c r="E1286" s="27" t="s">
        <v>2066</v>
      </c>
      <c r="F1286" s="28">
        <v>3</v>
      </c>
      <c r="G1286" s="29"/>
      <c r="H1286" s="29"/>
      <c r="I1286" s="29"/>
      <c r="J1286" s="31">
        <f>ROUND(F1286,3)</f>
        <v>3</v>
      </c>
      <c r="K1286" s="42"/>
      <c r="L1286" s="22"/>
      <c r="M1286" s="22"/>
    </row>
    <row r="1287" spans="1:13" ht="15.15" customHeight="1" thickBot="1" x14ac:dyDescent="0.35">
      <c r="A1287" s="22"/>
      <c r="B1287" s="22"/>
      <c r="C1287" s="22"/>
      <c r="D1287" s="26"/>
      <c r="E1287" s="5" t="s">
        <v>2067</v>
      </c>
      <c r="F1287" s="3">
        <v>3</v>
      </c>
      <c r="G1287" s="20"/>
      <c r="H1287" s="20"/>
      <c r="I1287" s="20"/>
      <c r="J1287" s="30">
        <f>ROUND(F1287,3)</f>
        <v>3</v>
      </c>
      <c r="K1287" s="32">
        <f>SUM(J1286:J1287)</f>
        <v>6</v>
      </c>
      <c r="L1287" s="22"/>
      <c r="M1287" s="22"/>
    </row>
    <row r="1288" spans="1:13" ht="15.45" customHeight="1" thickBot="1" x14ac:dyDescent="0.35">
      <c r="A1288" s="10" t="s">
        <v>2068</v>
      </c>
      <c r="B1288" s="5" t="s">
        <v>2069</v>
      </c>
      <c r="C1288" s="5" t="s">
        <v>2070</v>
      </c>
      <c r="D1288" s="84" t="s">
        <v>2071</v>
      </c>
      <c r="E1288" s="84"/>
      <c r="F1288" s="84"/>
      <c r="G1288" s="84"/>
      <c r="H1288" s="84"/>
      <c r="I1288" s="84"/>
      <c r="J1288" s="84"/>
      <c r="K1288" s="20">
        <f>SUM(K1291:K1291)</f>
        <v>2</v>
      </c>
      <c r="L1288" s="21">
        <f>ROUND(0*(1+M2/100),2)</f>
        <v>0</v>
      </c>
      <c r="M1288" s="21">
        <f>ROUND(K1288*L1288,2)</f>
        <v>0</v>
      </c>
    </row>
    <row r="1289" spans="1:13" ht="76.8" customHeight="1" thickBot="1" x14ac:dyDescent="0.35">
      <c r="A1289" s="22"/>
      <c r="B1289" s="22"/>
      <c r="C1289" s="22"/>
      <c r="D1289" s="84" t="s">
        <v>2072</v>
      </c>
      <c r="E1289" s="84"/>
      <c r="F1289" s="84"/>
      <c r="G1289" s="84"/>
      <c r="H1289" s="84"/>
      <c r="I1289" s="84"/>
      <c r="J1289" s="84"/>
      <c r="K1289" s="84"/>
      <c r="L1289" s="84"/>
      <c r="M1289" s="84"/>
    </row>
    <row r="1290" spans="1:13" ht="15.15" customHeight="1" thickBot="1" x14ac:dyDescent="0.35">
      <c r="A1290" s="22"/>
      <c r="B1290" s="22"/>
      <c r="C1290" s="22"/>
      <c r="D1290" s="22"/>
      <c r="E1290" s="23"/>
      <c r="F1290" s="25" t="s">
        <v>2073</v>
      </c>
      <c r="G1290" s="25" t="s">
        <v>2074</v>
      </c>
      <c r="H1290" s="25" t="s">
        <v>2075</v>
      </c>
      <c r="I1290" s="25" t="s">
        <v>2076</v>
      </c>
      <c r="J1290" s="25" t="s">
        <v>2077</v>
      </c>
      <c r="K1290" s="25" t="s">
        <v>2078</v>
      </c>
      <c r="L1290" s="22"/>
      <c r="M1290" s="22"/>
    </row>
    <row r="1291" spans="1:13" ht="15.15" customHeight="1" thickBot="1" x14ac:dyDescent="0.35">
      <c r="A1291" s="22"/>
      <c r="B1291" s="22"/>
      <c r="C1291" s="22"/>
      <c r="D1291" s="26"/>
      <c r="E1291" s="27" t="s">
        <v>2079</v>
      </c>
      <c r="F1291" s="28">
        <v>2</v>
      </c>
      <c r="G1291" s="29"/>
      <c r="H1291" s="29"/>
      <c r="I1291" s="29"/>
      <c r="J1291" s="31">
        <f>ROUND(F1291,3)</f>
        <v>2</v>
      </c>
      <c r="K1291" s="33">
        <f>SUM(J1291:J1291)</f>
        <v>2</v>
      </c>
      <c r="L1291" s="22"/>
      <c r="M1291" s="22"/>
    </row>
    <row r="1292" spans="1:13" ht="15.45" customHeight="1" thickBot="1" x14ac:dyDescent="0.35">
      <c r="A1292" s="10" t="s">
        <v>2080</v>
      </c>
      <c r="B1292" s="5" t="s">
        <v>2081</v>
      </c>
      <c r="C1292" s="5" t="s">
        <v>2082</v>
      </c>
      <c r="D1292" s="84" t="s">
        <v>2083</v>
      </c>
      <c r="E1292" s="84"/>
      <c r="F1292" s="84"/>
      <c r="G1292" s="84"/>
      <c r="H1292" s="84"/>
      <c r="I1292" s="84"/>
      <c r="J1292" s="84"/>
      <c r="K1292" s="20">
        <f>SUM(K1295:K1296)</f>
        <v>5</v>
      </c>
      <c r="L1292" s="21">
        <f>ROUND(0*(1+M2/100),2)</f>
        <v>0</v>
      </c>
      <c r="M1292" s="21">
        <f>ROUND(K1292*L1292,2)</f>
        <v>0</v>
      </c>
    </row>
    <row r="1293" spans="1:13" ht="67.5" customHeight="1" thickBot="1" x14ac:dyDescent="0.35">
      <c r="A1293" s="22"/>
      <c r="B1293" s="22"/>
      <c r="C1293" s="22"/>
      <c r="D1293" s="84" t="s">
        <v>2084</v>
      </c>
      <c r="E1293" s="84"/>
      <c r="F1293" s="84"/>
      <c r="G1293" s="84"/>
      <c r="H1293" s="84"/>
      <c r="I1293" s="84"/>
      <c r="J1293" s="84"/>
      <c r="K1293" s="84"/>
      <c r="L1293" s="84"/>
      <c r="M1293" s="84"/>
    </row>
    <row r="1294" spans="1:13" ht="15.15" customHeight="1" thickBot="1" x14ac:dyDescent="0.35">
      <c r="A1294" s="22"/>
      <c r="B1294" s="22"/>
      <c r="C1294" s="22"/>
      <c r="D1294" s="22"/>
      <c r="E1294" s="23"/>
      <c r="F1294" s="25" t="s">
        <v>2085</v>
      </c>
      <c r="G1294" s="25" t="s">
        <v>2086</v>
      </c>
      <c r="H1294" s="25" t="s">
        <v>2087</v>
      </c>
      <c r="I1294" s="25" t="s">
        <v>2088</v>
      </c>
      <c r="J1294" s="25" t="s">
        <v>2089</v>
      </c>
      <c r="K1294" s="25" t="s">
        <v>2090</v>
      </c>
      <c r="L1294" s="22"/>
      <c r="M1294" s="22"/>
    </row>
    <row r="1295" spans="1:13" ht="15.15" customHeight="1" thickBot="1" x14ac:dyDescent="0.35">
      <c r="A1295" s="22"/>
      <c r="B1295" s="22"/>
      <c r="C1295" s="22"/>
      <c r="D1295" s="26"/>
      <c r="E1295" s="27" t="s">
        <v>2091</v>
      </c>
      <c r="F1295" s="28">
        <v>2</v>
      </c>
      <c r="G1295" s="29"/>
      <c r="H1295" s="29"/>
      <c r="I1295" s="29"/>
      <c r="J1295" s="31">
        <f>ROUND(F1295,3)</f>
        <v>2</v>
      </c>
      <c r="K1295" s="42"/>
      <c r="L1295" s="22"/>
      <c r="M1295" s="22"/>
    </row>
    <row r="1296" spans="1:13" ht="15.15" customHeight="1" thickBot="1" x14ac:dyDescent="0.35">
      <c r="A1296" s="22"/>
      <c r="B1296" s="22"/>
      <c r="C1296" s="22"/>
      <c r="D1296" s="26"/>
      <c r="E1296" s="5"/>
      <c r="F1296" s="3">
        <v>3</v>
      </c>
      <c r="G1296" s="20"/>
      <c r="H1296" s="20"/>
      <c r="I1296" s="20"/>
      <c r="J1296" s="30">
        <f>ROUND(F1296,3)</f>
        <v>3</v>
      </c>
      <c r="K1296" s="32">
        <f>SUM(J1295:J1296)</f>
        <v>5</v>
      </c>
      <c r="L1296" s="22"/>
      <c r="M1296" s="22"/>
    </row>
    <row r="1297" spans="1:13" ht="15.45" customHeight="1" thickBot="1" x14ac:dyDescent="0.35">
      <c r="A1297" s="10" t="s">
        <v>2092</v>
      </c>
      <c r="B1297" s="5" t="s">
        <v>2093</v>
      </c>
      <c r="C1297" s="5" t="s">
        <v>2094</v>
      </c>
      <c r="D1297" s="84" t="s">
        <v>2095</v>
      </c>
      <c r="E1297" s="84"/>
      <c r="F1297" s="84"/>
      <c r="G1297" s="84"/>
      <c r="H1297" s="84"/>
      <c r="I1297" s="84"/>
      <c r="J1297" s="84"/>
      <c r="K1297" s="20">
        <f>SUM(K1300:K1300)</f>
        <v>2</v>
      </c>
      <c r="L1297" s="21">
        <f>ROUND(0*(1+M2/100),2)</f>
        <v>0</v>
      </c>
      <c r="M1297" s="21">
        <f>ROUND(K1297*L1297,2)</f>
        <v>0</v>
      </c>
    </row>
    <row r="1298" spans="1:13" ht="76.8" customHeight="1" thickBot="1" x14ac:dyDescent="0.35">
      <c r="A1298" s="22"/>
      <c r="B1298" s="22"/>
      <c r="C1298" s="22"/>
      <c r="D1298" s="84" t="s">
        <v>2096</v>
      </c>
      <c r="E1298" s="84"/>
      <c r="F1298" s="84"/>
      <c r="G1298" s="84"/>
      <c r="H1298" s="84"/>
      <c r="I1298" s="84"/>
      <c r="J1298" s="84"/>
      <c r="K1298" s="84"/>
      <c r="L1298" s="84"/>
      <c r="M1298" s="84"/>
    </row>
    <row r="1299" spans="1:13" ht="15.15" customHeight="1" thickBot="1" x14ac:dyDescent="0.35">
      <c r="A1299" s="22"/>
      <c r="B1299" s="22"/>
      <c r="C1299" s="22"/>
      <c r="D1299" s="22"/>
      <c r="E1299" s="23"/>
      <c r="F1299" s="25" t="s">
        <v>2097</v>
      </c>
      <c r="G1299" s="25" t="s">
        <v>2098</v>
      </c>
      <c r="H1299" s="25" t="s">
        <v>2099</v>
      </c>
      <c r="I1299" s="25" t="s">
        <v>2100</v>
      </c>
      <c r="J1299" s="25" t="s">
        <v>2101</v>
      </c>
      <c r="K1299" s="25" t="s">
        <v>2102</v>
      </c>
      <c r="L1299" s="22"/>
      <c r="M1299" s="22"/>
    </row>
    <row r="1300" spans="1:13" ht="15.15" customHeight="1" thickBot="1" x14ac:dyDescent="0.35">
      <c r="A1300" s="22"/>
      <c r="B1300" s="22"/>
      <c r="C1300" s="22"/>
      <c r="D1300" s="26"/>
      <c r="E1300" s="27" t="s">
        <v>2103</v>
      </c>
      <c r="F1300" s="28">
        <v>2</v>
      </c>
      <c r="G1300" s="29"/>
      <c r="H1300" s="29"/>
      <c r="I1300" s="29"/>
      <c r="J1300" s="31">
        <f>ROUND(F1300,3)</f>
        <v>2</v>
      </c>
      <c r="K1300" s="33">
        <f>SUM(J1300:J1300)</f>
        <v>2</v>
      </c>
      <c r="L1300" s="22"/>
      <c r="M1300" s="22"/>
    </row>
    <row r="1301" spans="1:13" ht="15.45" customHeight="1" thickBot="1" x14ac:dyDescent="0.35">
      <c r="A1301" s="10" t="s">
        <v>2104</v>
      </c>
      <c r="B1301" s="5" t="s">
        <v>2105</v>
      </c>
      <c r="C1301" s="5" t="s">
        <v>2106</v>
      </c>
      <c r="D1301" s="84" t="s">
        <v>2107</v>
      </c>
      <c r="E1301" s="84"/>
      <c r="F1301" s="84"/>
      <c r="G1301" s="84"/>
      <c r="H1301" s="84"/>
      <c r="I1301" s="84"/>
      <c r="J1301" s="84"/>
      <c r="K1301" s="20">
        <f>SUM(K1304:K1304)</f>
        <v>1</v>
      </c>
      <c r="L1301" s="21">
        <f>ROUND(0*(1+M2/100),2)</f>
        <v>0</v>
      </c>
      <c r="M1301" s="21">
        <f>ROUND(K1301*L1301,2)</f>
        <v>0</v>
      </c>
    </row>
    <row r="1302" spans="1:13" ht="95.25" customHeight="1" thickBot="1" x14ac:dyDescent="0.35">
      <c r="A1302" s="22"/>
      <c r="B1302" s="22"/>
      <c r="C1302" s="22"/>
      <c r="D1302" s="84" t="s">
        <v>2108</v>
      </c>
      <c r="E1302" s="84"/>
      <c r="F1302" s="84"/>
      <c r="G1302" s="84"/>
      <c r="H1302" s="84"/>
      <c r="I1302" s="84"/>
      <c r="J1302" s="84"/>
      <c r="K1302" s="84"/>
      <c r="L1302" s="84"/>
      <c r="M1302" s="84"/>
    </row>
    <row r="1303" spans="1:13" ht="15.15" customHeight="1" thickBot="1" x14ac:dyDescent="0.35">
      <c r="A1303" s="22"/>
      <c r="B1303" s="22"/>
      <c r="C1303" s="22"/>
      <c r="D1303" s="22"/>
      <c r="E1303" s="23"/>
      <c r="F1303" s="25" t="s">
        <v>2109</v>
      </c>
      <c r="G1303" s="25" t="s">
        <v>2110</v>
      </c>
      <c r="H1303" s="25" t="s">
        <v>2111</v>
      </c>
      <c r="I1303" s="25" t="s">
        <v>2112</v>
      </c>
      <c r="J1303" s="25" t="s">
        <v>2113</v>
      </c>
      <c r="K1303" s="25" t="s">
        <v>2114</v>
      </c>
      <c r="L1303" s="22"/>
      <c r="M1303" s="22"/>
    </row>
    <row r="1304" spans="1:13" ht="15.15" customHeight="1" thickBot="1" x14ac:dyDescent="0.35">
      <c r="A1304" s="22"/>
      <c r="B1304" s="22"/>
      <c r="C1304" s="22"/>
      <c r="D1304" s="26"/>
      <c r="E1304" s="27" t="s">
        <v>2115</v>
      </c>
      <c r="F1304" s="28">
        <v>1</v>
      </c>
      <c r="G1304" s="29"/>
      <c r="H1304" s="29"/>
      <c r="I1304" s="29"/>
      <c r="J1304" s="31">
        <f>ROUND(F1304,3)</f>
        <v>1</v>
      </c>
      <c r="K1304" s="33">
        <f>SUM(J1304:J1304)</f>
        <v>1</v>
      </c>
      <c r="L1304" s="22"/>
      <c r="M1304" s="22"/>
    </row>
    <row r="1305" spans="1:13" ht="15.45" customHeight="1" thickBot="1" x14ac:dyDescent="0.35">
      <c r="A1305" s="10" t="s">
        <v>2116</v>
      </c>
      <c r="B1305" s="5" t="s">
        <v>2117</v>
      </c>
      <c r="C1305" s="5" t="s">
        <v>2118</v>
      </c>
      <c r="D1305" s="84" t="s">
        <v>2119</v>
      </c>
      <c r="E1305" s="84"/>
      <c r="F1305" s="84"/>
      <c r="G1305" s="84"/>
      <c r="H1305" s="84"/>
      <c r="I1305" s="84"/>
      <c r="J1305" s="84"/>
      <c r="K1305" s="20">
        <f>SUM(K1308:K1308)</f>
        <v>1</v>
      </c>
      <c r="L1305" s="21">
        <f>ROUND(0*(1+M2/100),2)</f>
        <v>0</v>
      </c>
      <c r="M1305" s="21">
        <f>ROUND(K1305*L1305,2)</f>
        <v>0</v>
      </c>
    </row>
    <row r="1306" spans="1:13" ht="76.8" customHeight="1" thickBot="1" x14ac:dyDescent="0.35">
      <c r="A1306" s="22"/>
      <c r="B1306" s="22"/>
      <c r="C1306" s="22"/>
      <c r="D1306" s="84" t="s">
        <v>2120</v>
      </c>
      <c r="E1306" s="84"/>
      <c r="F1306" s="84"/>
      <c r="G1306" s="84"/>
      <c r="H1306" s="84"/>
      <c r="I1306" s="84"/>
      <c r="J1306" s="84"/>
      <c r="K1306" s="84"/>
      <c r="L1306" s="84"/>
      <c r="M1306" s="84"/>
    </row>
    <row r="1307" spans="1:13" ht="15.15" customHeight="1" thickBot="1" x14ac:dyDescent="0.35">
      <c r="A1307" s="22"/>
      <c r="B1307" s="22"/>
      <c r="C1307" s="22"/>
      <c r="D1307" s="22"/>
      <c r="E1307" s="23"/>
      <c r="F1307" s="25" t="s">
        <v>2121</v>
      </c>
      <c r="G1307" s="25" t="s">
        <v>2122</v>
      </c>
      <c r="H1307" s="25" t="s">
        <v>2123</v>
      </c>
      <c r="I1307" s="25" t="s">
        <v>2124</v>
      </c>
      <c r="J1307" s="25" t="s">
        <v>2125</v>
      </c>
      <c r="K1307" s="25" t="s">
        <v>2126</v>
      </c>
      <c r="L1307" s="22"/>
      <c r="M1307" s="22"/>
    </row>
    <row r="1308" spans="1:13" ht="15.15" customHeight="1" thickBot="1" x14ac:dyDescent="0.35">
      <c r="A1308" s="22"/>
      <c r="B1308" s="22"/>
      <c r="C1308" s="22"/>
      <c r="D1308" s="26"/>
      <c r="E1308" s="27" t="s">
        <v>2127</v>
      </c>
      <c r="F1308" s="28">
        <v>1</v>
      </c>
      <c r="G1308" s="29"/>
      <c r="H1308" s="29"/>
      <c r="I1308" s="29"/>
      <c r="J1308" s="31">
        <f>ROUND(F1308,3)</f>
        <v>1</v>
      </c>
      <c r="K1308" s="33">
        <f>SUM(J1308:J1308)</f>
        <v>1</v>
      </c>
      <c r="L1308" s="22"/>
      <c r="M1308" s="22"/>
    </row>
    <row r="1309" spans="1:13" ht="15.45" customHeight="1" thickBot="1" x14ac:dyDescent="0.35">
      <c r="A1309" s="10" t="s">
        <v>2128</v>
      </c>
      <c r="B1309" s="5" t="s">
        <v>2129</v>
      </c>
      <c r="C1309" s="5" t="s">
        <v>2130</v>
      </c>
      <c r="D1309" s="84" t="s">
        <v>2131</v>
      </c>
      <c r="E1309" s="84"/>
      <c r="F1309" s="84"/>
      <c r="G1309" s="84"/>
      <c r="H1309" s="84"/>
      <c r="I1309" s="84"/>
      <c r="J1309" s="84"/>
      <c r="K1309" s="20">
        <f>SUM(K1312:K1312)</f>
        <v>2</v>
      </c>
      <c r="L1309" s="21">
        <f>ROUND(0*(1+M2/100),2)</f>
        <v>0</v>
      </c>
      <c r="M1309" s="21">
        <f>ROUND(K1309*L1309,2)</f>
        <v>0</v>
      </c>
    </row>
    <row r="1310" spans="1:13" ht="76.8" customHeight="1" thickBot="1" x14ac:dyDescent="0.35">
      <c r="A1310" s="22"/>
      <c r="B1310" s="22"/>
      <c r="C1310" s="22"/>
      <c r="D1310" s="84" t="s">
        <v>2132</v>
      </c>
      <c r="E1310" s="84"/>
      <c r="F1310" s="84"/>
      <c r="G1310" s="84"/>
      <c r="H1310" s="84"/>
      <c r="I1310" s="84"/>
      <c r="J1310" s="84"/>
      <c r="K1310" s="84"/>
      <c r="L1310" s="84"/>
      <c r="M1310" s="84"/>
    </row>
    <row r="1311" spans="1:13" ht="15.15" customHeight="1" thickBot="1" x14ac:dyDescent="0.35">
      <c r="A1311" s="22"/>
      <c r="B1311" s="22"/>
      <c r="C1311" s="22"/>
      <c r="D1311" s="22"/>
      <c r="E1311" s="23"/>
      <c r="F1311" s="25" t="s">
        <v>2133</v>
      </c>
      <c r="G1311" s="25" t="s">
        <v>2134</v>
      </c>
      <c r="H1311" s="25" t="s">
        <v>2135</v>
      </c>
      <c r="I1311" s="25" t="s">
        <v>2136</v>
      </c>
      <c r="J1311" s="25" t="s">
        <v>2137</v>
      </c>
      <c r="K1311" s="25" t="s">
        <v>2138</v>
      </c>
      <c r="L1311" s="22"/>
      <c r="M1311" s="22"/>
    </row>
    <row r="1312" spans="1:13" ht="15.15" customHeight="1" thickBot="1" x14ac:dyDescent="0.35">
      <c r="A1312" s="22"/>
      <c r="B1312" s="22"/>
      <c r="C1312" s="22"/>
      <c r="D1312" s="26"/>
      <c r="E1312" s="27" t="s">
        <v>2139</v>
      </c>
      <c r="F1312" s="28">
        <v>2</v>
      </c>
      <c r="G1312" s="29"/>
      <c r="H1312" s="29"/>
      <c r="I1312" s="29"/>
      <c r="J1312" s="31">
        <f>ROUND(F1312,3)</f>
        <v>2</v>
      </c>
      <c r="K1312" s="33">
        <f>SUM(J1312:J1312)</f>
        <v>2</v>
      </c>
      <c r="L1312" s="22"/>
      <c r="M1312" s="22"/>
    </row>
    <row r="1313" spans="1:13" ht="15.45" customHeight="1" thickBot="1" x14ac:dyDescent="0.35">
      <c r="A1313" s="10" t="s">
        <v>2140</v>
      </c>
      <c r="B1313" s="5" t="s">
        <v>2141</v>
      </c>
      <c r="C1313" s="5" t="s">
        <v>2142</v>
      </c>
      <c r="D1313" s="84" t="s">
        <v>2143</v>
      </c>
      <c r="E1313" s="84"/>
      <c r="F1313" s="84"/>
      <c r="G1313" s="84"/>
      <c r="H1313" s="84"/>
      <c r="I1313" s="84"/>
      <c r="J1313" s="84"/>
      <c r="K1313" s="20">
        <f>SUM(K1316:K1316)</f>
        <v>1</v>
      </c>
      <c r="L1313" s="21">
        <f>ROUND(0*(1+M2/100),2)</f>
        <v>0</v>
      </c>
      <c r="M1313" s="21">
        <f>ROUND(K1313*L1313,2)</f>
        <v>0</v>
      </c>
    </row>
    <row r="1314" spans="1:13" ht="85.95" customHeight="1" thickBot="1" x14ac:dyDescent="0.35">
      <c r="A1314" s="22"/>
      <c r="B1314" s="22"/>
      <c r="C1314" s="22"/>
      <c r="D1314" s="84" t="s">
        <v>2144</v>
      </c>
      <c r="E1314" s="84"/>
      <c r="F1314" s="84"/>
      <c r="G1314" s="84"/>
      <c r="H1314" s="84"/>
      <c r="I1314" s="84"/>
      <c r="J1314" s="84"/>
      <c r="K1314" s="84"/>
      <c r="L1314" s="84"/>
      <c r="M1314" s="84"/>
    </row>
    <row r="1315" spans="1:13" ht="15.15" customHeight="1" thickBot="1" x14ac:dyDescent="0.35">
      <c r="A1315" s="22"/>
      <c r="B1315" s="22"/>
      <c r="C1315" s="22"/>
      <c r="D1315" s="22"/>
      <c r="E1315" s="23"/>
      <c r="F1315" s="25" t="s">
        <v>2145</v>
      </c>
      <c r="G1315" s="25" t="s">
        <v>2146</v>
      </c>
      <c r="H1315" s="25" t="s">
        <v>2147</v>
      </c>
      <c r="I1315" s="25" t="s">
        <v>2148</v>
      </c>
      <c r="J1315" s="25" t="s">
        <v>2149</v>
      </c>
      <c r="K1315" s="25" t="s">
        <v>2150</v>
      </c>
      <c r="L1315" s="22"/>
      <c r="M1315" s="22"/>
    </row>
    <row r="1316" spans="1:13" ht="15.15" customHeight="1" thickBot="1" x14ac:dyDescent="0.35">
      <c r="A1316" s="22"/>
      <c r="B1316" s="22"/>
      <c r="C1316" s="22"/>
      <c r="D1316" s="26"/>
      <c r="E1316" s="27" t="s">
        <v>2151</v>
      </c>
      <c r="F1316" s="28">
        <v>1</v>
      </c>
      <c r="G1316" s="29"/>
      <c r="H1316" s="29"/>
      <c r="I1316" s="29"/>
      <c r="J1316" s="31">
        <f>ROUND(F1316,3)</f>
        <v>1</v>
      </c>
      <c r="K1316" s="33">
        <f>SUM(J1316:J1316)</f>
        <v>1</v>
      </c>
      <c r="L1316" s="22"/>
      <c r="M1316" s="22"/>
    </row>
    <row r="1317" spans="1:13" ht="15.45" customHeight="1" thickBot="1" x14ac:dyDescent="0.35">
      <c r="A1317" s="10" t="s">
        <v>2152</v>
      </c>
      <c r="B1317" s="5" t="s">
        <v>2153</v>
      </c>
      <c r="C1317" s="5" t="s">
        <v>2154</v>
      </c>
      <c r="D1317" s="84" t="s">
        <v>2155</v>
      </c>
      <c r="E1317" s="84"/>
      <c r="F1317" s="84"/>
      <c r="G1317" s="84"/>
      <c r="H1317" s="84"/>
      <c r="I1317" s="84"/>
      <c r="J1317" s="84"/>
      <c r="K1317" s="20">
        <f>SUM(K1320:K1320)</f>
        <v>1</v>
      </c>
      <c r="L1317" s="21">
        <f>ROUND(0*(1+M2/100),2)</f>
        <v>0</v>
      </c>
      <c r="M1317" s="21">
        <f>ROUND(K1317*L1317,2)</f>
        <v>0</v>
      </c>
    </row>
    <row r="1318" spans="1:13" ht="76.8" customHeight="1" thickBot="1" x14ac:dyDescent="0.35">
      <c r="A1318" s="22"/>
      <c r="B1318" s="22"/>
      <c r="C1318" s="22"/>
      <c r="D1318" s="84" t="s">
        <v>2156</v>
      </c>
      <c r="E1318" s="84"/>
      <c r="F1318" s="84"/>
      <c r="G1318" s="84"/>
      <c r="H1318" s="84"/>
      <c r="I1318" s="84"/>
      <c r="J1318" s="84"/>
      <c r="K1318" s="84"/>
      <c r="L1318" s="84"/>
      <c r="M1318" s="84"/>
    </row>
    <row r="1319" spans="1:13" ht="15.15" customHeight="1" thickBot="1" x14ac:dyDescent="0.35">
      <c r="A1319" s="22"/>
      <c r="B1319" s="22"/>
      <c r="C1319" s="22"/>
      <c r="D1319" s="22"/>
      <c r="E1319" s="23"/>
      <c r="F1319" s="25" t="s">
        <v>2157</v>
      </c>
      <c r="G1319" s="25" t="s">
        <v>2158</v>
      </c>
      <c r="H1319" s="25" t="s">
        <v>2159</v>
      </c>
      <c r="I1319" s="25" t="s">
        <v>2160</v>
      </c>
      <c r="J1319" s="25" t="s">
        <v>2161</v>
      </c>
      <c r="K1319" s="25" t="s">
        <v>2162</v>
      </c>
      <c r="L1319" s="22"/>
      <c r="M1319" s="22"/>
    </row>
    <row r="1320" spans="1:13" ht="15.15" customHeight="1" thickBot="1" x14ac:dyDescent="0.35">
      <c r="A1320" s="22"/>
      <c r="B1320" s="22"/>
      <c r="C1320" s="22"/>
      <c r="D1320" s="26"/>
      <c r="E1320" s="27" t="s">
        <v>2163</v>
      </c>
      <c r="F1320" s="28">
        <v>1</v>
      </c>
      <c r="G1320" s="29"/>
      <c r="H1320" s="29"/>
      <c r="I1320" s="29"/>
      <c r="J1320" s="31">
        <f>ROUND(F1320,3)</f>
        <v>1</v>
      </c>
      <c r="K1320" s="33">
        <f>SUM(J1320:J1320)</f>
        <v>1</v>
      </c>
      <c r="L1320" s="22"/>
      <c r="M1320" s="22"/>
    </row>
    <row r="1321" spans="1:13" ht="15.45" customHeight="1" thickBot="1" x14ac:dyDescent="0.35">
      <c r="A1321" s="10" t="s">
        <v>2164</v>
      </c>
      <c r="B1321" s="5" t="s">
        <v>2165</v>
      </c>
      <c r="C1321" s="5" t="s">
        <v>2166</v>
      </c>
      <c r="D1321" s="84" t="s">
        <v>2167</v>
      </c>
      <c r="E1321" s="84"/>
      <c r="F1321" s="84"/>
      <c r="G1321" s="84"/>
      <c r="H1321" s="84"/>
      <c r="I1321" s="84"/>
      <c r="J1321" s="84"/>
      <c r="K1321" s="20">
        <f>SUM(K1324:K1324)</f>
        <v>2</v>
      </c>
      <c r="L1321" s="21">
        <f>ROUND(0*(1+M2/100),2)</f>
        <v>0</v>
      </c>
      <c r="M1321" s="21">
        <f>ROUND(K1321*L1321,2)</f>
        <v>0</v>
      </c>
    </row>
    <row r="1322" spans="1:13" ht="85.95" customHeight="1" thickBot="1" x14ac:dyDescent="0.35">
      <c r="A1322" s="22"/>
      <c r="B1322" s="22"/>
      <c r="C1322" s="22"/>
      <c r="D1322" s="84" t="s">
        <v>2168</v>
      </c>
      <c r="E1322" s="84"/>
      <c r="F1322" s="84"/>
      <c r="G1322" s="84"/>
      <c r="H1322" s="84"/>
      <c r="I1322" s="84"/>
      <c r="J1322" s="84"/>
      <c r="K1322" s="84"/>
      <c r="L1322" s="84"/>
      <c r="M1322" s="84"/>
    </row>
    <row r="1323" spans="1:13" ht="15.15" customHeight="1" thickBot="1" x14ac:dyDescent="0.35">
      <c r="A1323" s="22"/>
      <c r="B1323" s="22"/>
      <c r="C1323" s="22"/>
      <c r="D1323" s="22"/>
      <c r="E1323" s="23"/>
      <c r="F1323" s="25" t="s">
        <v>2169</v>
      </c>
      <c r="G1323" s="25" t="s">
        <v>2170</v>
      </c>
      <c r="H1323" s="25" t="s">
        <v>2171</v>
      </c>
      <c r="I1323" s="25" t="s">
        <v>2172</v>
      </c>
      <c r="J1323" s="25" t="s">
        <v>2173</v>
      </c>
      <c r="K1323" s="25" t="s">
        <v>2174</v>
      </c>
      <c r="L1323" s="22"/>
      <c r="M1323" s="22"/>
    </row>
    <row r="1324" spans="1:13" ht="15.15" customHeight="1" thickBot="1" x14ac:dyDescent="0.35">
      <c r="A1324" s="22"/>
      <c r="B1324" s="22"/>
      <c r="C1324" s="22"/>
      <c r="D1324" s="26"/>
      <c r="E1324" s="27" t="s">
        <v>2175</v>
      </c>
      <c r="F1324" s="28">
        <v>2</v>
      </c>
      <c r="G1324" s="29"/>
      <c r="H1324" s="29"/>
      <c r="I1324" s="29"/>
      <c r="J1324" s="31">
        <f>ROUND(F1324,3)</f>
        <v>2</v>
      </c>
      <c r="K1324" s="33">
        <f>SUM(J1324:J1324)</f>
        <v>2</v>
      </c>
      <c r="L1324" s="22"/>
      <c r="M1324" s="22"/>
    </row>
    <row r="1325" spans="1:13" ht="15.45" customHeight="1" thickBot="1" x14ac:dyDescent="0.35">
      <c r="A1325" s="10" t="s">
        <v>2176</v>
      </c>
      <c r="B1325" s="5" t="s">
        <v>2177</v>
      </c>
      <c r="C1325" s="5" t="s">
        <v>2178</v>
      </c>
      <c r="D1325" s="84" t="s">
        <v>2179</v>
      </c>
      <c r="E1325" s="84"/>
      <c r="F1325" s="84"/>
      <c r="G1325" s="84"/>
      <c r="H1325" s="84"/>
      <c r="I1325" s="84"/>
      <c r="J1325" s="84"/>
      <c r="K1325" s="20">
        <f>SUM(K1328:K1328)</f>
        <v>2</v>
      </c>
      <c r="L1325" s="21">
        <f>ROUND(0*(1+M2/100),2)</f>
        <v>0</v>
      </c>
      <c r="M1325" s="21">
        <f>ROUND(K1325*L1325,2)</f>
        <v>0</v>
      </c>
    </row>
    <row r="1326" spans="1:13" ht="76.8" customHeight="1" thickBot="1" x14ac:dyDescent="0.35">
      <c r="A1326" s="22"/>
      <c r="B1326" s="22"/>
      <c r="C1326" s="22"/>
      <c r="D1326" s="84" t="s">
        <v>2180</v>
      </c>
      <c r="E1326" s="84"/>
      <c r="F1326" s="84"/>
      <c r="G1326" s="84"/>
      <c r="H1326" s="84"/>
      <c r="I1326" s="84"/>
      <c r="J1326" s="84"/>
      <c r="K1326" s="84"/>
      <c r="L1326" s="84"/>
      <c r="M1326" s="84"/>
    </row>
    <row r="1327" spans="1:13" ht="15.15" customHeight="1" thickBot="1" x14ac:dyDescent="0.35">
      <c r="A1327" s="22"/>
      <c r="B1327" s="22"/>
      <c r="C1327" s="22"/>
      <c r="D1327" s="22"/>
      <c r="E1327" s="23"/>
      <c r="F1327" s="25" t="s">
        <v>2181</v>
      </c>
      <c r="G1327" s="25" t="s">
        <v>2182</v>
      </c>
      <c r="H1327" s="25" t="s">
        <v>2183</v>
      </c>
      <c r="I1327" s="25" t="s">
        <v>2184</v>
      </c>
      <c r="J1327" s="25" t="s">
        <v>2185</v>
      </c>
      <c r="K1327" s="25" t="s">
        <v>2186</v>
      </c>
      <c r="L1327" s="22"/>
      <c r="M1327" s="22"/>
    </row>
    <row r="1328" spans="1:13" ht="15.15" customHeight="1" thickBot="1" x14ac:dyDescent="0.35">
      <c r="A1328" s="22"/>
      <c r="B1328" s="22"/>
      <c r="C1328" s="22"/>
      <c r="D1328" s="26"/>
      <c r="E1328" s="27"/>
      <c r="F1328" s="28">
        <v>2</v>
      </c>
      <c r="G1328" s="29"/>
      <c r="H1328" s="29"/>
      <c r="I1328" s="29"/>
      <c r="J1328" s="31">
        <f>ROUND(F1328,3)</f>
        <v>2</v>
      </c>
      <c r="K1328" s="33">
        <f>SUM(J1328:J1328)</f>
        <v>2</v>
      </c>
      <c r="L1328" s="22"/>
      <c r="M1328" s="22"/>
    </row>
    <row r="1329" spans="1:13" ht="15.45" customHeight="1" thickBot="1" x14ac:dyDescent="0.35">
      <c r="A1329" s="34"/>
      <c r="B1329" s="34"/>
      <c r="C1329" s="34"/>
      <c r="D1329" s="35" t="s">
        <v>2187</v>
      </c>
      <c r="E1329" s="36"/>
      <c r="F1329" s="36"/>
      <c r="G1329" s="36"/>
      <c r="H1329" s="36"/>
      <c r="I1329" s="36"/>
      <c r="J1329" s="36"/>
      <c r="K1329" s="36"/>
      <c r="L1329" s="37">
        <f>M1262+M1266+M1270+M1274+M1278+M1283+M1288+M1292+M1297+M1301+M1305+M1309+M1313+M1317+M1321+M1325</f>
        <v>0</v>
      </c>
      <c r="M1329" s="37">
        <f>ROUND(L1329,2)</f>
        <v>0</v>
      </c>
    </row>
    <row r="1330" spans="1:13" ht="15.45" customHeight="1" thickBot="1" x14ac:dyDescent="0.35">
      <c r="A1330" s="38" t="s">
        <v>2188</v>
      </c>
      <c r="B1330" s="38" t="s">
        <v>2189</v>
      </c>
      <c r="C1330" s="39"/>
      <c r="D1330" s="85" t="s">
        <v>2190</v>
      </c>
      <c r="E1330" s="85"/>
      <c r="F1330" s="85"/>
      <c r="G1330" s="85"/>
      <c r="H1330" s="85"/>
      <c r="I1330" s="85"/>
      <c r="J1330" s="85"/>
      <c r="K1330" s="39"/>
      <c r="L1330" s="40">
        <f>L1339</f>
        <v>0</v>
      </c>
      <c r="M1330" s="40">
        <f>ROUND(L1330,2)</f>
        <v>0</v>
      </c>
    </row>
    <row r="1331" spans="1:13" ht="15.45" customHeight="1" thickBot="1" x14ac:dyDescent="0.35">
      <c r="A1331" s="10" t="s">
        <v>2191</v>
      </c>
      <c r="B1331" s="5" t="s">
        <v>2192</v>
      </c>
      <c r="C1331" s="5" t="s">
        <v>2193</v>
      </c>
      <c r="D1331" s="84" t="s">
        <v>2194</v>
      </c>
      <c r="E1331" s="84"/>
      <c r="F1331" s="84"/>
      <c r="G1331" s="84"/>
      <c r="H1331" s="84"/>
      <c r="I1331" s="84"/>
      <c r="J1331" s="84"/>
      <c r="K1331" s="20">
        <f>SUM(K1334:K1334)</f>
        <v>1</v>
      </c>
      <c r="L1331" s="21">
        <f>ROUND(0*(1+M2/100),2)</f>
        <v>0</v>
      </c>
      <c r="M1331" s="21">
        <f>ROUND(K1331*L1331,2)</f>
        <v>0</v>
      </c>
    </row>
    <row r="1332" spans="1:13" ht="49.05" customHeight="1" thickBot="1" x14ac:dyDescent="0.35">
      <c r="A1332" s="22"/>
      <c r="B1332" s="22"/>
      <c r="C1332" s="22"/>
      <c r="D1332" s="84" t="s">
        <v>2195</v>
      </c>
      <c r="E1332" s="84"/>
      <c r="F1332" s="84"/>
      <c r="G1332" s="84"/>
      <c r="H1332" s="84"/>
      <c r="I1332" s="84"/>
      <c r="J1332" s="84"/>
      <c r="K1332" s="84"/>
      <c r="L1332" s="84"/>
      <c r="M1332" s="84"/>
    </row>
    <row r="1333" spans="1:13" ht="15.15" customHeight="1" thickBot="1" x14ac:dyDescent="0.35">
      <c r="A1333" s="22"/>
      <c r="B1333" s="22"/>
      <c r="C1333" s="22"/>
      <c r="D1333" s="22"/>
      <c r="E1333" s="23"/>
      <c r="F1333" s="25" t="s">
        <v>2196</v>
      </c>
      <c r="G1333" s="25" t="s">
        <v>2197</v>
      </c>
      <c r="H1333" s="25" t="s">
        <v>2198</v>
      </c>
      <c r="I1333" s="25" t="s">
        <v>2199</v>
      </c>
      <c r="J1333" s="25" t="s">
        <v>2200</v>
      </c>
      <c r="K1333" s="25" t="s">
        <v>2201</v>
      </c>
      <c r="L1333" s="22"/>
      <c r="M1333" s="22"/>
    </row>
    <row r="1334" spans="1:13" ht="15.15" customHeight="1" thickBot="1" x14ac:dyDescent="0.35">
      <c r="A1334" s="22"/>
      <c r="B1334" s="22"/>
      <c r="C1334" s="22"/>
      <c r="D1334" s="26"/>
      <c r="E1334" s="27" t="s">
        <v>2202</v>
      </c>
      <c r="F1334" s="28">
        <v>1</v>
      </c>
      <c r="G1334" s="29"/>
      <c r="H1334" s="29"/>
      <c r="I1334" s="29"/>
      <c r="J1334" s="31">
        <f>ROUND(F1334,3)</f>
        <v>1</v>
      </c>
      <c r="K1334" s="33">
        <f>SUM(J1334:J1334)</f>
        <v>1</v>
      </c>
      <c r="L1334" s="22"/>
      <c r="M1334" s="22"/>
    </row>
    <row r="1335" spans="1:13" ht="15.45" customHeight="1" thickBot="1" x14ac:dyDescent="0.35">
      <c r="A1335" s="10" t="s">
        <v>2203</v>
      </c>
      <c r="B1335" s="5" t="s">
        <v>2204</v>
      </c>
      <c r="C1335" s="5" t="s">
        <v>2205</v>
      </c>
      <c r="D1335" s="84" t="s">
        <v>2206</v>
      </c>
      <c r="E1335" s="84"/>
      <c r="F1335" s="84"/>
      <c r="G1335" s="84"/>
      <c r="H1335" s="84"/>
      <c r="I1335" s="84"/>
      <c r="J1335" s="84"/>
      <c r="K1335" s="20">
        <f>SUM(K1338:K1338)</f>
        <v>7.92</v>
      </c>
      <c r="L1335" s="21">
        <f>ROUND(0*(1+M2/100),2)</f>
        <v>0</v>
      </c>
      <c r="M1335" s="21">
        <f>ROUND(K1335*L1335,2)</f>
        <v>0</v>
      </c>
    </row>
    <row r="1336" spans="1:13" ht="58.35" customHeight="1" thickBot="1" x14ac:dyDescent="0.35">
      <c r="A1336" s="22"/>
      <c r="B1336" s="22"/>
      <c r="C1336" s="22"/>
      <c r="D1336" s="84" t="s">
        <v>2207</v>
      </c>
      <c r="E1336" s="84"/>
      <c r="F1336" s="84"/>
      <c r="G1336" s="84"/>
      <c r="H1336" s="84"/>
      <c r="I1336" s="84"/>
      <c r="J1336" s="84"/>
      <c r="K1336" s="84"/>
      <c r="L1336" s="84"/>
      <c r="M1336" s="84"/>
    </row>
    <row r="1337" spans="1:13" ht="15.15" customHeight="1" thickBot="1" x14ac:dyDescent="0.35">
      <c r="A1337" s="22"/>
      <c r="B1337" s="22"/>
      <c r="C1337" s="22"/>
      <c r="D1337" s="22"/>
      <c r="E1337" s="23"/>
      <c r="F1337" s="25" t="s">
        <v>2208</v>
      </c>
      <c r="G1337" s="25" t="s">
        <v>2209</v>
      </c>
      <c r="H1337" s="25" t="s">
        <v>2210</v>
      </c>
      <c r="I1337" s="25" t="s">
        <v>2211</v>
      </c>
      <c r="J1337" s="25" t="s">
        <v>2212</v>
      </c>
      <c r="K1337" s="25" t="s">
        <v>2213</v>
      </c>
      <c r="L1337" s="22"/>
      <c r="M1337" s="22"/>
    </row>
    <row r="1338" spans="1:13" ht="15.15" customHeight="1" thickBot="1" x14ac:dyDescent="0.35">
      <c r="A1338" s="22"/>
      <c r="B1338" s="22"/>
      <c r="C1338" s="22"/>
      <c r="D1338" s="26"/>
      <c r="E1338" s="27" t="s">
        <v>2214</v>
      </c>
      <c r="F1338" s="28">
        <v>1</v>
      </c>
      <c r="G1338" s="29">
        <v>3.3</v>
      </c>
      <c r="H1338" s="29"/>
      <c r="I1338" s="29">
        <v>2.4</v>
      </c>
      <c r="J1338" s="31">
        <f>ROUND(F1338*G1338*I1338,3)</f>
        <v>7.92</v>
      </c>
      <c r="K1338" s="33">
        <f>SUM(J1338:J1338)</f>
        <v>7.92</v>
      </c>
      <c r="L1338" s="22"/>
      <c r="M1338" s="22"/>
    </row>
    <row r="1339" spans="1:13" ht="15.45" customHeight="1" thickBot="1" x14ac:dyDescent="0.35">
      <c r="A1339" s="34"/>
      <c r="B1339" s="34"/>
      <c r="C1339" s="34"/>
      <c r="D1339" s="35" t="s">
        <v>2215</v>
      </c>
      <c r="E1339" s="36"/>
      <c r="F1339" s="36"/>
      <c r="G1339" s="36"/>
      <c r="H1339" s="36"/>
      <c r="I1339" s="36"/>
      <c r="J1339" s="36"/>
      <c r="K1339" s="36"/>
      <c r="L1339" s="37">
        <f>M1331+M1335</f>
        <v>0</v>
      </c>
      <c r="M1339" s="37">
        <f>ROUND(L1339,2)</f>
        <v>0</v>
      </c>
    </row>
    <row r="1340" spans="1:13" ht="15.45" customHeight="1" thickBot="1" x14ac:dyDescent="0.35">
      <c r="A1340" s="38" t="s">
        <v>2216</v>
      </c>
      <c r="B1340" s="38" t="s">
        <v>2217</v>
      </c>
      <c r="C1340" s="39"/>
      <c r="D1340" s="85" t="s">
        <v>2218</v>
      </c>
      <c r="E1340" s="85"/>
      <c r="F1340" s="85"/>
      <c r="G1340" s="85"/>
      <c r="H1340" s="85"/>
      <c r="I1340" s="85"/>
      <c r="J1340" s="85"/>
      <c r="K1340" s="39"/>
      <c r="L1340" s="40">
        <f>L1345</f>
        <v>0</v>
      </c>
      <c r="M1340" s="40">
        <f>ROUND(L1340,2)</f>
        <v>0</v>
      </c>
    </row>
    <row r="1341" spans="1:13" ht="15.45" customHeight="1" thickBot="1" x14ac:dyDescent="0.35">
      <c r="A1341" s="10" t="s">
        <v>2219</v>
      </c>
      <c r="B1341" s="5" t="s">
        <v>2220</v>
      </c>
      <c r="C1341" s="5" t="s">
        <v>2221</v>
      </c>
      <c r="D1341" s="84" t="s">
        <v>2222</v>
      </c>
      <c r="E1341" s="84"/>
      <c r="F1341" s="84"/>
      <c r="G1341" s="84"/>
      <c r="H1341" s="84"/>
      <c r="I1341" s="84"/>
      <c r="J1341" s="84"/>
      <c r="K1341" s="20">
        <f>SUM(K1344:K1344)</f>
        <v>5</v>
      </c>
      <c r="L1341" s="21">
        <f>ROUND(0*(1+M2/100),2)</f>
        <v>0</v>
      </c>
      <c r="M1341" s="21">
        <f>ROUND(K1341*L1341,2)</f>
        <v>0</v>
      </c>
    </row>
    <row r="1342" spans="1:13" ht="58.35" customHeight="1" thickBot="1" x14ac:dyDescent="0.35">
      <c r="A1342" s="22"/>
      <c r="B1342" s="22"/>
      <c r="C1342" s="22"/>
      <c r="D1342" s="84" t="s">
        <v>2223</v>
      </c>
      <c r="E1342" s="84"/>
      <c r="F1342" s="84"/>
      <c r="G1342" s="84"/>
      <c r="H1342" s="84"/>
      <c r="I1342" s="84"/>
      <c r="J1342" s="84"/>
      <c r="K1342" s="84"/>
      <c r="L1342" s="84"/>
      <c r="M1342" s="84"/>
    </row>
    <row r="1343" spans="1:13" ht="15.15" customHeight="1" thickBot="1" x14ac:dyDescent="0.35">
      <c r="A1343" s="22"/>
      <c r="B1343" s="22"/>
      <c r="C1343" s="22"/>
      <c r="D1343" s="22"/>
      <c r="E1343" s="23"/>
      <c r="F1343" s="25" t="s">
        <v>2224</v>
      </c>
      <c r="G1343" s="25" t="s">
        <v>2225</v>
      </c>
      <c r="H1343" s="25" t="s">
        <v>2226</v>
      </c>
      <c r="I1343" s="25" t="s">
        <v>2227</v>
      </c>
      <c r="J1343" s="25" t="s">
        <v>2228</v>
      </c>
      <c r="K1343" s="25" t="s">
        <v>2229</v>
      </c>
      <c r="L1343" s="22"/>
      <c r="M1343" s="22"/>
    </row>
    <row r="1344" spans="1:13" ht="15.15" customHeight="1" thickBot="1" x14ac:dyDescent="0.35">
      <c r="A1344" s="22"/>
      <c r="B1344" s="22"/>
      <c r="C1344" s="22"/>
      <c r="D1344" s="26"/>
      <c r="E1344" s="27"/>
      <c r="F1344" s="28">
        <v>5</v>
      </c>
      <c r="G1344" s="29"/>
      <c r="H1344" s="29"/>
      <c r="I1344" s="29"/>
      <c r="J1344" s="31">
        <f>ROUND(F1344,3)</f>
        <v>5</v>
      </c>
      <c r="K1344" s="33">
        <f>SUM(J1344:J1344)</f>
        <v>5</v>
      </c>
      <c r="L1344" s="22"/>
      <c r="M1344" s="22"/>
    </row>
    <row r="1345" spans="1:13" ht="15.45" customHeight="1" thickBot="1" x14ac:dyDescent="0.35">
      <c r="A1345" s="34"/>
      <c r="B1345" s="34"/>
      <c r="C1345" s="34"/>
      <c r="D1345" s="35" t="s">
        <v>2230</v>
      </c>
      <c r="E1345" s="36"/>
      <c r="F1345" s="36"/>
      <c r="G1345" s="36"/>
      <c r="H1345" s="36"/>
      <c r="I1345" s="36"/>
      <c r="J1345" s="36"/>
      <c r="K1345" s="36"/>
      <c r="L1345" s="37">
        <f>M1341</f>
        <v>0</v>
      </c>
      <c r="M1345" s="37">
        <f>ROUND(L1345,2)</f>
        <v>0</v>
      </c>
    </row>
    <row r="1346" spans="1:13" ht="15.45" customHeight="1" thickBot="1" x14ac:dyDescent="0.35">
      <c r="A1346" s="38" t="s">
        <v>2231</v>
      </c>
      <c r="B1346" s="38" t="s">
        <v>2232</v>
      </c>
      <c r="C1346" s="39"/>
      <c r="D1346" s="85" t="s">
        <v>2233</v>
      </c>
      <c r="E1346" s="85"/>
      <c r="F1346" s="85"/>
      <c r="G1346" s="85"/>
      <c r="H1346" s="85"/>
      <c r="I1346" s="85"/>
      <c r="J1346" s="85"/>
      <c r="K1346" s="39"/>
      <c r="L1346" s="40">
        <f>L1393</f>
        <v>0</v>
      </c>
      <c r="M1346" s="40">
        <f>ROUND(L1346,2)</f>
        <v>0</v>
      </c>
    </row>
    <row r="1347" spans="1:13" ht="15.45" customHeight="1" thickBot="1" x14ac:dyDescent="0.35">
      <c r="A1347" s="10" t="s">
        <v>2234</v>
      </c>
      <c r="B1347" s="5" t="s">
        <v>2235</v>
      </c>
      <c r="C1347" s="5" t="s">
        <v>2236</v>
      </c>
      <c r="D1347" s="84" t="s">
        <v>2237</v>
      </c>
      <c r="E1347" s="84"/>
      <c r="F1347" s="84"/>
      <c r="G1347" s="84"/>
      <c r="H1347" s="84"/>
      <c r="I1347" s="84"/>
      <c r="J1347" s="84"/>
      <c r="K1347" s="20">
        <f>SUM(K1350:K1364)</f>
        <v>144.84800000000001</v>
      </c>
      <c r="L1347" s="21">
        <f>ROUND(0*(1+M2/100),2)</f>
        <v>0</v>
      </c>
      <c r="M1347" s="21">
        <f>ROUND(K1347*L1347,2)</f>
        <v>0</v>
      </c>
    </row>
    <row r="1348" spans="1:13" ht="85.95" customHeight="1" thickBot="1" x14ac:dyDescent="0.35">
      <c r="A1348" s="22"/>
      <c r="B1348" s="22"/>
      <c r="C1348" s="22"/>
      <c r="D1348" s="84" t="s">
        <v>2238</v>
      </c>
      <c r="E1348" s="84"/>
      <c r="F1348" s="84"/>
      <c r="G1348" s="84"/>
      <c r="H1348" s="84"/>
      <c r="I1348" s="84"/>
      <c r="J1348" s="84"/>
      <c r="K1348" s="84"/>
      <c r="L1348" s="84"/>
      <c r="M1348" s="84"/>
    </row>
    <row r="1349" spans="1:13" ht="15.15" customHeight="1" thickBot="1" x14ac:dyDescent="0.35">
      <c r="A1349" s="22"/>
      <c r="B1349" s="22"/>
      <c r="C1349" s="22"/>
      <c r="D1349" s="22"/>
      <c r="E1349" s="23"/>
      <c r="F1349" s="25" t="s">
        <v>2239</v>
      </c>
      <c r="G1349" s="25" t="s">
        <v>2240</v>
      </c>
      <c r="H1349" s="25" t="s">
        <v>2241</v>
      </c>
      <c r="I1349" s="25" t="s">
        <v>2242</v>
      </c>
      <c r="J1349" s="25" t="s">
        <v>2243</v>
      </c>
      <c r="K1349" s="25" t="s">
        <v>2244</v>
      </c>
      <c r="L1349" s="22"/>
      <c r="M1349" s="22"/>
    </row>
    <row r="1350" spans="1:13" ht="15.15" customHeight="1" thickBot="1" x14ac:dyDescent="0.35">
      <c r="A1350" s="22"/>
      <c r="B1350" s="22"/>
      <c r="C1350" s="22"/>
      <c r="D1350" s="26"/>
      <c r="E1350" s="27"/>
      <c r="F1350" s="28">
        <v>9</v>
      </c>
      <c r="G1350" s="29">
        <v>2.13</v>
      </c>
      <c r="H1350" s="29"/>
      <c r="I1350" s="29">
        <v>2.2000000000000002</v>
      </c>
      <c r="J1350" s="31">
        <f t="shared" ref="J1350:J1364" si="42">ROUND(F1350*G1350*I1350,3)</f>
        <v>42.173999999999999</v>
      </c>
      <c r="K1350" s="42"/>
      <c r="L1350" s="22"/>
      <c r="M1350" s="22"/>
    </row>
    <row r="1351" spans="1:13" ht="15.15" customHeight="1" thickBot="1" x14ac:dyDescent="0.35">
      <c r="A1351" s="22"/>
      <c r="B1351" s="22"/>
      <c r="C1351" s="22"/>
      <c r="D1351" s="26"/>
      <c r="E1351" s="5"/>
      <c r="F1351" s="3">
        <v>3</v>
      </c>
      <c r="G1351" s="20">
        <v>1.9</v>
      </c>
      <c r="H1351" s="20"/>
      <c r="I1351" s="20">
        <v>2.2000000000000002</v>
      </c>
      <c r="J1351" s="30">
        <f t="shared" si="42"/>
        <v>12.54</v>
      </c>
      <c r="K1351" s="22"/>
      <c r="L1351" s="22"/>
      <c r="M1351" s="22"/>
    </row>
    <row r="1352" spans="1:13" ht="15.15" customHeight="1" thickBot="1" x14ac:dyDescent="0.35">
      <c r="A1352" s="22"/>
      <c r="B1352" s="22"/>
      <c r="C1352" s="22"/>
      <c r="D1352" s="26"/>
      <c r="E1352" s="5"/>
      <c r="F1352" s="3">
        <v>1</v>
      </c>
      <c r="G1352" s="20">
        <v>1.8</v>
      </c>
      <c r="H1352" s="20"/>
      <c r="I1352" s="20">
        <v>2.2000000000000002</v>
      </c>
      <c r="J1352" s="30">
        <f t="shared" si="42"/>
        <v>3.96</v>
      </c>
      <c r="K1352" s="22"/>
      <c r="L1352" s="22"/>
      <c r="M1352" s="22"/>
    </row>
    <row r="1353" spans="1:13" ht="15.15" customHeight="1" thickBot="1" x14ac:dyDescent="0.35">
      <c r="A1353" s="22"/>
      <c r="B1353" s="22"/>
      <c r="C1353" s="22"/>
      <c r="D1353" s="26"/>
      <c r="E1353" s="5"/>
      <c r="F1353" s="3">
        <v>4</v>
      </c>
      <c r="G1353" s="20">
        <v>2.13</v>
      </c>
      <c r="H1353" s="20"/>
      <c r="I1353" s="20">
        <v>2.2000000000000002</v>
      </c>
      <c r="J1353" s="30">
        <f t="shared" si="42"/>
        <v>18.744</v>
      </c>
      <c r="K1353" s="22"/>
      <c r="L1353" s="22"/>
      <c r="M1353" s="22"/>
    </row>
    <row r="1354" spans="1:13" ht="15.15" customHeight="1" thickBot="1" x14ac:dyDescent="0.35">
      <c r="A1354" s="22"/>
      <c r="B1354" s="22"/>
      <c r="C1354" s="22"/>
      <c r="D1354" s="26"/>
      <c r="E1354" s="5"/>
      <c r="F1354" s="3">
        <v>2</v>
      </c>
      <c r="G1354" s="20">
        <v>2.13</v>
      </c>
      <c r="H1354" s="20"/>
      <c r="I1354" s="20">
        <v>2.2000000000000002</v>
      </c>
      <c r="J1354" s="30">
        <f t="shared" si="42"/>
        <v>9.3719999999999999</v>
      </c>
      <c r="K1354" s="22"/>
      <c r="L1354" s="22"/>
      <c r="M1354" s="22"/>
    </row>
    <row r="1355" spans="1:13" ht="15.15" customHeight="1" thickBot="1" x14ac:dyDescent="0.35">
      <c r="A1355" s="22"/>
      <c r="B1355" s="22"/>
      <c r="C1355" s="22"/>
      <c r="D1355" s="26"/>
      <c r="E1355" s="5"/>
      <c r="F1355" s="3">
        <v>1</v>
      </c>
      <c r="G1355" s="20">
        <v>2.13</v>
      </c>
      <c r="H1355" s="20"/>
      <c r="I1355" s="20">
        <v>2.2000000000000002</v>
      </c>
      <c r="J1355" s="30">
        <f t="shared" si="42"/>
        <v>4.6859999999999999</v>
      </c>
      <c r="K1355" s="22"/>
      <c r="L1355" s="22"/>
      <c r="M1355" s="22"/>
    </row>
    <row r="1356" spans="1:13" ht="15.15" customHeight="1" thickBot="1" x14ac:dyDescent="0.35">
      <c r="A1356" s="22"/>
      <c r="B1356" s="22"/>
      <c r="C1356" s="22"/>
      <c r="D1356" s="26"/>
      <c r="E1356" s="5"/>
      <c r="F1356" s="3">
        <v>1</v>
      </c>
      <c r="G1356" s="20">
        <v>1.9</v>
      </c>
      <c r="H1356" s="20"/>
      <c r="I1356" s="20">
        <v>2.2000000000000002</v>
      </c>
      <c r="J1356" s="30">
        <f t="shared" si="42"/>
        <v>4.18</v>
      </c>
      <c r="K1356" s="22"/>
      <c r="L1356" s="22"/>
      <c r="M1356" s="22"/>
    </row>
    <row r="1357" spans="1:13" ht="15.15" customHeight="1" thickBot="1" x14ac:dyDescent="0.35">
      <c r="A1357" s="22"/>
      <c r="B1357" s="22"/>
      <c r="C1357" s="22"/>
      <c r="D1357" s="26"/>
      <c r="E1357" s="5"/>
      <c r="F1357" s="3">
        <v>1</v>
      </c>
      <c r="G1357" s="20">
        <v>2.34</v>
      </c>
      <c r="H1357" s="20"/>
      <c r="I1357" s="20">
        <v>2.2000000000000002</v>
      </c>
      <c r="J1357" s="30">
        <f t="shared" si="42"/>
        <v>5.1479999999999997</v>
      </c>
      <c r="K1357" s="22"/>
      <c r="L1357" s="22"/>
      <c r="M1357" s="22"/>
    </row>
    <row r="1358" spans="1:13" ht="15.15" customHeight="1" thickBot="1" x14ac:dyDescent="0.35">
      <c r="A1358" s="22"/>
      <c r="B1358" s="22"/>
      <c r="C1358" s="22"/>
      <c r="D1358" s="26"/>
      <c r="E1358" s="5"/>
      <c r="F1358" s="3">
        <v>1</v>
      </c>
      <c r="G1358" s="20">
        <v>1.54</v>
      </c>
      <c r="H1358" s="20"/>
      <c r="I1358" s="20">
        <v>2.2000000000000002</v>
      </c>
      <c r="J1358" s="30">
        <f t="shared" si="42"/>
        <v>3.3879999999999999</v>
      </c>
      <c r="K1358" s="22"/>
      <c r="L1358" s="22"/>
      <c r="M1358" s="22"/>
    </row>
    <row r="1359" spans="1:13" ht="15.15" customHeight="1" thickBot="1" x14ac:dyDescent="0.35">
      <c r="A1359" s="22"/>
      <c r="B1359" s="22"/>
      <c r="C1359" s="22"/>
      <c r="D1359" s="26"/>
      <c r="E1359" s="5"/>
      <c r="F1359" s="3">
        <v>2</v>
      </c>
      <c r="G1359" s="20">
        <v>2.3199999999999998</v>
      </c>
      <c r="H1359" s="20"/>
      <c r="I1359" s="20">
        <v>2.2000000000000002</v>
      </c>
      <c r="J1359" s="30">
        <f t="shared" si="42"/>
        <v>10.208</v>
      </c>
      <c r="K1359" s="22"/>
      <c r="L1359" s="22"/>
      <c r="M1359" s="22"/>
    </row>
    <row r="1360" spans="1:13" ht="15.15" customHeight="1" thickBot="1" x14ac:dyDescent="0.35">
      <c r="A1360" s="22"/>
      <c r="B1360" s="22"/>
      <c r="C1360" s="22"/>
      <c r="D1360" s="26"/>
      <c r="E1360" s="5"/>
      <c r="F1360" s="3">
        <v>2</v>
      </c>
      <c r="G1360" s="20">
        <v>2.0099999999999998</v>
      </c>
      <c r="H1360" s="20"/>
      <c r="I1360" s="20">
        <v>2.2000000000000002</v>
      </c>
      <c r="J1360" s="30">
        <f t="shared" si="42"/>
        <v>8.8439999999999994</v>
      </c>
      <c r="K1360" s="22"/>
      <c r="L1360" s="22"/>
      <c r="M1360" s="22"/>
    </row>
    <row r="1361" spans="1:13" ht="15.15" customHeight="1" thickBot="1" x14ac:dyDescent="0.35">
      <c r="A1361" s="22"/>
      <c r="B1361" s="22"/>
      <c r="C1361" s="22"/>
      <c r="D1361" s="26"/>
      <c r="E1361" s="5"/>
      <c r="F1361" s="3">
        <v>1</v>
      </c>
      <c r="G1361" s="20">
        <v>2.8</v>
      </c>
      <c r="H1361" s="20"/>
      <c r="I1361" s="20">
        <v>2.2000000000000002</v>
      </c>
      <c r="J1361" s="30">
        <f t="shared" si="42"/>
        <v>6.16</v>
      </c>
      <c r="K1361" s="22"/>
      <c r="L1361" s="22"/>
      <c r="M1361" s="22"/>
    </row>
    <row r="1362" spans="1:13" ht="15.15" customHeight="1" thickBot="1" x14ac:dyDescent="0.35">
      <c r="A1362" s="22"/>
      <c r="B1362" s="22"/>
      <c r="C1362" s="22"/>
      <c r="D1362" s="26"/>
      <c r="E1362" s="5"/>
      <c r="F1362" s="3">
        <v>1</v>
      </c>
      <c r="G1362" s="20">
        <v>2.1</v>
      </c>
      <c r="H1362" s="20"/>
      <c r="I1362" s="20">
        <v>2.2000000000000002</v>
      </c>
      <c r="J1362" s="30">
        <f t="shared" si="42"/>
        <v>4.62</v>
      </c>
      <c r="K1362" s="22"/>
      <c r="L1362" s="22"/>
      <c r="M1362" s="22"/>
    </row>
    <row r="1363" spans="1:13" ht="15.15" customHeight="1" thickBot="1" x14ac:dyDescent="0.35">
      <c r="A1363" s="22"/>
      <c r="B1363" s="22"/>
      <c r="C1363" s="22"/>
      <c r="D1363" s="26"/>
      <c r="E1363" s="5"/>
      <c r="F1363" s="3">
        <v>1</v>
      </c>
      <c r="G1363" s="20">
        <v>2.2200000000000002</v>
      </c>
      <c r="H1363" s="20"/>
      <c r="I1363" s="20">
        <v>2.2000000000000002</v>
      </c>
      <c r="J1363" s="30">
        <f t="shared" si="42"/>
        <v>4.8840000000000003</v>
      </c>
      <c r="K1363" s="22"/>
      <c r="L1363" s="22"/>
      <c r="M1363" s="22"/>
    </row>
    <row r="1364" spans="1:13" ht="15.15" customHeight="1" thickBot="1" x14ac:dyDescent="0.35">
      <c r="A1364" s="22"/>
      <c r="B1364" s="22"/>
      <c r="C1364" s="22"/>
      <c r="D1364" s="26"/>
      <c r="E1364" s="5"/>
      <c r="F1364" s="3">
        <v>1</v>
      </c>
      <c r="G1364" s="20">
        <v>2.7</v>
      </c>
      <c r="H1364" s="20"/>
      <c r="I1364" s="20">
        <v>2.2000000000000002</v>
      </c>
      <c r="J1364" s="30">
        <f t="shared" si="42"/>
        <v>5.94</v>
      </c>
      <c r="K1364" s="32">
        <f>SUM(J1350:J1364)</f>
        <v>144.84800000000001</v>
      </c>
      <c r="L1364" s="22"/>
      <c r="M1364" s="22"/>
    </row>
    <row r="1365" spans="1:13" ht="15.45" customHeight="1" thickBot="1" x14ac:dyDescent="0.35">
      <c r="A1365" s="10" t="s">
        <v>2245</v>
      </c>
      <c r="B1365" s="5" t="s">
        <v>2246</v>
      </c>
      <c r="C1365" s="5" t="s">
        <v>2247</v>
      </c>
      <c r="D1365" s="84" t="s">
        <v>2248</v>
      </c>
      <c r="E1365" s="84"/>
      <c r="F1365" s="84"/>
      <c r="G1365" s="84"/>
      <c r="H1365" s="84"/>
      <c r="I1365" s="84"/>
      <c r="J1365" s="84"/>
      <c r="K1365" s="20">
        <f>SUM(K1368:K1368)</f>
        <v>3.85</v>
      </c>
      <c r="L1365" s="21">
        <f>ROUND(0*(1+M2/100),2)</f>
        <v>0</v>
      </c>
      <c r="M1365" s="21">
        <f>ROUND(K1365*L1365,2)</f>
        <v>0</v>
      </c>
    </row>
    <row r="1366" spans="1:13" ht="49.05" customHeight="1" thickBot="1" x14ac:dyDescent="0.35">
      <c r="A1366" s="22"/>
      <c r="B1366" s="22"/>
      <c r="C1366" s="22"/>
      <c r="D1366" s="84" t="s">
        <v>2249</v>
      </c>
      <c r="E1366" s="84"/>
      <c r="F1366" s="84"/>
      <c r="G1366" s="84"/>
      <c r="H1366" s="84"/>
      <c r="I1366" s="84"/>
      <c r="J1366" s="84"/>
      <c r="K1366" s="84"/>
      <c r="L1366" s="84"/>
      <c r="M1366" s="84"/>
    </row>
    <row r="1367" spans="1:13" ht="15.15" customHeight="1" thickBot="1" x14ac:dyDescent="0.35">
      <c r="A1367" s="22"/>
      <c r="B1367" s="22"/>
      <c r="C1367" s="22"/>
      <c r="D1367" s="22"/>
      <c r="E1367" s="23"/>
      <c r="F1367" s="25" t="s">
        <v>2250</v>
      </c>
      <c r="G1367" s="25" t="s">
        <v>2251</v>
      </c>
      <c r="H1367" s="25" t="s">
        <v>2252</v>
      </c>
      <c r="I1367" s="25" t="s">
        <v>2253</v>
      </c>
      <c r="J1367" s="25" t="s">
        <v>2254</v>
      </c>
      <c r="K1367" s="25" t="s">
        <v>2255</v>
      </c>
      <c r="L1367" s="22"/>
      <c r="M1367" s="22"/>
    </row>
    <row r="1368" spans="1:13" ht="15.15" customHeight="1" thickBot="1" x14ac:dyDescent="0.35">
      <c r="A1368" s="22"/>
      <c r="B1368" s="22"/>
      <c r="C1368" s="22"/>
      <c r="D1368" s="26"/>
      <c r="E1368" s="27" t="s">
        <v>2256</v>
      </c>
      <c r="F1368" s="28">
        <v>1</v>
      </c>
      <c r="G1368" s="29">
        <v>1.75</v>
      </c>
      <c r="H1368" s="29"/>
      <c r="I1368" s="29">
        <v>2.2000000000000002</v>
      </c>
      <c r="J1368" s="31">
        <f>ROUND(F1368*G1368*I1368,3)</f>
        <v>3.85</v>
      </c>
      <c r="K1368" s="33">
        <f>SUM(J1368:J1368)</f>
        <v>3.85</v>
      </c>
      <c r="L1368" s="22"/>
      <c r="M1368" s="22"/>
    </row>
    <row r="1369" spans="1:13" ht="15.45" customHeight="1" thickBot="1" x14ac:dyDescent="0.35">
      <c r="A1369" s="10" t="s">
        <v>2257</v>
      </c>
      <c r="B1369" s="5" t="s">
        <v>2258</v>
      </c>
      <c r="C1369" s="5" t="s">
        <v>2259</v>
      </c>
      <c r="D1369" s="84" t="s">
        <v>2260</v>
      </c>
      <c r="E1369" s="84"/>
      <c r="F1369" s="84"/>
      <c r="G1369" s="84"/>
      <c r="H1369" s="84"/>
      <c r="I1369" s="84"/>
      <c r="J1369" s="84"/>
      <c r="K1369" s="20">
        <f>SUM(K1372:K1374)</f>
        <v>115.72</v>
      </c>
      <c r="L1369" s="21">
        <f>ROUND(0*(1+M2/100),2)</f>
        <v>0</v>
      </c>
      <c r="M1369" s="21">
        <f>ROUND(K1369*L1369,2)</f>
        <v>0</v>
      </c>
    </row>
    <row r="1370" spans="1:13" ht="49.05" customHeight="1" thickBot="1" x14ac:dyDescent="0.35">
      <c r="A1370" s="22"/>
      <c r="B1370" s="22"/>
      <c r="C1370" s="22"/>
      <c r="D1370" s="84" t="s">
        <v>2261</v>
      </c>
      <c r="E1370" s="84"/>
      <c r="F1370" s="84"/>
      <c r="G1370" s="84"/>
      <c r="H1370" s="84"/>
      <c r="I1370" s="84"/>
      <c r="J1370" s="84"/>
      <c r="K1370" s="84"/>
      <c r="L1370" s="84"/>
      <c r="M1370" s="84"/>
    </row>
    <row r="1371" spans="1:13" ht="15.15" customHeight="1" thickBot="1" x14ac:dyDescent="0.35">
      <c r="A1371" s="22"/>
      <c r="B1371" s="22"/>
      <c r="C1371" s="22"/>
      <c r="D1371" s="22"/>
      <c r="E1371" s="23"/>
      <c r="F1371" s="25" t="s">
        <v>2262</v>
      </c>
      <c r="G1371" s="25" t="s">
        <v>2263</v>
      </c>
      <c r="H1371" s="25" t="s">
        <v>2264</v>
      </c>
      <c r="I1371" s="25" t="s">
        <v>2265</v>
      </c>
      <c r="J1371" s="25" t="s">
        <v>2266</v>
      </c>
      <c r="K1371" s="25" t="s">
        <v>2267</v>
      </c>
      <c r="L1371" s="22"/>
      <c r="M1371" s="22"/>
    </row>
    <row r="1372" spans="1:13" ht="15.15" customHeight="1" thickBot="1" x14ac:dyDescent="0.35">
      <c r="A1372" s="22"/>
      <c r="B1372" s="22"/>
      <c r="C1372" s="22"/>
      <c r="D1372" s="26"/>
      <c r="E1372" s="27" t="s">
        <v>2268</v>
      </c>
      <c r="F1372" s="28">
        <v>26</v>
      </c>
      <c r="G1372" s="29">
        <v>1.75</v>
      </c>
      <c r="H1372" s="29"/>
      <c r="I1372" s="29">
        <v>2.2000000000000002</v>
      </c>
      <c r="J1372" s="31">
        <f>ROUND(F1372*G1372*I1372,3)</f>
        <v>100.1</v>
      </c>
      <c r="K1372" s="42"/>
      <c r="L1372" s="22"/>
      <c r="M1372" s="22"/>
    </row>
    <row r="1373" spans="1:13" ht="15.15" customHeight="1" thickBot="1" x14ac:dyDescent="0.35">
      <c r="A1373" s="22"/>
      <c r="B1373" s="22"/>
      <c r="C1373" s="22"/>
      <c r="D1373" s="26"/>
      <c r="E1373" s="5" t="s">
        <v>2269</v>
      </c>
      <c r="F1373" s="3">
        <v>2</v>
      </c>
      <c r="G1373" s="20">
        <v>1.3</v>
      </c>
      <c r="H1373" s="20"/>
      <c r="I1373" s="20">
        <v>2.2000000000000002</v>
      </c>
      <c r="J1373" s="30">
        <f>ROUND(F1373*G1373*I1373,3)</f>
        <v>5.72</v>
      </c>
      <c r="K1373" s="22"/>
      <c r="L1373" s="22"/>
      <c r="M1373" s="22"/>
    </row>
    <row r="1374" spans="1:13" ht="15.15" customHeight="1" thickBot="1" x14ac:dyDescent="0.35">
      <c r="A1374" s="22"/>
      <c r="B1374" s="22"/>
      <c r="C1374" s="22"/>
      <c r="D1374" s="26"/>
      <c r="E1374" s="5" t="s">
        <v>2270</v>
      </c>
      <c r="F1374" s="3">
        <v>2</v>
      </c>
      <c r="G1374" s="20">
        <v>2.25</v>
      </c>
      <c r="H1374" s="20"/>
      <c r="I1374" s="20">
        <v>2.2000000000000002</v>
      </c>
      <c r="J1374" s="30">
        <f>ROUND(F1374*G1374*I1374,3)</f>
        <v>9.9</v>
      </c>
      <c r="K1374" s="32">
        <f>SUM(J1372:J1374)</f>
        <v>115.72</v>
      </c>
      <c r="L1374" s="22"/>
      <c r="M1374" s="22"/>
    </row>
    <row r="1375" spans="1:13" ht="15.45" customHeight="1" thickBot="1" x14ac:dyDescent="0.35">
      <c r="A1375" s="10" t="s">
        <v>2271</v>
      </c>
      <c r="B1375" s="5" t="s">
        <v>2272</v>
      </c>
      <c r="C1375" s="5" t="s">
        <v>2273</v>
      </c>
      <c r="D1375" s="84" t="s">
        <v>2274</v>
      </c>
      <c r="E1375" s="84"/>
      <c r="F1375" s="84"/>
      <c r="G1375" s="84"/>
      <c r="H1375" s="84"/>
      <c r="I1375" s="84"/>
      <c r="J1375" s="84"/>
      <c r="K1375" s="20">
        <f>SUM(K1378:K1392)</f>
        <v>65.552999999999997</v>
      </c>
      <c r="L1375" s="21">
        <f>ROUND(0*(1+M2/100),2)</f>
        <v>0</v>
      </c>
      <c r="M1375" s="21">
        <f>ROUND(K1375*L1375,2)</f>
        <v>0</v>
      </c>
    </row>
    <row r="1376" spans="1:13" ht="39.75" customHeight="1" thickBot="1" x14ac:dyDescent="0.35">
      <c r="A1376" s="22"/>
      <c r="B1376" s="22"/>
      <c r="C1376" s="22"/>
      <c r="D1376" s="84" t="s">
        <v>2275</v>
      </c>
      <c r="E1376" s="84"/>
      <c r="F1376" s="84"/>
      <c r="G1376" s="84"/>
      <c r="H1376" s="84"/>
      <c r="I1376" s="84"/>
      <c r="J1376" s="84"/>
      <c r="K1376" s="84"/>
      <c r="L1376" s="84"/>
      <c r="M1376" s="84"/>
    </row>
    <row r="1377" spans="1:13" ht="15.15" customHeight="1" thickBot="1" x14ac:dyDescent="0.35">
      <c r="A1377" s="22"/>
      <c r="B1377" s="22"/>
      <c r="C1377" s="22"/>
      <c r="D1377" s="22"/>
      <c r="E1377" s="23"/>
      <c r="F1377" s="25" t="s">
        <v>2276</v>
      </c>
      <c r="G1377" s="25" t="s">
        <v>2277</v>
      </c>
      <c r="H1377" s="25" t="s">
        <v>2278</v>
      </c>
      <c r="I1377" s="25" t="s">
        <v>2279</v>
      </c>
      <c r="J1377" s="25" t="s">
        <v>2280</v>
      </c>
      <c r="K1377" s="25" t="s">
        <v>2281</v>
      </c>
      <c r="L1377" s="22"/>
      <c r="M1377" s="22"/>
    </row>
    <row r="1378" spans="1:13" ht="21.3" customHeight="1" thickBot="1" x14ac:dyDescent="0.35">
      <c r="A1378" s="22"/>
      <c r="B1378" s="22"/>
      <c r="C1378" s="22"/>
      <c r="D1378" s="26"/>
      <c r="E1378" s="27" t="s">
        <v>2282</v>
      </c>
      <c r="F1378" s="28"/>
      <c r="G1378" s="29"/>
      <c r="H1378" s="29"/>
      <c r="I1378" s="29"/>
      <c r="J1378" s="41" t="s">
        <v>2283</v>
      </c>
      <c r="K1378" s="42"/>
      <c r="L1378" s="22"/>
      <c r="M1378" s="22"/>
    </row>
    <row r="1379" spans="1:13" ht="15.15" customHeight="1" thickBot="1" x14ac:dyDescent="0.35">
      <c r="A1379" s="22"/>
      <c r="B1379" s="22"/>
      <c r="C1379" s="22"/>
      <c r="D1379" s="26"/>
      <c r="E1379" s="5"/>
      <c r="F1379" s="3">
        <v>1</v>
      </c>
      <c r="G1379" s="20">
        <v>4.3499999999999996</v>
      </c>
      <c r="H1379" s="20"/>
      <c r="I1379" s="20">
        <v>0.9</v>
      </c>
      <c r="J1379" s="30">
        <f t="shared" ref="J1379:J1390" si="43">ROUND(F1379*G1379*I1379,3)</f>
        <v>3.915</v>
      </c>
      <c r="K1379" s="22"/>
      <c r="L1379" s="22"/>
      <c r="M1379" s="22"/>
    </row>
    <row r="1380" spans="1:13" ht="15.15" customHeight="1" thickBot="1" x14ac:dyDescent="0.35">
      <c r="A1380" s="22"/>
      <c r="B1380" s="22"/>
      <c r="C1380" s="22"/>
      <c r="D1380" s="26"/>
      <c r="E1380" s="5"/>
      <c r="F1380" s="3">
        <v>1</v>
      </c>
      <c r="G1380" s="20">
        <v>4.3499999999999996</v>
      </c>
      <c r="H1380" s="20"/>
      <c r="I1380" s="20">
        <v>0.6</v>
      </c>
      <c r="J1380" s="30">
        <f t="shared" si="43"/>
        <v>2.61</v>
      </c>
      <c r="K1380" s="22"/>
      <c r="L1380" s="22"/>
      <c r="M1380" s="22"/>
    </row>
    <row r="1381" spans="1:13" ht="15.15" customHeight="1" thickBot="1" x14ac:dyDescent="0.35">
      <c r="A1381" s="22"/>
      <c r="B1381" s="22"/>
      <c r="C1381" s="22"/>
      <c r="D1381" s="26"/>
      <c r="E1381" s="5"/>
      <c r="F1381" s="3">
        <v>1</v>
      </c>
      <c r="G1381" s="20">
        <v>0.6</v>
      </c>
      <c r="H1381" s="20"/>
      <c r="I1381" s="20">
        <v>0.9</v>
      </c>
      <c r="J1381" s="30">
        <f t="shared" si="43"/>
        <v>0.54</v>
      </c>
      <c r="K1381" s="22"/>
      <c r="L1381" s="22"/>
      <c r="M1381" s="22"/>
    </row>
    <row r="1382" spans="1:13" ht="15.15" customHeight="1" thickBot="1" x14ac:dyDescent="0.35">
      <c r="A1382" s="22"/>
      <c r="B1382" s="22"/>
      <c r="C1382" s="22"/>
      <c r="D1382" s="26"/>
      <c r="E1382" s="5"/>
      <c r="F1382" s="3">
        <v>1</v>
      </c>
      <c r="G1382" s="20">
        <v>0.15</v>
      </c>
      <c r="H1382" s="20"/>
      <c r="I1382" s="20">
        <v>0.9</v>
      </c>
      <c r="J1382" s="30">
        <f t="shared" si="43"/>
        <v>0.13500000000000001</v>
      </c>
      <c r="K1382" s="22"/>
      <c r="L1382" s="22"/>
      <c r="M1382" s="22"/>
    </row>
    <row r="1383" spans="1:13" ht="15.15" customHeight="1" thickBot="1" x14ac:dyDescent="0.35">
      <c r="A1383" s="22"/>
      <c r="B1383" s="22"/>
      <c r="C1383" s="22"/>
      <c r="D1383" s="26"/>
      <c r="E1383" s="5" t="s">
        <v>2284</v>
      </c>
      <c r="F1383" s="3">
        <v>1</v>
      </c>
      <c r="G1383" s="20">
        <v>3.85</v>
      </c>
      <c r="H1383" s="20"/>
      <c r="I1383" s="20">
        <v>1.1000000000000001</v>
      </c>
      <c r="J1383" s="30">
        <f t="shared" si="43"/>
        <v>4.2350000000000003</v>
      </c>
      <c r="K1383" s="22"/>
      <c r="L1383" s="22"/>
      <c r="M1383" s="22"/>
    </row>
    <row r="1384" spans="1:13" ht="15.15" customHeight="1" thickBot="1" x14ac:dyDescent="0.35">
      <c r="A1384" s="22"/>
      <c r="B1384" s="22"/>
      <c r="C1384" s="22"/>
      <c r="D1384" s="26"/>
      <c r="E1384" s="5"/>
      <c r="F1384" s="3">
        <v>1</v>
      </c>
      <c r="G1384" s="20">
        <v>3.85</v>
      </c>
      <c r="H1384" s="20"/>
      <c r="I1384" s="20">
        <v>0.47</v>
      </c>
      <c r="J1384" s="30">
        <f t="shared" si="43"/>
        <v>1.81</v>
      </c>
      <c r="K1384" s="22"/>
      <c r="L1384" s="22"/>
      <c r="M1384" s="22"/>
    </row>
    <row r="1385" spans="1:13" ht="15.15" customHeight="1" thickBot="1" x14ac:dyDescent="0.35">
      <c r="A1385" s="22"/>
      <c r="B1385" s="22"/>
      <c r="C1385" s="22"/>
      <c r="D1385" s="26"/>
      <c r="E1385" s="5"/>
      <c r="F1385" s="3">
        <v>1</v>
      </c>
      <c r="G1385" s="20">
        <v>0.47</v>
      </c>
      <c r="H1385" s="20"/>
      <c r="I1385" s="20">
        <v>0.9</v>
      </c>
      <c r="J1385" s="30">
        <f t="shared" si="43"/>
        <v>0.42299999999999999</v>
      </c>
      <c r="K1385" s="22"/>
      <c r="L1385" s="22"/>
      <c r="M1385" s="22"/>
    </row>
    <row r="1386" spans="1:13" ht="15.15" customHeight="1" thickBot="1" x14ac:dyDescent="0.35">
      <c r="A1386" s="22"/>
      <c r="B1386" s="22"/>
      <c r="C1386" s="22"/>
      <c r="D1386" s="26"/>
      <c r="E1386" s="5"/>
      <c r="F1386" s="3">
        <v>1</v>
      </c>
      <c r="G1386" s="20">
        <v>0.17</v>
      </c>
      <c r="H1386" s="20"/>
      <c r="I1386" s="20">
        <v>1.1000000000000001</v>
      </c>
      <c r="J1386" s="30">
        <f t="shared" si="43"/>
        <v>0.187</v>
      </c>
      <c r="K1386" s="22"/>
      <c r="L1386" s="22"/>
      <c r="M1386" s="22"/>
    </row>
    <row r="1387" spans="1:13" ht="15.15" customHeight="1" thickBot="1" x14ac:dyDescent="0.35">
      <c r="A1387" s="22"/>
      <c r="B1387" s="22"/>
      <c r="C1387" s="22"/>
      <c r="D1387" s="26"/>
      <c r="E1387" s="5" t="s">
        <v>2285</v>
      </c>
      <c r="F1387" s="3">
        <v>1</v>
      </c>
      <c r="G1387" s="20">
        <v>0.65</v>
      </c>
      <c r="H1387" s="20"/>
      <c r="I1387" s="20">
        <v>0.95</v>
      </c>
      <c r="J1387" s="30">
        <f t="shared" si="43"/>
        <v>0.61799999999999999</v>
      </c>
      <c r="K1387" s="22"/>
      <c r="L1387" s="22"/>
      <c r="M1387" s="22"/>
    </row>
    <row r="1388" spans="1:13" ht="15.15" customHeight="1" thickBot="1" x14ac:dyDescent="0.35">
      <c r="A1388" s="22"/>
      <c r="B1388" s="22"/>
      <c r="C1388" s="22"/>
      <c r="D1388" s="26"/>
      <c r="E1388" s="5"/>
      <c r="F1388" s="3">
        <v>1</v>
      </c>
      <c r="G1388" s="20">
        <v>0.55000000000000004</v>
      </c>
      <c r="H1388" s="20"/>
      <c r="I1388" s="20">
        <v>0.7</v>
      </c>
      <c r="J1388" s="30">
        <f t="shared" si="43"/>
        <v>0.38500000000000001</v>
      </c>
      <c r="K1388" s="22"/>
      <c r="L1388" s="22"/>
      <c r="M1388" s="22"/>
    </row>
    <row r="1389" spans="1:13" ht="15.15" customHeight="1" thickBot="1" x14ac:dyDescent="0.35">
      <c r="A1389" s="22"/>
      <c r="B1389" s="22"/>
      <c r="C1389" s="22"/>
      <c r="D1389" s="26"/>
      <c r="E1389" s="5"/>
      <c r="F1389" s="3">
        <v>1</v>
      </c>
      <c r="G1389" s="20">
        <v>0.65</v>
      </c>
      <c r="H1389" s="20"/>
      <c r="I1389" s="20">
        <v>4.0999999999999996</v>
      </c>
      <c r="J1389" s="30">
        <f t="shared" si="43"/>
        <v>2.665</v>
      </c>
      <c r="K1389" s="22"/>
      <c r="L1389" s="22"/>
      <c r="M1389" s="22"/>
    </row>
    <row r="1390" spans="1:13" ht="15.15" customHeight="1" thickBot="1" x14ac:dyDescent="0.35">
      <c r="A1390" s="22"/>
      <c r="B1390" s="22"/>
      <c r="C1390" s="22"/>
      <c r="D1390" s="26"/>
      <c r="E1390" s="5"/>
      <c r="F1390" s="3">
        <v>1</v>
      </c>
      <c r="G1390" s="20">
        <v>1.6</v>
      </c>
      <c r="H1390" s="20"/>
      <c r="I1390" s="20">
        <v>0.8</v>
      </c>
      <c r="J1390" s="30">
        <f t="shared" si="43"/>
        <v>1.28</v>
      </c>
      <c r="K1390" s="22"/>
      <c r="L1390" s="22"/>
      <c r="M1390" s="22"/>
    </row>
    <row r="1391" spans="1:13" ht="21.3" customHeight="1" thickBot="1" x14ac:dyDescent="0.35">
      <c r="A1391" s="22"/>
      <c r="B1391" s="22"/>
      <c r="C1391" s="22"/>
      <c r="D1391" s="26"/>
      <c r="E1391" s="5" t="s">
        <v>2286</v>
      </c>
      <c r="F1391" s="3">
        <v>22</v>
      </c>
      <c r="G1391" s="20">
        <v>1.25</v>
      </c>
      <c r="H1391" s="20">
        <v>0.8</v>
      </c>
      <c r="I1391" s="20"/>
      <c r="J1391" s="30">
        <f>ROUND(F1391*G1391*H1391,3)</f>
        <v>22</v>
      </c>
      <c r="K1391" s="22"/>
      <c r="L1391" s="22"/>
      <c r="M1391" s="22"/>
    </row>
    <row r="1392" spans="1:13" ht="15.15" customHeight="1" thickBot="1" x14ac:dyDescent="0.35">
      <c r="A1392" s="22"/>
      <c r="B1392" s="22"/>
      <c r="C1392" s="22"/>
      <c r="D1392" s="26"/>
      <c r="E1392" s="5" t="s">
        <v>2287</v>
      </c>
      <c r="F1392" s="3">
        <v>66</v>
      </c>
      <c r="G1392" s="20">
        <v>1.25</v>
      </c>
      <c r="H1392" s="20">
        <v>0.3</v>
      </c>
      <c r="I1392" s="20"/>
      <c r="J1392" s="30">
        <f>ROUND(F1392*G1392*H1392,3)</f>
        <v>24.75</v>
      </c>
      <c r="K1392" s="32">
        <f>SUM(J1378:J1392)</f>
        <v>65.552999999999997</v>
      </c>
      <c r="L1392" s="22"/>
      <c r="M1392" s="22"/>
    </row>
    <row r="1393" spans="1:13" ht="15.45" customHeight="1" thickBot="1" x14ac:dyDescent="0.35">
      <c r="A1393" s="34"/>
      <c r="B1393" s="34"/>
      <c r="C1393" s="34"/>
      <c r="D1393" s="35" t="s">
        <v>2288</v>
      </c>
      <c r="E1393" s="36"/>
      <c r="F1393" s="36"/>
      <c r="G1393" s="36"/>
      <c r="H1393" s="36"/>
      <c r="I1393" s="36"/>
      <c r="J1393" s="36"/>
      <c r="K1393" s="36"/>
      <c r="L1393" s="37">
        <f>M1347+M1365+M1369+M1375</f>
        <v>0</v>
      </c>
      <c r="M1393" s="37">
        <f>ROUND(L1393,2)</f>
        <v>0</v>
      </c>
    </row>
    <row r="1394" spans="1:13" ht="15.45" customHeight="1" thickBot="1" x14ac:dyDescent="0.35">
      <c r="A1394" s="38" t="s">
        <v>2289</v>
      </c>
      <c r="B1394" s="38" t="s">
        <v>2290</v>
      </c>
      <c r="C1394" s="39"/>
      <c r="D1394" s="85" t="s">
        <v>2291</v>
      </c>
      <c r="E1394" s="85"/>
      <c r="F1394" s="85"/>
      <c r="G1394" s="85"/>
      <c r="H1394" s="85"/>
      <c r="I1394" s="85"/>
      <c r="J1394" s="85"/>
      <c r="K1394" s="39"/>
      <c r="L1394" s="40">
        <f>L1438</f>
        <v>0</v>
      </c>
      <c r="M1394" s="40">
        <f>ROUND(L1394,2)</f>
        <v>0</v>
      </c>
    </row>
    <row r="1395" spans="1:13" ht="15.45" customHeight="1" thickBot="1" x14ac:dyDescent="0.35">
      <c r="A1395" s="10" t="s">
        <v>2292</v>
      </c>
      <c r="B1395" s="5" t="s">
        <v>2293</v>
      </c>
      <c r="C1395" s="5" t="s">
        <v>2294</v>
      </c>
      <c r="D1395" s="84" t="s">
        <v>2295</v>
      </c>
      <c r="E1395" s="84"/>
      <c r="F1395" s="84"/>
      <c r="G1395" s="84"/>
      <c r="H1395" s="84"/>
      <c r="I1395" s="84"/>
      <c r="J1395" s="84"/>
      <c r="K1395" s="20">
        <f>SUM(K1398:K1433)</f>
        <v>227.80699999999993</v>
      </c>
      <c r="L1395" s="21">
        <f>ROUND(0*(1+M2/100),2)</f>
        <v>0</v>
      </c>
      <c r="M1395" s="21">
        <f>ROUND(K1395*L1395,2)</f>
        <v>0</v>
      </c>
    </row>
    <row r="1396" spans="1:13" ht="104.55" customHeight="1" thickBot="1" x14ac:dyDescent="0.35">
      <c r="A1396" s="22"/>
      <c r="B1396" s="22"/>
      <c r="C1396" s="22"/>
      <c r="D1396" s="84" t="s">
        <v>2296</v>
      </c>
      <c r="E1396" s="84"/>
      <c r="F1396" s="84"/>
      <c r="G1396" s="84"/>
      <c r="H1396" s="84"/>
      <c r="I1396" s="84"/>
      <c r="J1396" s="84"/>
      <c r="K1396" s="84"/>
      <c r="L1396" s="84"/>
      <c r="M1396" s="84"/>
    </row>
    <row r="1397" spans="1:13" ht="15.15" customHeight="1" thickBot="1" x14ac:dyDescent="0.35">
      <c r="A1397" s="22"/>
      <c r="B1397" s="22"/>
      <c r="C1397" s="22"/>
      <c r="D1397" s="22"/>
      <c r="E1397" s="23"/>
      <c r="F1397" s="25" t="s">
        <v>2297</v>
      </c>
      <c r="G1397" s="25" t="s">
        <v>2298</v>
      </c>
      <c r="H1397" s="25" t="s">
        <v>2299</v>
      </c>
      <c r="I1397" s="25" t="s">
        <v>2300</v>
      </c>
      <c r="J1397" s="25" t="s">
        <v>2301</v>
      </c>
      <c r="K1397" s="25" t="s">
        <v>2302</v>
      </c>
      <c r="L1397" s="22"/>
      <c r="M1397" s="22"/>
    </row>
    <row r="1398" spans="1:13" ht="15.15" customHeight="1" thickBot="1" x14ac:dyDescent="0.35">
      <c r="A1398" s="22"/>
      <c r="B1398" s="22"/>
      <c r="C1398" s="22"/>
      <c r="D1398" s="26"/>
      <c r="E1398" s="27" t="s">
        <v>2303</v>
      </c>
      <c r="F1398" s="28">
        <v>2</v>
      </c>
      <c r="G1398" s="29">
        <v>1.7</v>
      </c>
      <c r="H1398" s="29"/>
      <c r="I1398" s="29">
        <v>1</v>
      </c>
      <c r="J1398" s="31">
        <f t="shared" ref="J1398:J1433" si="44">ROUND(F1398*G1398*I1398,3)</f>
        <v>3.4</v>
      </c>
      <c r="K1398" s="42"/>
      <c r="L1398" s="22"/>
      <c r="M1398" s="22"/>
    </row>
    <row r="1399" spans="1:13" ht="15.15" customHeight="1" thickBot="1" x14ac:dyDescent="0.35">
      <c r="A1399" s="22"/>
      <c r="B1399" s="22"/>
      <c r="C1399" s="22"/>
      <c r="D1399" s="26"/>
      <c r="E1399" s="5" t="s">
        <v>2304</v>
      </c>
      <c r="F1399" s="3">
        <v>3</v>
      </c>
      <c r="G1399" s="20">
        <v>0.48</v>
      </c>
      <c r="H1399" s="20"/>
      <c r="I1399" s="20">
        <v>1</v>
      </c>
      <c r="J1399" s="30">
        <f t="shared" si="44"/>
        <v>1.44</v>
      </c>
      <c r="K1399" s="22"/>
      <c r="L1399" s="22"/>
      <c r="M1399" s="22"/>
    </row>
    <row r="1400" spans="1:13" ht="15.15" customHeight="1" thickBot="1" x14ac:dyDescent="0.35">
      <c r="A1400" s="22"/>
      <c r="B1400" s="22"/>
      <c r="C1400" s="22"/>
      <c r="D1400" s="26"/>
      <c r="E1400" s="5" t="s">
        <v>2305</v>
      </c>
      <c r="F1400" s="3">
        <v>1</v>
      </c>
      <c r="G1400" s="20">
        <v>0.37</v>
      </c>
      <c r="H1400" s="20"/>
      <c r="I1400" s="20">
        <v>0.47</v>
      </c>
      <c r="J1400" s="30">
        <f t="shared" si="44"/>
        <v>0.17399999999999999</v>
      </c>
      <c r="K1400" s="22"/>
      <c r="L1400" s="22"/>
      <c r="M1400" s="22"/>
    </row>
    <row r="1401" spans="1:13" ht="15.15" customHeight="1" thickBot="1" x14ac:dyDescent="0.35">
      <c r="A1401" s="22"/>
      <c r="B1401" s="22"/>
      <c r="C1401" s="22"/>
      <c r="D1401" s="26"/>
      <c r="E1401" s="5" t="s">
        <v>2306</v>
      </c>
      <c r="F1401" s="3">
        <v>1</v>
      </c>
      <c r="G1401" s="20">
        <v>1.5</v>
      </c>
      <c r="H1401" s="20"/>
      <c r="I1401" s="20">
        <v>1</v>
      </c>
      <c r="J1401" s="30">
        <f t="shared" si="44"/>
        <v>1.5</v>
      </c>
      <c r="K1401" s="22"/>
      <c r="L1401" s="22"/>
      <c r="M1401" s="22"/>
    </row>
    <row r="1402" spans="1:13" ht="15.15" customHeight="1" thickBot="1" x14ac:dyDescent="0.35">
      <c r="A1402" s="22"/>
      <c r="B1402" s="22"/>
      <c r="C1402" s="22"/>
      <c r="D1402" s="26"/>
      <c r="E1402" s="5" t="s">
        <v>2307</v>
      </c>
      <c r="F1402" s="3">
        <v>1</v>
      </c>
      <c r="G1402" s="20">
        <v>1.52</v>
      </c>
      <c r="H1402" s="20"/>
      <c r="I1402" s="20">
        <v>0.33</v>
      </c>
      <c r="J1402" s="30">
        <f t="shared" si="44"/>
        <v>0.502</v>
      </c>
      <c r="K1402" s="22"/>
      <c r="L1402" s="22"/>
      <c r="M1402" s="22"/>
    </row>
    <row r="1403" spans="1:13" ht="15.15" customHeight="1" thickBot="1" x14ac:dyDescent="0.35">
      <c r="A1403" s="22"/>
      <c r="B1403" s="22"/>
      <c r="C1403" s="22"/>
      <c r="D1403" s="26"/>
      <c r="E1403" s="5" t="s">
        <v>2308</v>
      </c>
      <c r="F1403" s="3">
        <v>22</v>
      </c>
      <c r="G1403" s="20">
        <v>1.26</v>
      </c>
      <c r="H1403" s="20"/>
      <c r="I1403" s="20">
        <v>1.25</v>
      </c>
      <c r="J1403" s="30">
        <f t="shared" si="44"/>
        <v>34.65</v>
      </c>
      <c r="K1403" s="22"/>
      <c r="L1403" s="22"/>
      <c r="M1403" s="22"/>
    </row>
    <row r="1404" spans="1:13" ht="15.15" customHeight="1" thickBot="1" x14ac:dyDescent="0.35">
      <c r="A1404" s="22"/>
      <c r="B1404" s="22"/>
      <c r="C1404" s="22"/>
      <c r="D1404" s="26"/>
      <c r="E1404" s="5" t="s">
        <v>2309</v>
      </c>
      <c r="F1404" s="3">
        <v>1</v>
      </c>
      <c r="G1404" s="20">
        <v>1.3</v>
      </c>
      <c r="H1404" s="20"/>
      <c r="I1404" s="20">
        <v>1.25</v>
      </c>
      <c r="J1404" s="30">
        <f t="shared" si="44"/>
        <v>1.625</v>
      </c>
      <c r="K1404" s="22"/>
      <c r="L1404" s="22"/>
      <c r="M1404" s="22"/>
    </row>
    <row r="1405" spans="1:13" ht="15.15" customHeight="1" thickBot="1" x14ac:dyDescent="0.35">
      <c r="A1405" s="22"/>
      <c r="B1405" s="22"/>
      <c r="C1405" s="22"/>
      <c r="D1405" s="26"/>
      <c r="E1405" s="5" t="s">
        <v>2310</v>
      </c>
      <c r="F1405" s="3">
        <v>1</v>
      </c>
      <c r="G1405" s="20">
        <v>1.75</v>
      </c>
      <c r="H1405" s="20"/>
      <c r="I1405" s="20">
        <v>1.55</v>
      </c>
      <c r="J1405" s="30">
        <f t="shared" si="44"/>
        <v>2.7130000000000001</v>
      </c>
      <c r="K1405" s="22"/>
      <c r="L1405" s="22"/>
      <c r="M1405" s="22"/>
    </row>
    <row r="1406" spans="1:13" ht="15.15" customHeight="1" thickBot="1" x14ac:dyDescent="0.35">
      <c r="A1406" s="22"/>
      <c r="B1406" s="22"/>
      <c r="C1406" s="22"/>
      <c r="D1406" s="26"/>
      <c r="E1406" s="5" t="s">
        <v>2311</v>
      </c>
      <c r="F1406" s="3">
        <v>2</v>
      </c>
      <c r="G1406" s="20">
        <v>1.45</v>
      </c>
      <c r="H1406" s="20"/>
      <c r="I1406" s="20">
        <v>1.55</v>
      </c>
      <c r="J1406" s="30">
        <f t="shared" si="44"/>
        <v>4.4950000000000001</v>
      </c>
      <c r="K1406" s="22"/>
      <c r="L1406" s="22"/>
      <c r="M1406" s="22"/>
    </row>
    <row r="1407" spans="1:13" ht="15.15" customHeight="1" thickBot="1" x14ac:dyDescent="0.35">
      <c r="A1407" s="22"/>
      <c r="B1407" s="22"/>
      <c r="C1407" s="22"/>
      <c r="D1407" s="26"/>
      <c r="E1407" s="5" t="s">
        <v>2312</v>
      </c>
      <c r="F1407" s="3">
        <v>2</v>
      </c>
      <c r="G1407" s="20">
        <v>0.5</v>
      </c>
      <c r="H1407" s="20"/>
      <c r="I1407" s="20">
        <v>1.2</v>
      </c>
      <c r="J1407" s="30">
        <f t="shared" si="44"/>
        <v>1.2</v>
      </c>
      <c r="K1407" s="22"/>
      <c r="L1407" s="22"/>
      <c r="M1407" s="22"/>
    </row>
    <row r="1408" spans="1:13" ht="15.15" customHeight="1" thickBot="1" x14ac:dyDescent="0.35">
      <c r="A1408" s="22"/>
      <c r="B1408" s="22"/>
      <c r="C1408" s="22"/>
      <c r="D1408" s="26"/>
      <c r="E1408" s="5" t="s">
        <v>2313</v>
      </c>
      <c r="F1408" s="3">
        <v>4</v>
      </c>
      <c r="G1408" s="20">
        <v>0.52</v>
      </c>
      <c r="H1408" s="20"/>
      <c r="I1408" s="20">
        <v>0.75</v>
      </c>
      <c r="J1408" s="30">
        <f t="shared" si="44"/>
        <v>1.56</v>
      </c>
      <c r="K1408" s="22"/>
      <c r="L1408" s="22"/>
      <c r="M1408" s="22"/>
    </row>
    <row r="1409" spans="1:13" ht="15.15" customHeight="1" thickBot="1" x14ac:dyDescent="0.35">
      <c r="A1409" s="22"/>
      <c r="B1409" s="22"/>
      <c r="C1409" s="22"/>
      <c r="D1409" s="26"/>
      <c r="E1409" s="5" t="s">
        <v>2314</v>
      </c>
      <c r="F1409" s="3">
        <v>1</v>
      </c>
      <c r="G1409" s="20">
        <v>0.71</v>
      </c>
      <c r="H1409" s="20"/>
      <c r="I1409" s="20">
        <v>0.56999999999999995</v>
      </c>
      <c r="J1409" s="30">
        <f t="shared" si="44"/>
        <v>0.40500000000000003</v>
      </c>
      <c r="K1409" s="22"/>
      <c r="L1409" s="22"/>
      <c r="M1409" s="22"/>
    </row>
    <row r="1410" spans="1:13" ht="15.15" customHeight="1" thickBot="1" x14ac:dyDescent="0.35">
      <c r="A1410" s="22"/>
      <c r="B1410" s="22"/>
      <c r="C1410" s="22"/>
      <c r="D1410" s="26"/>
      <c r="E1410" s="5" t="s">
        <v>2315</v>
      </c>
      <c r="F1410" s="3">
        <v>1</v>
      </c>
      <c r="G1410" s="20">
        <v>0.52</v>
      </c>
      <c r="H1410" s="20"/>
      <c r="I1410" s="20">
        <v>0.72</v>
      </c>
      <c r="J1410" s="30">
        <f t="shared" si="44"/>
        <v>0.374</v>
      </c>
      <c r="K1410" s="22"/>
      <c r="L1410" s="22"/>
      <c r="M1410" s="22"/>
    </row>
    <row r="1411" spans="1:13" ht="15.15" customHeight="1" thickBot="1" x14ac:dyDescent="0.35">
      <c r="A1411" s="22"/>
      <c r="B1411" s="22"/>
      <c r="C1411" s="22"/>
      <c r="D1411" s="26"/>
      <c r="E1411" s="5" t="s">
        <v>2316</v>
      </c>
      <c r="F1411" s="3">
        <v>2</v>
      </c>
      <c r="G1411" s="20">
        <v>2.5499999999999998</v>
      </c>
      <c r="H1411" s="20"/>
      <c r="I1411" s="20">
        <v>1.9</v>
      </c>
      <c r="J1411" s="30">
        <f t="shared" si="44"/>
        <v>9.69</v>
      </c>
      <c r="K1411" s="22"/>
      <c r="L1411" s="22"/>
      <c r="M1411" s="22"/>
    </row>
    <row r="1412" spans="1:13" ht="15.15" customHeight="1" thickBot="1" x14ac:dyDescent="0.35">
      <c r="A1412" s="22"/>
      <c r="B1412" s="22"/>
      <c r="C1412" s="22"/>
      <c r="D1412" s="26"/>
      <c r="E1412" s="5" t="s">
        <v>2317</v>
      </c>
      <c r="F1412" s="3">
        <v>1</v>
      </c>
      <c r="G1412" s="20">
        <v>0.56999999999999995</v>
      </c>
      <c r="H1412" s="20"/>
      <c r="I1412" s="20">
        <v>0.9</v>
      </c>
      <c r="J1412" s="30">
        <f t="shared" si="44"/>
        <v>0.51300000000000001</v>
      </c>
      <c r="K1412" s="22"/>
      <c r="L1412" s="22"/>
      <c r="M1412" s="22"/>
    </row>
    <row r="1413" spans="1:13" ht="15.15" customHeight="1" thickBot="1" x14ac:dyDescent="0.35">
      <c r="A1413" s="22"/>
      <c r="B1413" s="22"/>
      <c r="C1413" s="22"/>
      <c r="D1413" s="26"/>
      <c r="E1413" s="5" t="s">
        <v>2318</v>
      </c>
      <c r="F1413" s="3">
        <v>1</v>
      </c>
      <c r="G1413" s="20">
        <v>0.85</v>
      </c>
      <c r="H1413" s="20"/>
      <c r="I1413" s="20">
        <v>0.25</v>
      </c>
      <c r="J1413" s="30">
        <f t="shared" si="44"/>
        <v>0.21299999999999999</v>
      </c>
      <c r="K1413" s="22"/>
      <c r="L1413" s="22"/>
      <c r="M1413" s="22"/>
    </row>
    <row r="1414" spans="1:13" ht="15.15" customHeight="1" thickBot="1" x14ac:dyDescent="0.35">
      <c r="A1414" s="22"/>
      <c r="B1414" s="22"/>
      <c r="C1414" s="22"/>
      <c r="D1414" s="26"/>
      <c r="E1414" s="5" t="s">
        <v>2319</v>
      </c>
      <c r="F1414" s="3">
        <v>2</v>
      </c>
      <c r="G1414" s="20">
        <v>1.05</v>
      </c>
      <c r="H1414" s="20"/>
      <c r="I1414" s="20">
        <v>1.35</v>
      </c>
      <c r="J1414" s="30">
        <f t="shared" si="44"/>
        <v>2.835</v>
      </c>
      <c r="K1414" s="22"/>
      <c r="L1414" s="22"/>
      <c r="M1414" s="22"/>
    </row>
    <row r="1415" spans="1:13" ht="15.15" customHeight="1" thickBot="1" x14ac:dyDescent="0.35">
      <c r="A1415" s="22"/>
      <c r="B1415" s="22"/>
      <c r="C1415" s="22"/>
      <c r="D1415" s="26"/>
      <c r="E1415" s="5" t="s">
        <v>2320</v>
      </c>
      <c r="F1415" s="3">
        <v>2</v>
      </c>
      <c r="G1415" s="20">
        <v>1.65</v>
      </c>
      <c r="H1415" s="20"/>
      <c r="I1415" s="20">
        <v>1.88</v>
      </c>
      <c r="J1415" s="30">
        <f t="shared" si="44"/>
        <v>6.2039999999999997</v>
      </c>
      <c r="K1415" s="22"/>
      <c r="L1415" s="22"/>
      <c r="M1415" s="22"/>
    </row>
    <row r="1416" spans="1:13" ht="15.15" customHeight="1" thickBot="1" x14ac:dyDescent="0.35">
      <c r="A1416" s="22"/>
      <c r="B1416" s="22"/>
      <c r="C1416" s="22"/>
      <c r="D1416" s="26"/>
      <c r="E1416" s="5" t="s">
        <v>2321</v>
      </c>
      <c r="F1416" s="3">
        <v>3</v>
      </c>
      <c r="G1416" s="20">
        <v>1.43</v>
      </c>
      <c r="H1416" s="20"/>
      <c r="I1416" s="20">
        <v>2.0499999999999998</v>
      </c>
      <c r="J1416" s="30">
        <f t="shared" si="44"/>
        <v>8.7949999999999999</v>
      </c>
      <c r="K1416" s="22"/>
      <c r="L1416" s="22"/>
      <c r="M1416" s="22"/>
    </row>
    <row r="1417" spans="1:13" ht="15.15" customHeight="1" thickBot="1" x14ac:dyDescent="0.35">
      <c r="A1417" s="22"/>
      <c r="B1417" s="22"/>
      <c r="C1417" s="22"/>
      <c r="D1417" s="26"/>
      <c r="E1417" s="5" t="s">
        <v>2322</v>
      </c>
      <c r="F1417" s="3">
        <v>2</v>
      </c>
      <c r="G1417" s="20">
        <v>1.33</v>
      </c>
      <c r="H1417" s="20"/>
      <c r="I1417" s="20">
        <v>2.0499999999999998</v>
      </c>
      <c r="J1417" s="30">
        <f t="shared" si="44"/>
        <v>5.4530000000000003</v>
      </c>
      <c r="K1417" s="22"/>
      <c r="L1417" s="22"/>
      <c r="M1417" s="22"/>
    </row>
    <row r="1418" spans="1:13" ht="21.3" customHeight="1" thickBot="1" x14ac:dyDescent="0.35">
      <c r="A1418" s="22"/>
      <c r="B1418" s="22"/>
      <c r="C1418" s="22"/>
      <c r="D1418" s="26"/>
      <c r="E1418" s="5" t="s">
        <v>2323</v>
      </c>
      <c r="F1418" s="3">
        <v>1</v>
      </c>
      <c r="G1418" s="20">
        <v>2.5499999999999998</v>
      </c>
      <c r="H1418" s="20"/>
      <c r="I1418" s="20">
        <v>2.4</v>
      </c>
      <c r="J1418" s="30">
        <f t="shared" si="44"/>
        <v>6.12</v>
      </c>
      <c r="K1418" s="22"/>
      <c r="L1418" s="22"/>
      <c r="M1418" s="22"/>
    </row>
    <row r="1419" spans="1:13" ht="15.15" customHeight="1" thickBot="1" x14ac:dyDescent="0.35">
      <c r="A1419" s="22"/>
      <c r="B1419" s="22"/>
      <c r="C1419" s="22"/>
      <c r="D1419" s="26"/>
      <c r="E1419" s="5" t="s">
        <v>2324</v>
      </c>
      <c r="F1419" s="3">
        <v>3</v>
      </c>
      <c r="G1419" s="20">
        <v>3.05</v>
      </c>
      <c r="H1419" s="20"/>
      <c r="I1419" s="20">
        <v>3.71</v>
      </c>
      <c r="J1419" s="30">
        <f t="shared" si="44"/>
        <v>33.947000000000003</v>
      </c>
      <c r="K1419" s="22"/>
      <c r="L1419" s="22"/>
      <c r="M1419" s="22"/>
    </row>
    <row r="1420" spans="1:13" ht="15.15" customHeight="1" thickBot="1" x14ac:dyDescent="0.35">
      <c r="A1420" s="22"/>
      <c r="B1420" s="22"/>
      <c r="C1420" s="22"/>
      <c r="D1420" s="26"/>
      <c r="E1420" s="5" t="s">
        <v>2325</v>
      </c>
      <c r="F1420" s="3">
        <v>1</v>
      </c>
      <c r="G1420" s="20">
        <v>1.7</v>
      </c>
      <c r="H1420" s="20"/>
      <c r="I1420" s="20">
        <v>2.93</v>
      </c>
      <c r="J1420" s="30">
        <f t="shared" si="44"/>
        <v>4.9809999999999999</v>
      </c>
      <c r="K1420" s="22"/>
      <c r="L1420" s="22"/>
      <c r="M1420" s="22"/>
    </row>
    <row r="1421" spans="1:13" ht="15.15" customHeight="1" thickBot="1" x14ac:dyDescent="0.35">
      <c r="A1421" s="22"/>
      <c r="B1421" s="22"/>
      <c r="C1421" s="22"/>
      <c r="D1421" s="26"/>
      <c r="E1421" s="5" t="s">
        <v>2326</v>
      </c>
      <c r="F1421" s="3">
        <v>2</v>
      </c>
      <c r="G1421" s="20">
        <v>1.45</v>
      </c>
      <c r="H1421" s="20"/>
      <c r="I1421" s="20">
        <v>2.38</v>
      </c>
      <c r="J1421" s="30">
        <f t="shared" si="44"/>
        <v>6.9020000000000001</v>
      </c>
      <c r="K1421" s="22"/>
      <c r="L1421" s="22"/>
      <c r="M1421" s="22"/>
    </row>
    <row r="1422" spans="1:13" ht="15.15" customHeight="1" thickBot="1" x14ac:dyDescent="0.35">
      <c r="A1422" s="22"/>
      <c r="B1422" s="22"/>
      <c r="C1422" s="22"/>
      <c r="D1422" s="26"/>
      <c r="E1422" s="5" t="s">
        <v>2327</v>
      </c>
      <c r="F1422" s="3">
        <v>1</v>
      </c>
      <c r="G1422" s="20">
        <v>1.45</v>
      </c>
      <c r="H1422" s="20"/>
      <c r="I1422" s="20">
        <v>2.38</v>
      </c>
      <c r="J1422" s="30">
        <f t="shared" si="44"/>
        <v>3.4510000000000001</v>
      </c>
      <c r="K1422" s="22"/>
      <c r="L1422" s="22"/>
      <c r="M1422" s="22"/>
    </row>
    <row r="1423" spans="1:13" ht="15.15" customHeight="1" thickBot="1" x14ac:dyDescent="0.35">
      <c r="A1423" s="22"/>
      <c r="B1423" s="22"/>
      <c r="C1423" s="22"/>
      <c r="D1423" s="26"/>
      <c r="E1423" s="5"/>
      <c r="F1423" s="3">
        <v>1</v>
      </c>
      <c r="G1423" s="20">
        <v>0.3</v>
      </c>
      <c r="H1423" s="20"/>
      <c r="I1423" s="20">
        <v>1.8</v>
      </c>
      <c r="J1423" s="30">
        <f t="shared" si="44"/>
        <v>0.54</v>
      </c>
      <c r="K1423" s="22"/>
      <c r="L1423" s="22"/>
      <c r="M1423" s="22"/>
    </row>
    <row r="1424" spans="1:13" ht="15.15" customHeight="1" thickBot="1" x14ac:dyDescent="0.35">
      <c r="A1424" s="22"/>
      <c r="B1424" s="22"/>
      <c r="C1424" s="22"/>
      <c r="D1424" s="26"/>
      <c r="E1424" s="5" t="s">
        <v>2328</v>
      </c>
      <c r="F1424" s="3">
        <v>1</v>
      </c>
      <c r="G1424" s="20">
        <v>1.05</v>
      </c>
      <c r="H1424" s="20"/>
      <c r="I1424" s="20">
        <v>1.35</v>
      </c>
      <c r="J1424" s="30">
        <f t="shared" si="44"/>
        <v>1.4179999999999999</v>
      </c>
      <c r="K1424" s="22"/>
      <c r="L1424" s="22"/>
      <c r="M1424" s="22"/>
    </row>
    <row r="1425" spans="1:13" ht="15.15" customHeight="1" thickBot="1" x14ac:dyDescent="0.35">
      <c r="A1425" s="22"/>
      <c r="B1425" s="22"/>
      <c r="C1425" s="22"/>
      <c r="D1425" s="26"/>
      <c r="E1425" s="5" t="s">
        <v>2329</v>
      </c>
      <c r="F1425" s="3">
        <v>1</v>
      </c>
      <c r="G1425" s="20">
        <v>1.05</v>
      </c>
      <c r="H1425" s="20"/>
      <c r="I1425" s="20">
        <v>0.77500000000000002</v>
      </c>
      <c r="J1425" s="30">
        <f t="shared" si="44"/>
        <v>0.81399999999999995</v>
      </c>
      <c r="K1425" s="22"/>
      <c r="L1425" s="22"/>
      <c r="M1425" s="22"/>
    </row>
    <row r="1426" spans="1:13" ht="15.15" customHeight="1" thickBot="1" x14ac:dyDescent="0.35">
      <c r="A1426" s="22"/>
      <c r="B1426" s="22"/>
      <c r="C1426" s="22"/>
      <c r="D1426" s="26"/>
      <c r="E1426" s="5" t="s">
        <v>2330</v>
      </c>
      <c r="F1426" s="3">
        <v>3</v>
      </c>
      <c r="G1426" s="20">
        <v>2.4700000000000002</v>
      </c>
      <c r="H1426" s="20"/>
      <c r="I1426" s="20">
        <v>2.4500000000000002</v>
      </c>
      <c r="J1426" s="30">
        <f t="shared" si="44"/>
        <v>18.155000000000001</v>
      </c>
      <c r="K1426" s="22"/>
      <c r="L1426" s="22"/>
      <c r="M1426" s="22"/>
    </row>
    <row r="1427" spans="1:13" ht="15.15" customHeight="1" thickBot="1" x14ac:dyDescent="0.35">
      <c r="A1427" s="22"/>
      <c r="B1427" s="22"/>
      <c r="C1427" s="22"/>
      <c r="D1427" s="26"/>
      <c r="E1427" s="5" t="s">
        <v>2331</v>
      </c>
      <c r="F1427" s="3">
        <v>3</v>
      </c>
      <c r="G1427" s="20">
        <v>2.7</v>
      </c>
      <c r="H1427" s="20"/>
      <c r="I1427" s="20">
        <v>2.4500000000000002</v>
      </c>
      <c r="J1427" s="30">
        <f t="shared" si="44"/>
        <v>19.844999999999999</v>
      </c>
      <c r="K1427" s="22"/>
      <c r="L1427" s="22"/>
      <c r="M1427" s="22"/>
    </row>
    <row r="1428" spans="1:13" ht="15.15" customHeight="1" thickBot="1" x14ac:dyDescent="0.35">
      <c r="A1428" s="22"/>
      <c r="B1428" s="22"/>
      <c r="C1428" s="22"/>
      <c r="D1428" s="26"/>
      <c r="E1428" s="5" t="s">
        <v>2332</v>
      </c>
      <c r="F1428" s="3">
        <v>2</v>
      </c>
      <c r="G1428" s="20">
        <v>1.49</v>
      </c>
      <c r="H1428" s="20"/>
      <c r="I1428" s="20">
        <v>2.4500000000000002</v>
      </c>
      <c r="J1428" s="30">
        <f t="shared" si="44"/>
        <v>7.3010000000000002</v>
      </c>
      <c r="K1428" s="22"/>
      <c r="L1428" s="22"/>
      <c r="M1428" s="22"/>
    </row>
    <row r="1429" spans="1:13" ht="15.15" customHeight="1" thickBot="1" x14ac:dyDescent="0.35">
      <c r="A1429" s="22"/>
      <c r="B1429" s="22"/>
      <c r="C1429" s="22"/>
      <c r="D1429" s="26"/>
      <c r="E1429" s="5" t="s">
        <v>2333</v>
      </c>
      <c r="F1429" s="3">
        <v>2</v>
      </c>
      <c r="G1429" s="20">
        <v>2.25</v>
      </c>
      <c r="H1429" s="20"/>
      <c r="I1429" s="20">
        <v>2.4500000000000002</v>
      </c>
      <c r="J1429" s="30">
        <f t="shared" si="44"/>
        <v>11.025</v>
      </c>
      <c r="K1429" s="22"/>
      <c r="L1429" s="22"/>
      <c r="M1429" s="22"/>
    </row>
    <row r="1430" spans="1:13" ht="15.15" customHeight="1" thickBot="1" x14ac:dyDescent="0.35">
      <c r="A1430" s="22"/>
      <c r="B1430" s="22"/>
      <c r="C1430" s="22"/>
      <c r="D1430" s="26"/>
      <c r="E1430" s="5" t="s">
        <v>2334</v>
      </c>
      <c r="F1430" s="3">
        <v>1</v>
      </c>
      <c r="G1430" s="20">
        <v>1.29</v>
      </c>
      <c r="H1430" s="20"/>
      <c r="I1430" s="20">
        <v>2.4500000000000002</v>
      </c>
      <c r="J1430" s="30">
        <f t="shared" si="44"/>
        <v>3.161</v>
      </c>
      <c r="K1430" s="22"/>
      <c r="L1430" s="22"/>
      <c r="M1430" s="22"/>
    </row>
    <row r="1431" spans="1:13" ht="15.15" customHeight="1" thickBot="1" x14ac:dyDescent="0.35">
      <c r="A1431" s="22"/>
      <c r="B1431" s="22"/>
      <c r="C1431" s="22"/>
      <c r="D1431" s="26"/>
      <c r="E1431" s="5" t="s">
        <v>2335</v>
      </c>
      <c r="F1431" s="3">
        <v>1</v>
      </c>
      <c r="G1431" s="20">
        <v>1.2</v>
      </c>
      <c r="H1431" s="20"/>
      <c r="I1431" s="20">
        <v>2.4500000000000002</v>
      </c>
      <c r="J1431" s="30">
        <f t="shared" si="44"/>
        <v>2.94</v>
      </c>
      <c r="K1431" s="22"/>
      <c r="L1431" s="22"/>
      <c r="M1431" s="22"/>
    </row>
    <row r="1432" spans="1:13" ht="15.15" customHeight="1" thickBot="1" x14ac:dyDescent="0.35">
      <c r="A1432" s="22"/>
      <c r="B1432" s="22"/>
      <c r="C1432" s="22"/>
      <c r="D1432" s="26"/>
      <c r="E1432" s="5" t="s">
        <v>2336</v>
      </c>
      <c r="F1432" s="3">
        <v>1</v>
      </c>
      <c r="G1432" s="20">
        <v>5.15</v>
      </c>
      <c r="H1432" s="20"/>
      <c r="I1432" s="20">
        <v>3</v>
      </c>
      <c r="J1432" s="30">
        <f t="shared" si="44"/>
        <v>15.45</v>
      </c>
      <c r="K1432" s="22"/>
      <c r="L1432" s="22"/>
      <c r="M1432" s="22"/>
    </row>
    <row r="1433" spans="1:13" ht="15.15" customHeight="1" thickBot="1" x14ac:dyDescent="0.35">
      <c r="A1433" s="22"/>
      <c r="B1433" s="22"/>
      <c r="C1433" s="22"/>
      <c r="D1433" s="26"/>
      <c r="E1433" s="5" t="s">
        <v>2337</v>
      </c>
      <c r="F1433" s="3">
        <v>1</v>
      </c>
      <c r="G1433" s="20">
        <v>1.6</v>
      </c>
      <c r="H1433" s="20"/>
      <c r="I1433" s="20">
        <v>2.5099999999999998</v>
      </c>
      <c r="J1433" s="30">
        <f t="shared" si="44"/>
        <v>4.016</v>
      </c>
      <c r="K1433" s="32">
        <f>SUM(J1398:J1433)</f>
        <v>227.80699999999993</v>
      </c>
      <c r="L1433" s="22"/>
      <c r="M1433" s="22"/>
    </row>
    <row r="1434" spans="1:13" ht="15.45" customHeight="1" thickBot="1" x14ac:dyDescent="0.35">
      <c r="A1434" s="10" t="s">
        <v>2338</v>
      </c>
      <c r="B1434" s="5" t="s">
        <v>2339</v>
      </c>
      <c r="C1434" s="5" t="s">
        <v>2340</v>
      </c>
      <c r="D1434" s="84" t="s">
        <v>2341</v>
      </c>
      <c r="E1434" s="84"/>
      <c r="F1434" s="84"/>
      <c r="G1434" s="84"/>
      <c r="H1434" s="84"/>
      <c r="I1434" s="84"/>
      <c r="J1434" s="84"/>
      <c r="K1434" s="20">
        <f>SUM(K1437:K1437)</f>
        <v>3.19</v>
      </c>
      <c r="L1434" s="21">
        <f>ROUND(0*(1+M2/100),2)</f>
        <v>0</v>
      </c>
      <c r="M1434" s="21">
        <f>ROUND(K1434*L1434,2)</f>
        <v>0</v>
      </c>
    </row>
    <row r="1435" spans="1:13" ht="58.35" customHeight="1" thickBot="1" x14ac:dyDescent="0.35">
      <c r="A1435" s="22"/>
      <c r="B1435" s="22"/>
      <c r="C1435" s="22"/>
      <c r="D1435" s="84" t="s">
        <v>2342</v>
      </c>
      <c r="E1435" s="84"/>
      <c r="F1435" s="84"/>
      <c r="G1435" s="84"/>
      <c r="H1435" s="84"/>
      <c r="I1435" s="84"/>
      <c r="J1435" s="84"/>
      <c r="K1435" s="84"/>
      <c r="L1435" s="84"/>
      <c r="M1435" s="84"/>
    </row>
    <row r="1436" spans="1:13" ht="15.15" customHeight="1" thickBot="1" x14ac:dyDescent="0.35">
      <c r="A1436" s="22"/>
      <c r="B1436" s="22"/>
      <c r="C1436" s="22"/>
      <c r="D1436" s="22"/>
      <c r="E1436" s="23"/>
      <c r="F1436" s="25" t="s">
        <v>2343</v>
      </c>
      <c r="G1436" s="25" t="s">
        <v>2344</v>
      </c>
      <c r="H1436" s="25" t="s">
        <v>2345</v>
      </c>
      <c r="I1436" s="25" t="s">
        <v>2346</v>
      </c>
      <c r="J1436" s="25" t="s">
        <v>2347</v>
      </c>
      <c r="K1436" s="25" t="s">
        <v>2348</v>
      </c>
      <c r="L1436" s="22"/>
      <c r="M1436" s="22"/>
    </row>
    <row r="1437" spans="1:13" ht="15.15" customHeight="1" thickBot="1" x14ac:dyDescent="0.35">
      <c r="A1437" s="22"/>
      <c r="B1437" s="22"/>
      <c r="C1437" s="22"/>
      <c r="D1437" s="26"/>
      <c r="E1437" s="27"/>
      <c r="F1437" s="28">
        <v>1</v>
      </c>
      <c r="G1437" s="29">
        <v>1.45</v>
      </c>
      <c r="H1437" s="29"/>
      <c r="I1437" s="29">
        <v>2.2000000000000002</v>
      </c>
      <c r="J1437" s="31">
        <f>ROUND(F1437*G1437*I1437,3)</f>
        <v>3.19</v>
      </c>
      <c r="K1437" s="33">
        <f>SUM(J1437:J1437)</f>
        <v>3.19</v>
      </c>
      <c r="L1437" s="22"/>
      <c r="M1437" s="22"/>
    </row>
    <row r="1438" spans="1:13" ht="15.45" customHeight="1" thickBot="1" x14ac:dyDescent="0.35">
      <c r="A1438" s="34"/>
      <c r="B1438" s="34"/>
      <c r="C1438" s="34"/>
      <c r="D1438" s="35" t="s">
        <v>2349</v>
      </c>
      <c r="E1438" s="36"/>
      <c r="F1438" s="36"/>
      <c r="G1438" s="36"/>
      <c r="H1438" s="36"/>
      <c r="I1438" s="36"/>
      <c r="J1438" s="36"/>
      <c r="K1438" s="36"/>
      <c r="L1438" s="37">
        <f>M1395+M1434</f>
        <v>0</v>
      </c>
      <c r="M1438" s="37">
        <f>ROUND(L1438,2)</f>
        <v>0</v>
      </c>
    </row>
    <row r="1439" spans="1:13" ht="15.45" customHeight="1" thickBot="1" x14ac:dyDescent="0.35">
      <c r="A1439" s="43"/>
      <c r="B1439" s="43"/>
      <c r="C1439" s="43"/>
      <c r="D1439" s="44" t="s">
        <v>2350</v>
      </c>
      <c r="E1439" s="45"/>
      <c r="F1439" s="45"/>
      <c r="G1439" s="45"/>
      <c r="H1439" s="45"/>
      <c r="I1439" s="45"/>
      <c r="J1439" s="45"/>
      <c r="K1439" s="45"/>
      <c r="L1439" s="46">
        <f>M1154+M1220+M1234+M1240+M1260+M1329+M1339+M1345+M1393+M1438</f>
        <v>0</v>
      </c>
      <c r="M1439" s="46">
        <f>ROUND(L1439,2)</f>
        <v>0</v>
      </c>
    </row>
    <row r="1440" spans="1:13" ht="15.45" customHeight="1" thickBot="1" x14ac:dyDescent="0.35">
      <c r="A1440" s="47" t="s">
        <v>2351</v>
      </c>
      <c r="B1440" s="47" t="s">
        <v>2352</v>
      </c>
      <c r="C1440" s="48"/>
      <c r="D1440" s="86" t="s">
        <v>2353</v>
      </c>
      <c r="E1440" s="86"/>
      <c r="F1440" s="86"/>
      <c r="G1440" s="86"/>
      <c r="H1440" s="86"/>
      <c r="I1440" s="86"/>
      <c r="J1440" s="86"/>
      <c r="K1440" s="48"/>
      <c r="L1440" s="49">
        <f>L1500</f>
        <v>0</v>
      </c>
      <c r="M1440" s="49">
        <f>ROUND(L1440,2)</f>
        <v>0</v>
      </c>
    </row>
    <row r="1441" spans="1:13" ht="15.45" customHeight="1" thickBot="1" x14ac:dyDescent="0.35">
      <c r="A1441" s="17" t="s">
        <v>2354</v>
      </c>
      <c r="B1441" s="17" t="s">
        <v>2355</v>
      </c>
      <c r="C1441" s="18"/>
      <c r="D1441" s="83" t="s">
        <v>2356</v>
      </c>
      <c r="E1441" s="83"/>
      <c r="F1441" s="83"/>
      <c r="G1441" s="83"/>
      <c r="H1441" s="83"/>
      <c r="I1441" s="83"/>
      <c r="J1441" s="83"/>
      <c r="K1441" s="18"/>
      <c r="L1441" s="19">
        <f>L1482</f>
        <v>0</v>
      </c>
      <c r="M1441" s="19">
        <f>ROUND(L1441,2)</f>
        <v>0</v>
      </c>
    </row>
    <row r="1442" spans="1:13" ht="15.45" customHeight="1" thickBot="1" x14ac:dyDescent="0.35">
      <c r="A1442" s="10" t="s">
        <v>2357</v>
      </c>
      <c r="B1442" s="5" t="s">
        <v>2358</v>
      </c>
      <c r="C1442" s="5" t="s">
        <v>2359</v>
      </c>
      <c r="D1442" s="84" t="s">
        <v>2360</v>
      </c>
      <c r="E1442" s="84"/>
      <c r="F1442" s="84"/>
      <c r="G1442" s="84"/>
      <c r="H1442" s="84"/>
      <c r="I1442" s="84"/>
      <c r="J1442" s="84"/>
      <c r="K1442" s="20">
        <f>SUM(K1445:K1445)</f>
        <v>1283</v>
      </c>
      <c r="L1442" s="21">
        <f>ROUND(0*(1+M2/100),2)</f>
        <v>0</v>
      </c>
      <c r="M1442" s="21">
        <f>ROUND(K1442*L1442,2)</f>
        <v>0</v>
      </c>
    </row>
    <row r="1443" spans="1:13" ht="67.5" customHeight="1" thickBot="1" x14ac:dyDescent="0.35">
      <c r="A1443" s="22"/>
      <c r="B1443" s="22"/>
      <c r="C1443" s="22"/>
      <c r="D1443" s="84" t="s">
        <v>2361</v>
      </c>
      <c r="E1443" s="84"/>
      <c r="F1443" s="84"/>
      <c r="G1443" s="84"/>
      <c r="H1443" s="84"/>
      <c r="I1443" s="84"/>
      <c r="J1443" s="84"/>
      <c r="K1443" s="84"/>
      <c r="L1443" s="84"/>
      <c r="M1443" s="84"/>
    </row>
    <row r="1444" spans="1:13" ht="15.15" customHeight="1" thickBot="1" x14ac:dyDescent="0.35">
      <c r="A1444" s="22"/>
      <c r="B1444" s="22"/>
      <c r="C1444" s="22"/>
      <c r="D1444" s="22"/>
      <c r="E1444" s="23"/>
      <c r="F1444" s="25" t="s">
        <v>2362</v>
      </c>
      <c r="G1444" s="25" t="s">
        <v>2363</v>
      </c>
      <c r="H1444" s="25" t="s">
        <v>2364</v>
      </c>
      <c r="I1444" s="25" t="s">
        <v>2365</v>
      </c>
      <c r="J1444" s="25" t="s">
        <v>2366</v>
      </c>
      <c r="K1444" s="25" t="s">
        <v>2367</v>
      </c>
      <c r="L1444" s="22"/>
      <c r="M1444" s="22"/>
    </row>
    <row r="1445" spans="1:13" ht="15.15" customHeight="1" thickBot="1" x14ac:dyDescent="0.35">
      <c r="A1445" s="22"/>
      <c r="B1445" s="22"/>
      <c r="C1445" s="22"/>
      <c r="D1445" s="26"/>
      <c r="E1445" s="27"/>
      <c r="F1445" s="28">
        <v>1283</v>
      </c>
      <c r="G1445" s="29"/>
      <c r="H1445" s="29"/>
      <c r="I1445" s="29"/>
      <c r="J1445" s="31">
        <f>ROUND(F1445,3)</f>
        <v>1283</v>
      </c>
      <c r="K1445" s="33">
        <f>SUM(J1445:J1445)</f>
        <v>1283</v>
      </c>
      <c r="L1445" s="22"/>
      <c r="M1445" s="22"/>
    </row>
    <row r="1446" spans="1:13" ht="15.45" customHeight="1" thickBot="1" x14ac:dyDescent="0.35">
      <c r="A1446" s="10" t="s">
        <v>2368</v>
      </c>
      <c r="B1446" s="5" t="s">
        <v>2369</v>
      </c>
      <c r="C1446" s="5" t="s">
        <v>2370</v>
      </c>
      <c r="D1446" s="84" t="s">
        <v>2371</v>
      </c>
      <c r="E1446" s="84"/>
      <c r="F1446" s="84"/>
      <c r="G1446" s="84"/>
      <c r="H1446" s="84"/>
      <c r="I1446" s="84"/>
      <c r="J1446" s="84"/>
      <c r="K1446" s="20">
        <f>SUM(K1449:K1449)</f>
        <v>1283</v>
      </c>
      <c r="L1446" s="21">
        <f>ROUND(0*(1+M2/100),2)</f>
        <v>0</v>
      </c>
      <c r="M1446" s="21">
        <f>ROUND(K1446*L1446,2)</f>
        <v>0</v>
      </c>
    </row>
    <row r="1447" spans="1:13" ht="76.8" customHeight="1" thickBot="1" x14ac:dyDescent="0.35">
      <c r="A1447" s="22"/>
      <c r="B1447" s="22"/>
      <c r="C1447" s="22"/>
      <c r="D1447" s="84" t="s">
        <v>2372</v>
      </c>
      <c r="E1447" s="84"/>
      <c r="F1447" s="84"/>
      <c r="G1447" s="84"/>
      <c r="H1447" s="84"/>
      <c r="I1447" s="84"/>
      <c r="J1447" s="84"/>
      <c r="K1447" s="84"/>
      <c r="L1447" s="84"/>
      <c r="M1447" s="84"/>
    </row>
    <row r="1448" spans="1:13" ht="15.15" customHeight="1" thickBot="1" x14ac:dyDescent="0.35">
      <c r="A1448" s="22"/>
      <c r="B1448" s="22"/>
      <c r="C1448" s="22"/>
      <c r="D1448" s="22"/>
      <c r="E1448" s="23"/>
      <c r="F1448" s="25" t="s">
        <v>2373</v>
      </c>
      <c r="G1448" s="25" t="s">
        <v>2374</v>
      </c>
      <c r="H1448" s="25" t="s">
        <v>2375</v>
      </c>
      <c r="I1448" s="25" t="s">
        <v>2376</v>
      </c>
      <c r="J1448" s="25" t="s">
        <v>2377</v>
      </c>
      <c r="K1448" s="25" t="s">
        <v>2378</v>
      </c>
      <c r="L1448" s="22"/>
      <c r="M1448" s="22"/>
    </row>
    <row r="1449" spans="1:13" ht="15.15" customHeight="1" thickBot="1" x14ac:dyDescent="0.35">
      <c r="A1449" s="22"/>
      <c r="B1449" s="22"/>
      <c r="C1449" s="22"/>
      <c r="D1449" s="26"/>
      <c r="E1449" s="27"/>
      <c r="F1449" s="28">
        <v>1283</v>
      </c>
      <c r="G1449" s="29"/>
      <c r="H1449" s="29"/>
      <c r="I1449" s="29"/>
      <c r="J1449" s="31">
        <f>ROUND(F1449,3)</f>
        <v>1283</v>
      </c>
      <c r="K1449" s="33">
        <f>SUM(J1449:J1449)</f>
        <v>1283</v>
      </c>
      <c r="L1449" s="22"/>
      <c r="M1449" s="22"/>
    </row>
    <row r="1450" spans="1:13" ht="15.45" customHeight="1" thickBot="1" x14ac:dyDescent="0.35">
      <c r="A1450" s="10" t="s">
        <v>2379</v>
      </c>
      <c r="B1450" s="5" t="s">
        <v>2380</v>
      </c>
      <c r="C1450" s="5" t="s">
        <v>2381</v>
      </c>
      <c r="D1450" s="84" t="s">
        <v>2382</v>
      </c>
      <c r="E1450" s="84"/>
      <c r="F1450" s="84"/>
      <c r="G1450" s="84"/>
      <c r="H1450" s="84"/>
      <c r="I1450" s="84"/>
      <c r="J1450" s="84"/>
      <c r="K1450" s="20">
        <f>SUM(K1453:K1453)</f>
        <v>1283</v>
      </c>
      <c r="L1450" s="21">
        <f>ROUND(0*(1+M2/100),2)</f>
        <v>0</v>
      </c>
      <c r="M1450" s="21">
        <f>ROUND(K1450*L1450,2)</f>
        <v>0</v>
      </c>
    </row>
    <row r="1451" spans="1:13" ht="67.5" customHeight="1" thickBot="1" x14ac:dyDescent="0.35">
      <c r="A1451" s="22"/>
      <c r="B1451" s="22"/>
      <c r="C1451" s="22"/>
      <c r="D1451" s="84" t="s">
        <v>2383</v>
      </c>
      <c r="E1451" s="84"/>
      <c r="F1451" s="84"/>
      <c r="G1451" s="84"/>
      <c r="H1451" s="84"/>
      <c r="I1451" s="84"/>
      <c r="J1451" s="84"/>
      <c r="K1451" s="84"/>
      <c r="L1451" s="84"/>
      <c r="M1451" s="84"/>
    </row>
    <row r="1452" spans="1:13" ht="15.15" customHeight="1" thickBot="1" x14ac:dyDescent="0.35">
      <c r="A1452" s="22"/>
      <c r="B1452" s="22"/>
      <c r="C1452" s="22"/>
      <c r="D1452" s="22"/>
      <c r="E1452" s="23"/>
      <c r="F1452" s="25" t="s">
        <v>2384</v>
      </c>
      <c r="G1452" s="25" t="s">
        <v>2385</v>
      </c>
      <c r="H1452" s="25" t="s">
        <v>2386</v>
      </c>
      <c r="I1452" s="25" t="s">
        <v>2387</v>
      </c>
      <c r="J1452" s="25" t="s">
        <v>2388</v>
      </c>
      <c r="K1452" s="25" t="s">
        <v>2389</v>
      </c>
      <c r="L1452" s="22"/>
      <c r="M1452" s="22"/>
    </row>
    <row r="1453" spans="1:13" ht="15.15" customHeight="1" thickBot="1" x14ac:dyDescent="0.35">
      <c r="A1453" s="22"/>
      <c r="B1453" s="22"/>
      <c r="C1453" s="22"/>
      <c r="D1453" s="26"/>
      <c r="E1453" s="27"/>
      <c r="F1453" s="28">
        <v>1283</v>
      </c>
      <c r="G1453" s="29"/>
      <c r="H1453" s="29"/>
      <c r="I1453" s="29"/>
      <c r="J1453" s="31">
        <f>ROUND(F1453,3)</f>
        <v>1283</v>
      </c>
      <c r="K1453" s="33">
        <f>SUM(J1453:J1453)</f>
        <v>1283</v>
      </c>
      <c r="L1453" s="22"/>
      <c r="M1453" s="22"/>
    </row>
    <row r="1454" spans="1:13" ht="15.45" customHeight="1" thickBot="1" x14ac:dyDescent="0.35">
      <c r="A1454" s="10" t="s">
        <v>2390</v>
      </c>
      <c r="B1454" s="5" t="s">
        <v>2391</v>
      </c>
      <c r="C1454" s="5" t="s">
        <v>2392</v>
      </c>
      <c r="D1454" s="84" t="s">
        <v>2393</v>
      </c>
      <c r="E1454" s="84"/>
      <c r="F1454" s="84"/>
      <c r="G1454" s="84"/>
      <c r="H1454" s="84"/>
      <c r="I1454" s="84"/>
      <c r="J1454" s="84"/>
      <c r="K1454" s="20">
        <f>SUM(K1457:K1457)</f>
        <v>1283</v>
      </c>
      <c r="L1454" s="21">
        <f>ROUND(0*(1+M2/100),2)</f>
        <v>0</v>
      </c>
      <c r="M1454" s="21">
        <f>ROUND(K1454*L1454,2)</f>
        <v>0</v>
      </c>
    </row>
    <row r="1455" spans="1:13" ht="67.5" customHeight="1" thickBot="1" x14ac:dyDescent="0.35">
      <c r="A1455" s="22"/>
      <c r="B1455" s="22"/>
      <c r="C1455" s="22"/>
      <c r="D1455" s="84" t="s">
        <v>2394</v>
      </c>
      <c r="E1455" s="84"/>
      <c r="F1455" s="84"/>
      <c r="G1455" s="84"/>
      <c r="H1455" s="84"/>
      <c r="I1455" s="84"/>
      <c r="J1455" s="84"/>
      <c r="K1455" s="84"/>
      <c r="L1455" s="84"/>
      <c r="M1455" s="84"/>
    </row>
    <row r="1456" spans="1:13" ht="15.15" customHeight="1" thickBot="1" x14ac:dyDescent="0.35">
      <c r="A1456" s="22"/>
      <c r="B1456" s="22"/>
      <c r="C1456" s="22"/>
      <c r="D1456" s="22"/>
      <c r="E1456" s="23"/>
      <c r="F1456" s="25" t="s">
        <v>2395</v>
      </c>
      <c r="G1456" s="25" t="s">
        <v>2396</v>
      </c>
      <c r="H1456" s="25" t="s">
        <v>2397</v>
      </c>
      <c r="I1456" s="25" t="s">
        <v>2398</v>
      </c>
      <c r="J1456" s="25" t="s">
        <v>2399</v>
      </c>
      <c r="K1456" s="25" t="s">
        <v>2400</v>
      </c>
      <c r="L1456" s="22"/>
      <c r="M1456" s="22"/>
    </row>
    <row r="1457" spans="1:13" ht="15.15" customHeight="1" thickBot="1" x14ac:dyDescent="0.35">
      <c r="A1457" s="22"/>
      <c r="B1457" s="22"/>
      <c r="C1457" s="22"/>
      <c r="D1457" s="26"/>
      <c r="E1457" s="27"/>
      <c r="F1457" s="28">
        <v>1283</v>
      </c>
      <c r="G1457" s="29"/>
      <c r="H1457" s="29"/>
      <c r="I1457" s="29"/>
      <c r="J1457" s="31">
        <f>ROUND(F1457,3)</f>
        <v>1283</v>
      </c>
      <c r="K1457" s="33">
        <f>SUM(J1457:J1457)</f>
        <v>1283</v>
      </c>
      <c r="L1457" s="22"/>
      <c r="M1457" s="22"/>
    </row>
    <row r="1458" spans="1:13" ht="15.45" customHeight="1" thickBot="1" x14ac:dyDescent="0.35">
      <c r="A1458" s="10" t="s">
        <v>2401</v>
      </c>
      <c r="B1458" s="5" t="s">
        <v>2402</v>
      </c>
      <c r="C1458" s="5" t="s">
        <v>2403</v>
      </c>
      <c r="D1458" s="84" t="s">
        <v>2404</v>
      </c>
      <c r="E1458" s="84"/>
      <c r="F1458" s="84"/>
      <c r="G1458" s="84"/>
      <c r="H1458" s="84"/>
      <c r="I1458" s="84"/>
      <c r="J1458" s="84"/>
      <c r="K1458" s="20">
        <f>SUM(K1461:K1461)</f>
        <v>1283</v>
      </c>
      <c r="L1458" s="21">
        <f>ROUND(0*(1+M2/100),2)</f>
        <v>0</v>
      </c>
      <c r="M1458" s="21">
        <f>ROUND(K1458*L1458,2)</f>
        <v>0</v>
      </c>
    </row>
    <row r="1459" spans="1:13" ht="67.5" customHeight="1" thickBot="1" x14ac:dyDescent="0.35">
      <c r="A1459" s="22"/>
      <c r="B1459" s="22"/>
      <c r="C1459" s="22"/>
      <c r="D1459" s="84" t="s">
        <v>2405</v>
      </c>
      <c r="E1459" s="84"/>
      <c r="F1459" s="84"/>
      <c r="G1459" s="84"/>
      <c r="H1459" s="84"/>
      <c r="I1459" s="84"/>
      <c r="J1459" s="84"/>
      <c r="K1459" s="84"/>
      <c r="L1459" s="84"/>
      <c r="M1459" s="84"/>
    </row>
    <row r="1460" spans="1:13" ht="15.15" customHeight="1" thickBot="1" x14ac:dyDescent="0.35">
      <c r="A1460" s="22"/>
      <c r="B1460" s="22"/>
      <c r="C1460" s="22"/>
      <c r="D1460" s="22"/>
      <c r="E1460" s="23"/>
      <c r="F1460" s="25" t="s">
        <v>2406</v>
      </c>
      <c r="G1460" s="25" t="s">
        <v>2407</v>
      </c>
      <c r="H1460" s="25" t="s">
        <v>2408</v>
      </c>
      <c r="I1460" s="25" t="s">
        <v>2409</v>
      </c>
      <c r="J1460" s="25" t="s">
        <v>2410</v>
      </c>
      <c r="K1460" s="25" t="s">
        <v>2411</v>
      </c>
      <c r="L1460" s="22"/>
      <c r="M1460" s="22"/>
    </row>
    <row r="1461" spans="1:13" ht="15.15" customHeight="1" thickBot="1" x14ac:dyDescent="0.35">
      <c r="A1461" s="22"/>
      <c r="B1461" s="22"/>
      <c r="C1461" s="22"/>
      <c r="D1461" s="26"/>
      <c r="E1461" s="27"/>
      <c r="F1461" s="28">
        <v>1283</v>
      </c>
      <c r="G1461" s="29"/>
      <c r="H1461" s="29"/>
      <c r="I1461" s="29"/>
      <c r="J1461" s="31">
        <f>ROUND(F1461,3)</f>
        <v>1283</v>
      </c>
      <c r="K1461" s="33">
        <f>SUM(J1461:J1461)</f>
        <v>1283</v>
      </c>
      <c r="L1461" s="22"/>
      <c r="M1461" s="22"/>
    </row>
    <row r="1462" spans="1:13" ht="15.45" customHeight="1" thickBot="1" x14ac:dyDescent="0.35">
      <c r="A1462" s="10" t="s">
        <v>2412</v>
      </c>
      <c r="B1462" s="5" t="s">
        <v>2413</v>
      </c>
      <c r="C1462" s="5" t="s">
        <v>2414</v>
      </c>
      <c r="D1462" s="84" t="s">
        <v>2415</v>
      </c>
      <c r="E1462" s="84"/>
      <c r="F1462" s="84"/>
      <c r="G1462" s="84"/>
      <c r="H1462" s="84"/>
      <c r="I1462" s="84"/>
      <c r="J1462" s="84"/>
      <c r="K1462" s="20">
        <f>SUM(K1465:K1465)</f>
        <v>1283</v>
      </c>
      <c r="L1462" s="21">
        <f>ROUND(0*(1+M2/100),2)</f>
        <v>0</v>
      </c>
      <c r="M1462" s="21">
        <f>ROUND(K1462*L1462,2)</f>
        <v>0</v>
      </c>
    </row>
    <row r="1463" spans="1:13" ht="58.35" customHeight="1" thickBot="1" x14ac:dyDescent="0.35">
      <c r="A1463" s="22"/>
      <c r="B1463" s="22"/>
      <c r="C1463" s="22"/>
      <c r="D1463" s="84" t="s">
        <v>2416</v>
      </c>
      <c r="E1463" s="84"/>
      <c r="F1463" s="84"/>
      <c r="G1463" s="84"/>
      <c r="H1463" s="84"/>
      <c r="I1463" s="84"/>
      <c r="J1463" s="84"/>
      <c r="K1463" s="84"/>
      <c r="L1463" s="84"/>
      <c r="M1463" s="84"/>
    </row>
    <row r="1464" spans="1:13" ht="15.15" customHeight="1" thickBot="1" x14ac:dyDescent="0.35">
      <c r="A1464" s="22"/>
      <c r="B1464" s="22"/>
      <c r="C1464" s="22"/>
      <c r="D1464" s="22"/>
      <c r="E1464" s="23"/>
      <c r="F1464" s="25" t="s">
        <v>2417</v>
      </c>
      <c r="G1464" s="25" t="s">
        <v>2418</v>
      </c>
      <c r="H1464" s="25" t="s">
        <v>2419</v>
      </c>
      <c r="I1464" s="25" t="s">
        <v>2420</v>
      </c>
      <c r="J1464" s="25" t="s">
        <v>2421</v>
      </c>
      <c r="K1464" s="25" t="s">
        <v>2422</v>
      </c>
      <c r="L1464" s="22"/>
      <c r="M1464" s="22"/>
    </row>
    <row r="1465" spans="1:13" ht="15.15" customHeight="1" thickBot="1" x14ac:dyDescent="0.35">
      <c r="A1465" s="22"/>
      <c r="B1465" s="22"/>
      <c r="C1465" s="22"/>
      <c r="D1465" s="26"/>
      <c r="E1465" s="27"/>
      <c r="F1465" s="28">
        <v>1283</v>
      </c>
      <c r="G1465" s="29"/>
      <c r="H1465" s="29"/>
      <c r="I1465" s="29"/>
      <c r="J1465" s="31">
        <f>ROUND(F1465,3)</f>
        <v>1283</v>
      </c>
      <c r="K1465" s="33">
        <f>SUM(J1465:J1465)</f>
        <v>1283</v>
      </c>
      <c r="L1465" s="22"/>
      <c r="M1465" s="22"/>
    </row>
    <row r="1466" spans="1:13" ht="15.45" customHeight="1" thickBot="1" x14ac:dyDescent="0.35">
      <c r="A1466" s="10" t="s">
        <v>2423</v>
      </c>
      <c r="B1466" s="5" t="s">
        <v>2424</v>
      </c>
      <c r="C1466" s="5" t="s">
        <v>2425</v>
      </c>
      <c r="D1466" s="84" t="s">
        <v>2426</v>
      </c>
      <c r="E1466" s="84"/>
      <c r="F1466" s="84"/>
      <c r="G1466" s="84"/>
      <c r="H1466" s="84"/>
      <c r="I1466" s="84"/>
      <c r="J1466" s="84"/>
      <c r="K1466" s="20">
        <f>SUM(K1469:K1469)</f>
        <v>1283</v>
      </c>
      <c r="L1466" s="21">
        <f>ROUND(0*(1+M2/100),2)</f>
        <v>0</v>
      </c>
      <c r="M1466" s="21">
        <f>ROUND(K1466*L1466,2)</f>
        <v>0</v>
      </c>
    </row>
    <row r="1467" spans="1:13" ht="67.5" customHeight="1" thickBot="1" x14ac:dyDescent="0.35">
      <c r="A1467" s="22"/>
      <c r="B1467" s="22"/>
      <c r="C1467" s="22"/>
      <c r="D1467" s="84" t="s">
        <v>2427</v>
      </c>
      <c r="E1467" s="84"/>
      <c r="F1467" s="84"/>
      <c r="G1467" s="84"/>
      <c r="H1467" s="84"/>
      <c r="I1467" s="84"/>
      <c r="J1467" s="84"/>
      <c r="K1467" s="84"/>
      <c r="L1467" s="84"/>
      <c r="M1467" s="84"/>
    </row>
    <row r="1468" spans="1:13" ht="15.15" customHeight="1" thickBot="1" x14ac:dyDescent="0.35">
      <c r="A1468" s="22"/>
      <c r="B1468" s="22"/>
      <c r="C1468" s="22"/>
      <c r="D1468" s="22"/>
      <c r="E1468" s="23"/>
      <c r="F1468" s="25" t="s">
        <v>2428</v>
      </c>
      <c r="G1468" s="25" t="s">
        <v>2429</v>
      </c>
      <c r="H1468" s="25" t="s">
        <v>2430</v>
      </c>
      <c r="I1468" s="25" t="s">
        <v>2431</v>
      </c>
      <c r="J1468" s="25" t="s">
        <v>2432</v>
      </c>
      <c r="K1468" s="25" t="s">
        <v>2433</v>
      </c>
      <c r="L1468" s="22"/>
      <c r="M1468" s="22"/>
    </row>
    <row r="1469" spans="1:13" ht="15.15" customHeight="1" thickBot="1" x14ac:dyDescent="0.35">
      <c r="A1469" s="22"/>
      <c r="B1469" s="22"/>
      <c r="C1469" s="22"/>
      <c r="D1469" s="26"/>
      <c r="E1469" s="27"/>
      <c r="F1469" s="28">
        <v>1283</v>
      </c>
      <c r="G1469" s="29"/>
      <c r="H1469" s="29"/>
      <c r="I1469" s="29"/>
      <c r="J1469" s="31">
        <f>ROUND(F1469,3)</f>
        <v>1283</v>
      </c>
      <c r="K1469" s="33">
        <f>SUM(J1469:J1469)</f>
        <v>1283</v>
      </c>
      <c r="L1469" s="22"/>
      <c r="M1469" s="22"/>
    </row>
    <row r="1470" spans="1:13" ht="15.45" customHeight="1" thickBot="1" x14ac:dyDescent="0.35">
      <c r="A1470" s="10" t="s">
        <v>2434</v>
      </c>
      <c r="B1470" s="5" t="s">
        <v>2435</v>
      </c>
      <c r="C1470" s="5" t="s">
        <v>2436</v>
      </c>
      <c r="D1470" s="84" t="s">
        <v>2437</v>
      </c>
      <c r="E1470" s="84"/>
      <c r="F1470" s="84"/>
      <c r="G1470" s="84"/>
      <c r="H1470" s="84"/>
      <c r="I1470" s="84"/>
      <c r="J1470" s="84"/>
      <c r="K1470" s="20">
        <f>SUM(K1473:K1473)</f>
        <v>1283</v>
      </c>
      <c r="L1470" s="21">
        <f>ROUND(0*(1+M2/100),2)</f>
        <v>0</v>
      </c>
      <c r="M1470" s="21">
        <f>ROUND(K1470*L1470,2)</f>
        <v>0</v>
      </c>
    </row>
    <row r="1471" spans="1:13" ht="67.5" customHeight="1" thickBot="1" x14ac:dyDescent="0.35">
      <c r="A1471" s="22"/>
      <c r="B1471" s="22"/>
      <c r="C1471" s="22"/>
      <c r="D1471" s="84" t="s">
        <v>2438</v>
      </c>
      <c r="E1471" s="84"/>
      <c r="F1471" s="84"/>
      <c r="G1471" s="84"/>
      <c r="H1471" s="84"/>
      <c r="I1471" s="84"/>
      <c r="J1471" s="84"/>
      <c r="K1471" s="84"/>
      <c r="L1471" s="84"/>
      <c r="M1471" s="84"/>
    </row>
    <row r="1472" spans="1:13" ht="15.15" customHeight="1" thickBot="1" x14ac:dyDescent="0.35">
      <c r="A1472" s="22"/>
      <c r="B1472" s="22"/>
      <c r="C1472" s="22"/>
      <c r="D1472" s="22"/>
      <c r="E1472" s="23"/>
      <c r="F1472" s="25" t="s">
        <v>2439</v>
      </c>
      <c r="G1472" s="25" t="s">
        <v>2440</v>
      </c>
      <c r="H1472" s="25" t="s">
        <v>2441</v>
      </c>
      <c r="I1472" s="25" t="s">
        <v>2442</v>
      </c>
      <c r="J1472" s="25" t="s">
        <v>2443</v>
      </c>
      <c r="K1472" s="25" t="s">
        <v>2444</v>
      </c>
      <c r="L1472" s="22"/>
      <c r="M1472" s="22"/>
    </row>
    <row r="1473" spans="1:13" ht="15.15" customHeight="1" thickBot="1" x14ac:dyDescent="0.35">
      <c r="A1473" s="22"/>
      <c r="B1473" s="22"/>
      <c r="C1473" s="22"/>
      <c r="D1473" s="26"/>
      <c r="E1473" s="27"/>
      <c r="F1473" s="28">
        <v>1283</v>
      </c>
      <c r="G1473" s="29"/>
      <c r="H1473" s="29"/>
      <c r="I1473" s="29"/>
      <c r="J1473" s="31">
        <f>ROUND(F1473,3)</f>
        <v>1283</v>
      </c>
      <c r="K1473" s="33">
        <f>SUM(J1473:J1473)</f>
        <v>1283</v>
      </c>
      <c r="L1473" s="22"/>
      <c r="M1473" s="22"/>
    </row>
    <row r="1474" spans="1:13" ht="15.45" customHeight="1" thickBot="1" x14ac:dyDescent="0.35">
      <c r="A1474" s="10" t="s">
        <v>2445</v>
      </c>
      <c r="B1474" s="5" t="s">
        <v>2446</v>
      </c>
      <c r="C1474" s="5" t="s">
        <v>2447</v>
      </c>
      <c r="D1474" s="84" t="s">
        <v>2448</v>
      </c>
      <c r="E1474" s="84"/>
      <c r="F1474" s="84"/>
      <c r="G1474" s="84"/>
      <c r="H1474" s="84"/>
      <c r="I1474" s="84"/>
      <c r="J1474" s="84"/>
      <c r="K1474" s="20">
        <f>SUM(K1477:K1477)</f>
        <v>1283</v>
      </c>
      <c r="L1474" s="21">
        <f>ROUND(0*(1+M2/100),2)</f>
        <v>0</v>
      </c>
      <c r="M1474" s="21">
        <f>ROUND(K1474*L1474,2)</f>
        <v>0</v>
      </c>
    </row>
    <row r="1475" spans="1:13" ht="67.5" customHeight="1" thickBot="1" x14ac:dyDescent="0.35">
      <c r="A1475" s="22"/>
      <c r="B1475" s="22"/>
      <c r="C1475" s="22"/>
      <c r="D1475" s="84" t="s">
        <v>2449</v>
      </c>
      <c r="E1475" s="84"/>
      <c r="F1475" s="84"/>
      <c r="G1475" s="84"/>
      <c r="H1475" s="84"/>
      <c r="I1475" s="84"/>
      <c r="J1475" s="84"/>
      <c r="K1475" s="84"/>
      <c r="L1475" s="84"/>
      <c r="M1475" s="84"/>
    </row>
    <row r="1476" spans="1:13" ht="15.15" customHeight="1" thickBot="1" x14ac:dyDescent="0.35">
      <c r="A1476" s="22"/>
      <c r="B1476" s="22"/>
      <c r="C1476" s="22"/>
      <c r="D1476" s="22"/>
      <c r="E1476" s="23"/>
      <c r="F1476" s="25" t="s">
        <v>2450</v>
      </c>
      <c r="G1476" s="25" t="s">
        <v>2451</v>
      </c>
      <c r="H1476" s="25" t="s">
        <v>2452</v>
      </c>
      <c r="I1476" s="25" t="s">
        <v>2453</v>
      </c>
      <c r="J1476" s="25" t="s">
        <v>2454</v>
      </c>
      <c r="K1476" s="25" t="s">
        <v>2455</v>
      </c>
      <c r="L1476" s="22"/>
      <c r="M1476" s="22"/>
    </row>
    <row r="1477" spans="1:13" ht="15.15" customHeight="1" thickBot="1" x14ac:dyDescent="0.35">
      <c r="A1477" s="22"/>
      <c r="B1477" s="22"/>
      <c r="C1477" s="22"/>
      <c r="D1477" s="26"/>
      <c r="E1477" s="27"/>
      <c r="F1477" s="28">
        <v>1283</v>
      </c>
      <c r="G1477" s="29"/>
      <c r="H1477" s="29"/>
      <c r="I1477" s="29"/>
      <c r="J1477" s="31">
        <f>ROUND(F1477,3)</f>
        <v>1283</v>
      </c>
      <c r="K1477" s="33">
        <f>SUM(J1477:J1477)</f>
        <v>1283</v>
      </c>
      <c r="L1477" s="22"/>
      <c r="M1477" s="22"/>
    </row>
    <row r="1478" spans="1:13" ht="15.45" customHeight="1" thickBot="1" x14ac:dyDescent="0.35">
      <c r="A1478" s="10" t="s">
        <v>2456</v>
      </c>
      <c r="B1478" s="5" t="s">
        <v>2457</v>
      </c>
      <c r="C1478" s="5" t="s">
        <v>2458</v>
      </c>
      <c r="D1478" s="84" t="s">
        <v>2459</v>
      </c>
      <c r="E1478" s="84"/>
      <c r="F1478" s="84"/>
      <c r="G1478" s="84"/>
      <c r="H1478" s="84"/>
      <c r="I1478" s="84"/>
      <c r="J1478" s="84"/>
      <c r="K1478" s="20">
        <f>SUM(K1481:K1481)</f>
        <v>1283</v>
      </c>
      <c r="L1478" s="21">
        <f>ROUND(0*(1+M2/100),2)</f>
        <v>0</v>
      </c>
      <c r="M1478" s="21">
        <f>ROUND(K1478*L1478,2)</f>
        <v>0</v>
      </c>
    </row>
    <row r="1479" spans="1:13" ht="58.35" customHeight="1" thickBot="1" x14ac:dyDescent="0.35">
      <c r="A1479" s="22"/>
      <c r="B1479" s="22"/>
      <c r="C1479" s="22"/>
      <c r="D1479" s="84" t="s">
        <v>2460</v>
      </c>
      <c r="E1479" s="84"/>
      <c r="F1479" s="84"/>
      <c r="G1479" s="84"/>
      <c r="H1479" s="84"/>
      <c r="I1479" s="84"/>
      <c r="J1479" s="84"/>
      <c r="K1479" s="84"/>
      <c r="L1479" s="84"/>
      <c r="M1479" s="84"/>
    </row>
    <row r="1480" spans="1:13" ht="15.15" customHeight="1" thickBot="1" x14ac:dyDescent="0.35">
      <c r="A1480" s="22"/>
      <c r="B1480" s="22"/>
      <c r="C1480" s="22"/>
      <c r="D1480" s="22"/>
      <c r="E1480" s="23"/>
      <c r="F1480" s="25" t="s">
        <v>2461</v>
      </c>
      <c r="G1480" s="25" t="s">
        <v>2462</v>
      </c>
      <c r="H1480" s="25" t="s">
        <v>2463</v>
      </c>
      <c r="I1480" s="25" t="s">
        <v>2464</v>
      </c>
      <c r="J1480" s="25" t="s">
        <v>2465</v>
      </c>
      <c r="K1480" s="25" t="s">
        <v>2466</v>
      </c>
      <c r="L1480" s="22"/>
      <c r="M1480" s="22"/>
    </row>
    <row r="1481" spans="1:13" ht="15.15" customHeight="1" thickBot="1" x14ac:dyDescent="0.35">
      <c r="A1481" s="22"/>
      <c r="B1481" s="22"/>
      <c r="C1481" s="22"/>
      <c r="D1481" s="26"/>
      <c r="E1481" s="27"/>
      <c r="F1481" s="28">
        <v>1283</v>
      </c>
      <c r="G1481" s="29"/>
      <c r="H1481" s="29"/>
      <c r="I1481" s="29"/>
      <c r="J1481" s="31">
        <f>ROUND(F1481,3)</f>
        <v>1283</v>
      </c>
      <c r="K1481" s="33">
        <f>SUM(J1481:J1481)</f>
        <v>1283</v>
      </c>
      <c r="L1481" s="22"/>
      <c r="M1481" s="22"/>
    </row>
    <row r="1482" spans="1:13" ht="15.45" customHeight="1" thickBot="1" x14ac:dyDescent="0.35">
      <c r="A1482" s="34"/>
      <c r="B1482" s="34"/>
      <c r="C1482" s="34"/>
      <c r="D1482" s="35" t="s">
        <v>2467</v>
      </c>
      <c r="E1482" s="36"/>
      <c r="F1482" s="36"/>
      <c r="G1482" s="36"/>
      <c r="H1482" s="36"/>
      <c r="I1482" s="36"/>
      <c r="J1482" s="36"/>
      <c r="K1482" s="36"/>
      <c r="L1482" s="37">
        <f>M1442+M1446+M1450+M1454+M1458+M1462+M1466+M1470+M1474+M1478</f>
        <v>0</v>
      </c>
      <c r="M1482" s="37">
        <f>ROUND(L1482,2)</f>
        <v>0</v>
      </c>
    </row>
    <row r="1483" spans="1:13" ht="15.45" customHeight="1" thickBot="1" x14ac:dyDescent="0.35">
      <c r="A1483" s="38" t="s">
        <v>2468</v>
      </c>
      <c r="B1483" s="38" t="s">
        <v>2469</v>
      </c>
      <c r="C1483" s="39"/>
      <c r="D1483" s="85" t="s">
        <v>2470</v>
      </c>
      <c r="E1483" s="85"/>
      <c r="F1483" s="85"/>
      <c r="G1483" s="85"/>
      <c r="H1483" s="85"/>
      <c r="I1483" s="85"/>
      <c r="J1483" s="85"/>
      <c r="K1483" s="39"/>
      <c r="L1483" s="40">
        <f>L1488</f>
        <v>0</v>
      </c>
      <c r="M1483" s="40">
        <f>ROUND(L1483,2)</f>
        <v>0</v>
      </c>
    </row>
    <row r="1484" spans="1:13" ht="15.45" customHeight="1" thickBot="1" x14ac:dyDescent="0.35">
      <c r="A1484" s="10" t="s">
        <v>2471</v>
      </c>
      <c r="B1484" s="5" t="s">
        <v>2472</v>
      </c>
      <c r="C1484" s="5" t="s">
        <v>2473</v>
      </c>
      <c r="D1484" s="84" t="s">
        <v>2474</v>
      </c>
      <c r="E1484" s="84"/>
      <c r="F1484" s="84"/>
      <c r="G1484" s="84"/>
      <c r="H1484" s="84"/>
      <c r="I1484" s="84"/>
      <c r="J1484" s="84"/>
      <c r="K1484" s="20">
        <f>SUM(K1487:K1487)</f>
        <v>1</v>
      </c>
      <c r="L1484" s="21">
        <f>ROUND(0*(1+M2/100),2)</f>
        <v>0</v>
      </c>
      <c r="M1484" s="21">
        <f>ROUND(K1484*L1484,2)</f>
        <v>0</v>
      </c>
    </row>
    <row r="1485" spans="1:13" ht="39.75" customHeight="1" thickBot="1" x14ac:dyDescent="0.35">
      <c r="A1485" s="22"/>
      <c r="B1485" s="22"/>
      <c r="C1485" s="22"/>
      <c r="D1485" s="84" t="s">
        <v>2475</v>
      </c>
      <c r="E1485" s="84"/>
      <c r="F1485" s="84"/>
      <c r="G1485" s="84"/>
      <c r="H1485" s="84"/>
      <c r="I1485" s="84"/>
      <c r="J1485" s="84"/>
      <c r="K1485" s="84"/>
      <c r="L1485" s="84"/>
      <c r="M1485" s="84"/>
    </row>
    <row r="1486" spans="1:13" ht="15.15" customHeight="1" thickBot="1" x14ac:dyDescent="0.35">
      <c r="A1486" s="22"/>
      <c r="B1486" s="22"/>
      <c r="C1486" s="22"/>
      <c r="D1486" s="22"/>
      <c r="E1486" s="23"/>
      <c r="F1486" s="25" t="s">
        <v>2476</v>
      </c>
      <c r="G1486" s="25" t="s">
        <v>2477</v>
      </c>
      <c r="H1486" s="25" t="s">
        <v>2478</v>
      </c>
      <c r="I1486" s="25" t="s">
        <v>2479</v>
      </c>
      <c r="J1486" s="25" t="s">
        <v>2480</v>
      </c>
      <c r="K1486" s="25" t="s">
        <v>2481</v>
      </c>
      <c r="L1486" s="22"/>
      <c r="M1486" s="22"/>
    </row>
    <row r="1487" spans="1:13" ht="21.3" customHeight="1" thickBot="1" x14ac:dyDescent="0.35">
      <c r="A1487" s="22"/>
      <c r="B1487" s="22"/>
      <c r="C1487" s="22"/>
      <c r="D1487" s="26"/>
      <c r="E1487" s="27" t="s">
        <v>2482</v>
      </c>
      <c r="F1487" s="28">
        <v>1</v>
      </c>
      <c r="G1487" s="29"/>
      <c r="H1487" s="29"/>
      <c r="I1487" s="29"/>
      <c r="J1487" s="31">
        <f>ROUND(F1487,3)</f>
        <v>1</v>
      </c>
      <c r="K1487" s="33">
        <f>SUM(J1487:J1487)</f>
        <v>1</v>
      </c>
      <c r="L1487" s="22"/>
      <c r="M1487" s="22"/>
    </row>
    <row r="1488" spans="1:13" ht="15.45" customHeight="1" thickBot="1" x14ac:dyDescent="0.35">
      <c r="A1488" s="34"/>
      <c r="B1488" s="34"/>
      <c r="C1488" s="34"/>
      <c r="D1488" s="35" t="s">
        <v>2483</v>
      </c>
      <c r="E1488" s="36"/>
      <c r="F1488" s="36"/>
      <c r="G1488" s="36"/>
      <c r="H1488" s="36"/>
      <c r="I1488" s="36"/>
      <c r="J1488" s="36"/>
      <c r="K1488" s="36"/>
      <c r="L1488" s="37">
        <f>M1484</f>
        <v>0</v>
      </c>
      <c r="M1488" s="37">
        <f>ROUND(L1488,2)</f>
        <v>0</v>
      </c>
    </row>
    <row r="1489" spans="1:13" ht="15.45" customHeight="1" thickBot="1" x14ac:dyDescent="0.35">
      <c r="A1489" s="38" t="s">
        <v>2484</v>
      </c>
      <c r="B1489" s="38" t="s">
        <v>2485</v>
      </c>
      <c r="C1489" s="39"/>
      <c r="D1489" s="85" t="s">
        <v>2486</v>
      </c>
      <c r="E1489" s="85"/>
      <c r="F1489" s="85"/>
      <c r="G1489" s="85"/>
      <c r="H1489" s="85"/>
      <c r="I1489" s="85"/>
      <c r="J1489" s="85"/>
      <c r="K1489" s="39"/>
      <c r="L1489" s="40">
        <f>L1499</f>
        <v>0</v>
      </c>
      <c r="M1489" s="40">
        <f>ROUND(L1489,2)</f>
        <v>0</v>
      </c>
    </row>
    <row r="1490" spans="1:13" ht="15.45" customHeight="1" thickBot="1" x14ac:dyDescent="0.35">
      <c r="A1490" s="10" t="s">
        <v>2487</v>
      </c>
      <c r="B1490" s="5" t="s">
        <v>2488</v>
      </c>
      <c r="C1490" s="5" t="s">
        <v>2489</v>
      </c>
      <c r="D1490" s="84" t="s">
        <v>2490</v>
      </c>
      <c r="E1490" s="84"/>
      <c r="F1490" s="84"/>
      <c r="G1490" s="84"/>
      <c r="H1490" s="84"/>
      <c r="I1490" s="84"/>
      <c r="J1490" s="84"/>
      <c r="K1490" s="20">
        <f>SUM(K1493:K1498)</f>
        <v>27.288000000000004</v>
      </c>
      <c r="L1490" s="21">
        <f>ROUND(0*(1+M2/100),2)</f>
        <v>0</v>
      </c>
      <c r="M1490" s="21">
        <f>ROUND(K1490*L1490,2)</f>
        <v>0</v>
      </c>
    </row>
    <row r="1491" spans="1:13" ht="58.35" customHeight="1" thickBot="1" x14ac:dyDescent="0.35">
      <c r="A1491" s="22"/>
      <c r="B1491" s="22"/>
      <c r="C1491" s="22"/>
      <c r="D1491" s="84" t="s">
        <v>2491</v>
      </c>
      <c r="E1491" s="84"/>
      <c r="F1491" s="84"/>
      <c r="G1491" s="84"/>
      <c r="H1491" s="84"/>
      <c r="I1491" s="84"/>
      <c r="J1491" s="84"/>
      <c r="K1491" s="84"/>
      <c r="L1491" s="84"/>
      <c r="M1491" s="84"/>
    </row>
    <row r="1492" spans="1:13" ht="15.15" customHeight="1" thickBot="1" x14ac:dyDescent="0.35">
      <c r="A1492" s="22"/>
      <c r="B1492" s="22"/>
      <c r="C1492" s="22"/>
      <c r="D1492" s="22"/>
      <c r="E1492" s="23"/>
      <c r="F1492" s="25" t="s">
        <v>2492</v>
      </c>
      <c r="G1492" s="25" t="s">
        <v>2493</v>
      </c>
      <c r="H1492" s="25" t="s">
        <v>2494</v>
      </c>
      <c r="I1492" s="25" t="s">
        <v>2495</v>
      </c>
      <c r="J1492" s="25" t="s">
        <v>2496</v>
      </c>
      <c r="K1492" s="25" t="s">
        <v>2497</v>
      </c>
      <c r="L1492" s="22"/>
      <c r="M1492" s="22"/>
    </row>
    <row r="1493" spans="1:13" ht="15.15" customHeight="1" thickBot="1" x14ac:dyDescent="0.35">
      <c r="A1493" s="22"/>
      <c r="B1493" s="22"/>
      <c r="C1493" s="22"/>
      <c r="D1493" s="26"/>
      <c r="E1493" s="27" t="s">
        <v>2498</v>
      </c>
      <c r="F1493" s="28">
        <v>1</v>
      </c>
      <c r="G1493" s="29">
        <v>2.5499999999999998</v>
      </c>
      <c r="H1493" s="29">
        <v>1.6</v>
      </c>
      <c r="I1493" s="29"/>
      <c r="J1493" s="31">
        <f t="shared" ref="J1493:J1498" si="45">ROUND(F1493*G1493*H1493,3)</f>
        <v>4.08</v>
      </c>
      <c r="K1493" s="42"/>
      <c r="L1493" s="22"/>
      <c r="M1493" s="22"/>
    </row>
    <row r="1494" spans="1:13" ht="15.15" customHeight="1" thickBot="1" x14ac:dyDescent="0.35">
      <c r="A1494" s="22"/>
      <c r="B1494" s="22"/>
      <c r="C1494" s="22"/>
      <c r="D1494" s="26"/>
      <c r="E1494" s="5"/>
      <c r="F1494" s="3">
        <v>1</v>
      </c>
      <c r="G1494" s="20">
        <v>3.75</v>
      </c>
      <c r="H1494" s="20">
        <v>1.6</v>
      </c>
      <c r="I1494" s="20"/>
      <c r="J1494" s="30">
        <f t="shared" si="45"/>
        <v>6</v>
      </c>
      <c r="K1494" s="22"/>
      <c r="L1494" s="22"/>
      <c r="M1494" s="22"/>
    </row>
    <row r="1495" spans="1:13" ht="15.15" customHeight="1" thickBot="1" x14ac:dyDescent="0.35">
      <c r="A1495" s="22"/>
      <c r="B1495" s="22"/>
      <c r="C1495" s="22"/>
      <c r="D1495" s="26"/>
      <c r="E1495" s="5"/>
      <c r="F1495" s="3">
        <v>1</v>
      </c>
      <c r="G1495" s="20">
        <v>1.6</v>
      </c>
      <c r="H1495" s="20">
        <v>1.23</v>
      </c>
      <c r="I1495" s="20"/>
      <c r="J1495" s="30">
        <f t="shared" si="45"/>
        <v>1.968</v>
      </c>
      <c r="K1495" s="22"/>
      <c r="L1495" s="22"/>
      <c r="M1495" s="22"/>
    </row>
    <row r="1496" spans="1:13" ht="15.15" customHeight="1" thickBot="1" x14ac:dyDescent="0.35">
      <c r="A1496" s="22"/>
      <c r="B1496" s="22"/>
      <c r="C1496" s="22"/>
      <c r="D1496" s="26"/>
      <c r="E1496" s="5" t="s">
        <v>2499</v>
      </c>
      <c r="F1496" s="3">
        <v>1</v>
      </c>
      <c r="G1496" s="20">
        <v>4.6500000000000004</v>
      </c>
      <c r="H1496" s="20">
        <v>0.8</v>
      </c>
      <c r="I1496" s="20"/>
      <c r="J1496" s="30">
        <f t="shared" si="45"/>
        <v>3.72</v>
      </c>
      <c r="K1496" s="22"/>
      <c r="L1496" s="22"/>
      <c r="M1496" s="22"/>
    </row>
    <row r="1497" spans="1:13" ht="15.15" customHeight="1" thickBot="1" x14ac:dyDescent="0.35">
      <c r="A1497" s="22"/>
      <c r="B1497" s="22"/>
      <c r="C1497" s="22"/>
      <c r="D1497" s="26"/>
      <c r="E1497" s="5"/>
      <c r="F1497" s="3">
        <v>1</v>
      </c>
      <c r="G1497" s="20">
        <v>6.6</v>
      </c>
      <c r="H1497" s="20">
        <v>1.2</v>
      </c>
      <c r="I1497" s="20"/>
      <c r="J1497" s="30">
        <f t="shared" si="45"/>
        <v>7.92</v>
      </c>
      <c r="K1497" s="22"/>
      <c r="L1497" s="22"/>
      <c r="M1497" s="22"/>
    </row>
    <row r="1498" spans="1:13" ht="15.15" customHeight="1" thickBot="1" x14ac:dyDescent="0.35">
      <c r="A1498" s="22"/>
      <c r="B1498" s="22"/>
      <c r="C1498" s="22"/>
      <c r="D1498" s="26"/>
      <c r="E1498" s="5"/>
      <c r="F1498" s="3">
        <v>1</v>
      </c>
      <c r="G1498" s="20">
        <v>3</v>
      </c>
      <c r="H1498" s="20">
        <v>1.2</v>
      </c>
      <c r="I1498" s="20"/>
      <c r="J1498" s="30">
        <f t="shared" si="45"/>
        <v>3.6</v>
      </c>
      <c r="K1498" s="32">
        <f>SUM(J1493:J1498)</f>
        <v>27.288000000000004</v>
      </c>
      <c r="L1498" s="22"/>
      <c r="M1498" s="22"/>
    </row>
    <row r="1499" spans="1:13" ht="15.45" customHeight="1" thickBot="1" x14ac:dyDescent="0.35">
      <c r="A1499" s="34"/>
      <c r="B1499" s="34"/>
      <c r="C1499" s="34"/>
      <c r="D1499" s="35" t="s">
        <v>2500</v>
      </c>
      <c r="E1499" s="36"/>
      <c r="F1499" s="36"/>
      <c r="G1499" s="36"/>
      <c r="H1499" s="36"/>
      <c r="I1499" s="36"/>
      <c r="J1499" s="36"/>
      <c r="K1499" s="36"/>
      <c r="L1499" s="37">
        <f>M1490</f>
        <v>0</v>
      </c>
      <c r="M1499" s="37">
        <f>ROUND(L1499,2)</f>
        <v>0</v>
      </c>
    </row>
    <row r="1500" spans="1:13" ht="15.45" customHeight="1" thickBot="1" x14ac:dyDescent="0.35">
      <c r="A1500" s="43"/>
      <c r="B1500" s="43"/>
      <c r="C1500" s="43"/>
      <c r="D1500" s="44" t="s">
        <v>2501</v>
      </c>
      <c r="E1500" s="45"/>
      <c r="F1500" s="45"/>
      <c r="G1500" s="45"/>
      <c r="H1500" s="45"/>
      <c r="I1500" s="45"/>
      <c r="J1500" s="45"/>
      <c r="K1500" s="45"/>
      <c r="L1500" s="46">
        <f>M1482+M1488+M1499</f>
        <v>0</v>
      </c>
      <c r="M1500" s="46">
        <f>ROUND(L1500,2)</f>
        <v>0</v>
      </c>
    </row>
    <row r="1501" spans="1:13" ht="15.45" customHeight="1" thickBot="1" x14ac:dyDescent="0.35">
      <c r="A1501" s="47" t="s">
        <v>2502</v>
      </c>
      <c r="B1501" s="47" t="s">
        <v>2503</v>
      </c>
      <c r="C1501" s="48"/>
      <c r="D1501" s="86" t="s">
        <v>2504</v>
      </c>
      <c r="E1501" s="86"/>
      <c r="F1501" s="86"/>
      <c r="G1501" s="86"/>
      <c r="H1501" s="86"/>
      <c r="I1501" s="86"/>
      <c r="J1501" s="86"/>
      <c r="K1501" s="48"/>
      <c r="L1501" s="49">
        <f>L5268</f>
        <v>0</v>
      </c>
      <c r="M1501" s="49">
        <f>ROUND(L1501,2)</f>
        <v>0</v>
      </c>
    </row>
    <row r="1502" spans="1:13" ht="15.45" customHeight="1" thickBot="1" x14ac:dyDescent="0.35">
      <c r="A1502" s="17" t="s">
        <v>2505</v>
      </c>
      <c r="B1502" s="17" t="s">
        <v>2506</v>
      </c>
      <c r="C1502" s="18"/>
      <c r="D1502" s="83" t="s">
        <v>2507</v>
      </c>
      <c r="E1502" s="83"/>
      <c r="F1502" s="83"/>
      <c r="G1502" s="83"/>
      <c r="H1502" s="83"/>
      <c r="I1502" s="83"/>
      <c r="J1502" s="83"/>
      <c r="K1502" s="18"/>
      <c r="L1502" s="19">
        <f>L3122</f>
        <v>0</v>
      </c>
      <c r="M1502" s="19">
        <f>ROUND(L1502,2)</f>
        <v>0</v>
      </c>
    </row>
    <row r="1503" spans="1:13" ht="15.45" customHeight="1" thickBot="1" x14ac:dyDescent="0.35">
      <c r="A1503" s="50" t="s">
        <v>2508</v>
      </c>
      <c r="B1503" s="50" t="s">
        <v>2509</v>
      </c>
      <c r="C1503" s="51"/>
      <c r="D1503" s="87" t="s">
        <v>2510</v>
      </c>
      <c r="E1503" s="87"/>
      <c r="F1503" s="87"/>
      <c r="G1503" s="87"/>
      <c r="H1503" s="87"/>
      <c r="I1503" s="87"/>
      <c r="J1503" s="87"/>
      <c r="K1503" s="51"/>
      <c r="L1503" s="52">
        <f>L1561</f>
        <v>0</v>
      </c>
      <c r="M1503" s="52">
        <f>ROUND(L1503,2)</f>
        <v>0</v>
      </c>
    </row>
    <row r="1504" spans="1:13" ht="15.45" customHeight="1" thickBot="1" x14ac:dyDescent="0.35">
      <c r="A1504" s="10" t="s">
        <v>2511</v>
      </c>
      <c r="B1504" s="5" t="s">
        <v>2512</v>
      </c>
      <c r="C1504" s="5" t="s">
        <v>2513</v>
      </c>
      <c r="D1504" s="84" t="s">
        <v>2514</v>
      </c>
      <c r="E1504" s="84"/>
      <c r="F1504" s="84"/>
      <c r="G1504" s="84"/>
      <c r="H1504" s="84"/>
      <c r="I1504" s="84"/>
      <c r="J1504" s="84"/>
      <c r="K1504" s="20">
        <f>SUM(K1507:K1507)</f>
        <v>1</v>
      </c>
      <c r="L1504" s="21">
        <f>ROUND(0*(1+M2/100),2)</f>
        <v>0</v>
      </c>
      <c r="M1504" s="21">
        <f>ROUND(K1504*L1504,2)</f>
        <v>0</v>
      </c>
    </row>
    <row r="1505" spans="1:13" ht="67.5" customHeight="1" thickBot="1" x14ac:dyDescent="0.35">
      <c r="A1505" s="22"/>
      <c r="B1505" s="22"/>
      <c r="C1505" s="22"/>
      <c r="D1505" s="84" t="s">
        <v>2515</v>
      </c>
      <c r="E1505" s="84"/>
      <c r="F1505" s="84"/>
      <c r="G1505" s="84"/>
      <c r="H1505" s="84"/>
      <c r="I1505" s="84"/>
      <c r="J1505" s="84"/>
      <c r="K1505" s="84"/>
      <c r="L1505" s="84"/>
      <c r="M1505" s="84"/>
    </row>
    <row r="1506" spans="1:13" ht="15.15" customHeight="1" thickBot="1" x14ac:dyDescent="0.35">
      <c r="A1506" s="22"/>
      <c r="B1506" s="22"/>
      <c r="C1506" s="22"/>
      <c r="D1506" s="22"/>
      <c r="E1506" s="23"/>
      <c r="F1506" s="25" t="s">
        <v>2516</v>
      </c>
      <c r="G1506" s="25" t="s">
        <v>2517</v>
      </c>
      <c r="H1506" s="25" t="s">
        <v>2518</v>
      </c>
      <c r="I1506" s="25" t="s">
        <v>2519</v>
      </c>
      <c r="J1506" s="25" t="s">
        <v>2520</v>
      </c>
      <c r="K1506" s="25" t="s">
        <v>2521</v>
      </c>
      <c r="L1506" s="22"/>
      <c r="M1506" s="22"/>
    </row>
    <row r="1507" spans="1:13" ht="21.3" customHeight="1" thickBot="1" x14ac:dyDescent="0.35">
      <c r="A1507" s="22"/>
      <c r="B1507" s="22"/>
      <c r="C1507" s="22"/>
      <c r="D1507" s="26"/>
      <c r="E1507" s="27" t="s">
        <v>2522</v>
      </c>
      <c r="F1507" s="28">
        <v>1</v>
      </c>
      <c r="G1507" s="29"/>
      <c r="H1507" s="29"/>
      <c r="I1507" s="29"/>
      <c r="J1507" s="31">
        <f>ROUND(F1507,3)</f>
        <v>1</v>
      </c>
      <c r="K1507" s="33">
        <f>SUM(J1507:J1507)</f>
        <v>1</v>
      </c>
      <c r="L1507" s="22"/>
      <c r="M1507" s="22"/>
    </row>
    <row r="1508" spans="1:13" ht="15.45" customHeight="1" thickBot="1" x14ac:dyDescent="0.35">
      <c r="A1508" s="10" t="s">
        <v>2523</v>
      </c>
      <c r="B1508" s="5" t="s">
        <v>2524</v>
      </c>
      <c r="C1508" s="5" t="s">
        <v>2525</v>
      </c>
      <c r="D1508" s="84" t="s">
        <v>2526</v>
      </c>
      <c r="E1508" s="84"/>
      <c r="F1508" s="84"/>
      <c r="G1508" s="84"/>
      <c r="H1508" s="84"/>
      <c r="I1508" s="84"/>
      <c r="J1508" s="84"/>
      <c r="K1508" s="20">
        <f>SUM(K1511:K1511)</f>
        <v>2</v>
      </c>
      <c r="L1508" s="21">
        <f>ROUND(0*(1+M2/100),2)</f>
        <v>0</v>
      </c>
      <c r="M1508" s="21">
        <f>ROUND(K1508*L1508,2)</f>
        <v>0</v>
      </c>
    </row>
    <row r="1509" spans="1:13" ht="39.75" customHeight="1" thickBot="1" x14ac:dyDescent="0.35">
      <c r="A1509" s="22"/>
      <c r="B1509" s="22"/>
      <c r="C1509" s="22"/>
      <c r="D1509" s="84" t="s">
        <v>2527</v>
      </c>
      <c r="E1509" s="84"/>
      <c r="F1509" s="84"/>
      <c r="G1509" s="84"/>
      <c r="H1509" s="84"/>
      <c r="I1509" s="84"/>
      <c r="J1509" s="84"/>
      <c r="K1509" s="84"/>
      <c r="L1509" s="84"/>
      <c r="M1509" s="84"/>
    </row>
    <row r="1510" spans="1:13" ht="15.15" customHeight="1" thickBot="1" x14ac:dyDescent="0.35">
      <c r="A1510" s="22"/>
      <c r="B1510" s="22"/>
      <c r="C1510" s="22"/>
      <c r="D1510" s="22"/>
      <c r="E1510" s="23"/>
      <c r="F1510" s="25" t="s">
        <v>2528</v>
      </c>
      <c r="G1510" s="25" t="s">
        <v>2529</v>
      </c>
      <c r="H1510" s="25" t="s">
        <v>2530</v>
      </c>
      <c r="I1510" s="25" t="s">
        <v>2531</v>
      </c>
      <c r="J1510" s="25" t="s">
        <v>2532</v>
      </c>
      <c r="K1510" s="25" t="s">
        <v>2533</v>
      </c>
      <c r="L1510" s="22"/>
      <c r="M1510" s="22"/>
    </row>
    <row r="1511" spans="1:13" ht="30.6" customHeight="1" thickBot="1" x14ac:dyDescent="0.35">
      <c r="A1511" s="22"/>
      <c r="B1511" s="22"/>
      <c r="C1511" s="22"/>
      <c r="D1511" s="26"/>
      <c r="E1511" s="27" t="s">
        <v>2534</v>
      </c>
      <c r="F1511" s="28">
        <v>2</v>
      </c>
      <c r="G1511" s="29"/>
      <c r="H1511" s="29"/>
      <c r="I1511" s="29"/>
      <c r="J1511" s="31">
        <f>ROUND(F1511,3)</f>
        <v>2</v>
      </c>
      <c r="K1511" s="33">
        <f>SUM(J1511:J1511)</f>
        <v>2</v>
      </c>
      <c r="L1511" s="22"/>
      <c r="M1511" s="22"/>
    </row>
    <row r="1512" spans="1:13" ht="15.45" customHeight="1" thickBot="1" x14ac:dyDescent="0.35">
      <c r="A1512" s="10" t="s">
        <v>2535</v>
      </c>
      <c r="B1512" s="5" t="s">
        <v>2536</v>
      </c>
      <c r="C1512" s="5" t="s">
        <v>2537</v>
      </c>
      <c r="D1512" s="84" t="s">
        <v>2538</v>
      </c>
      <c r="E1512" s="84"/>
      <c r="F1512" s="84"/>
      <c r="G1512" s="84"/>
      <c r="H1512" s="84"/>
      <c r="I1512" s="84"/>
      <c r="J1512" s="84"/>
      <c r="K1512" s="20">
        <f>SUM(K1515:K1515)</f>
        <v>2</v>
      </c>
      <c r="L1512" s="21">
        <f>ROUND(0*(1+M2/100),2)</f>
        <v>0</v>
      </c>
      <c r="M1512" s="21">
        <f>ROUND(K1512*L1512,2)</f>
        <v>0</v>
      </c>
    </row>
    <row r="1513" spans="1:13" ht="30.6" customHeight="1" thickBot="1" x14ac:dyDescent="0.35">
      <c r="A1513" s="22"/>
      <c r="B1513" s="22"/>
      <c r="C1513" s="22"/>
      <c r="D1513" s="84" t="s">
        <v>2539</v>
      </c>
      <c r="E1513" s="84"/>
      <c r="F1513" s="84"/>
      <c r="G1513" s="84"/>
      <c r="H1513" s="84"/>
      <c r="I1513" s="84"/>
      <c r="J1513" s="84"/>
      <c r="K1513" s="84"/>
      <c r="L1513" s="84"/>
      <c r="M1513" s="84"/>
    </row>
    <row r="1514" spans="1:13" ht="15.15" customHeight="1" thickBot="1" x14ac:dyDescent="0.35">
      <c r="A1514" s="22"/>
      <c r="B1514" s="22"/>
      <c r="C1514" s="22"/>
      <c r="D1514" s="22"/>
      <c r="E1514" s="23"/>
      <c r="F1514" s="25" t="s">
        <v>2540</v>
      </c>
      <c r="G1514" s="25" t="s">
        <v>2541</v>
      </c>
      <c r="H1514" s="25" t="s">
        <v>2542</v>
      </c>
      <c r="I1514" s="25" t="s">
        <v>2543</v>
      </c>
      <c r="J1514" s="25" t="s">
        <v>2544</v>
      </c>
      <c r="K1514" s="25" t="s">
        <v>2545</v>
      </c>
      <c r="L1514" s="22"/>
      <c r="M1514" s="22"/>
    </row>
    <row r="1515" spans="1:13" ht="30.6" customHeight="1" thickBot="1" x14ac:dyDescent="0.35">
      <c r="A1515" s="22"/>
      <c r="B1515" s="22"/>
      <c r="C1515" s="22"/>
      <c r="D1515" s="26"/>
      <c r="E1515" s="27" t="s">
        <v>2546</v>
      </c>
      <c r="F1515" s="28">
        <v>2</v>
      </c>
      <c r="G1515" s="29"/>
      <c r="H1515" s="29"/>
      <c r="I1515" s="29"/>
      <c r="J1515" s="31">
        <f>ROUND(F1515,3)</f>
        <v>2</v>
      </c>
      <c r="K1515" s="33">
        <f>SUM(J1515:J1515)</f>
        <v>2</v>
      </c>
      <c r="L1515" s="22"/>
      <c r="M1515" s="22"/>
    </row>
    <row r="1516" spans="1:13" ht="15.45" customHeight="1" thickBot="1" x14ac:dyDescent="0.35">
      <c r="A1516" s="10" t="s">
        <v>2547</v>
      </c>
      <c r="B1516" s="5" t="s">
        <v>2548</v>
      </c>
      <c r="C1516" s="5" t="s">
        <v>2549</v>
      </c>
      <c r="D1516" s="84" t="s">
        <v>2550</v>
      </c>
      <c r="E1516" s="84"/>
      <c r="F1516" s="84"/>
      <c r="G1516" s="84"/>
      <c r="H1516" s="84"/>
      <c r="I1516" s="84"/>
      <c r="J1516" s="84"/>
      <c r="K1516" s="20">
        <f>SUM(K1519:K1519)</f>
        <v>1</v>
      </c>
      <c r="L1516" s="21">
        <f>ROUND(0*(1+M2/100),2)</f>
        <v>0</v>
      </c>
      <c r="M1516" s="21">
        <f>ROUND(K1516*L1516,2)</f>
        <v>0</v>
      </c>
    </row>
    <row r="1517" spans="1:13" ht="49.05" customHeight="1" thickBot="1" x14ac:dyDescent="0.35">
      <c r="A1517" s="22"/>
      <c r="B1517" s="22"/>
      <c r="C1517" s="22"/>
      <c r="D1517" s="84" t="s">
        <v>2551</v>
      </c>
      <c r="E1517" s="84"/>
      <c r="F1517" s="84"/>
      <c r="G1517" s="84"/>
      <c r="H1517" s="84"/>
      <c r="I1517" s="84"/>
      <c r="J1517" s="84"/>
      <c r="K1517" s="84"/>
      <c r="L1517" s="84"/>
      <c r="M1517" s="84"/>
    </row>
    <row r="1518" spans="1:13" ht="15.15" customHeight="1" thickBot="1" x14ac:dyDescent="0.35">
      <c r="A1518" s="22"/>
      <c r="B1518" s="22"/>
      <c r="C1518" s="22"/>
      <c r="D1518" s="22"/>
      <c r="E1518" s="23"/>
      <c r="F1518" s="25" t="s">
        <v>2552</v>
      </c>
      <c r="G1518" s="25" t="s">
        <v>2553</v>
      </c>
      <c r="H1518" s="25" t="s">
        <v>2554</v>
      </c>
      <c r="I1518" s="25" t="s">
        <v>2555</v>
      </c>
      <c r="J1518" s="25" t="s">
        <v>2556</v>
      </c>
      <c r="K1518" s="25" t="s">
        <v>2557</v>
      </c>
      <c r="L1518" s="22"/>
      <c r="M1518" s="22"/>
    </row>
    <row r="1519" spans="1:13" ht="30.6" customHeight="1" thickBot="1" x14ac:dyDescent="0.35">
      <c r="A1519" s="22"/>
      <c r="B1519" s="22"/>
      <c r="C1519" s="22"/>
      <c r="D1519" s="26"/>
      <c r="E1519" s="27" t="s">
        <v>2558</v>
      </c>
      <c r="F1519" s="28">
        <v>1</v>
      </c>
      <c r="G1519" s="29"/>
      <c r="H1519" s="29"/>
      <c r="I1519" s="29"/>
      <c r="J1519" s="31">
        <f>ROUND(F1519,3)</f>
        <v>1</v>
      </c>
      <c r="K1519" s="33">
        <f>SUM(J1519:J1519)</f>
        <v>1</v>
      </c>
      <c r="L1519" s="22"/>
      <c r="M1519" s="22"/>
    </row>
    <row r="1520" spans="1:13" ht="15.45" customHeight="1" thickBot="1" x14ac:dyDescent="0.35">
      <c r="A1520" s="10" t="s">
        <v>2559</v>
      </c>
      <c r="B1520" s="5" t="s">
        <v>2560</v>
      </c>
      <c r="C1520" s="5" t="s">
        <v>2561</v>
      </c>
      <c r="D1520" s="84" t="s">
        <v>2562</v>
      </c>
      <c r="E1520" s="84"/>
      <c r="F1520" s="84"/>
      <c r="G1520" s="84"/>
      <c r="H1520" s="84"/>
      <c r="I1520" s="84"/>
      <c r="J1520" s="84"/>
      <c r="K1520" s="20">
        <f>SUM(K1523:K1523)</f>
        <v>1</v>
      </c>
      <c r="L1520" s="21">
        <f>ROUND(0*(1+M2/100),2)</f>
        <v>0</v>
      </c>
      <c r="M1520" s="21">
        <f>ROUND(K1520*L1520,2)</f>
        <v>0</v>
      </c>
    </row>
    <row r="1521" spans="1:13" ht="39.75" customHeight="1" thickBot="1" x14ac:dyDescent="0.35">
      <c r="A1521" s="22"/>
      <c r="B1521" s="22"/>
      <c r="C1521" s="22"/>
      <c r="D1521" s="84" t="s">
        <v>2563</v>
      </c>
      <c r="E1521" s="84"/>
      <c r="F1521" s="84"/>
      <c r="G1521" s="84"/>
      <c r="H1521" s="84"/>
      <c r="I1521" s="84"/>
      <c r="J1521" s="84"/>
      <c r="K1521" s="84"/>
      <c r="L1521" s="84"/>
      <c r="M1521" s="84"/>
    </row>
    <row r="1522" spans="1:13" ht="15.15" customHeight="1" thickBot="1" x14ac:dyDescent="0.35">
      <c r="A1522" s="22"/>
      <c r="B1522" s="22"/>
      <c r="C1522" s="22"/>
      <c r="D1522" s="22"/>
      <c r="E1522" s="23"/>
      <c r="F1522" s="25" t="s">
        <v>2564</v>
      </c>
      <c r="G1522" s="25" t="s">
        <v>2565</v>
      </c>
      <c r="H1522" s="25" t="s">
        <v>2566</v>
      </c>
      <c r="I1522" s="25" t="s">
        <v>2567</v>
      </c>
      <c r="J1522" s="25" t="s">
        <v>2568</v>
      </c>
      <c r="K1522" s="25" t="s">
        <v>2569</v>
      </c>
      <c r="L1522" s="22"/>
      <c r="M1522" s="22"/>
    </row>
    <row r="1523" spans="1:13" ht="30.6" customHeight="1" thickBot="1" x14ac:dyDescent="0.35">
      <c r="A1523" s="22"/>
      <c r="B1523" s="22"/>
      <c r="C1523" s="22"/>
      <c r="D1523" s="26"/>
      <c r="E1523" s="27" t="s">
        <v>2570</v>
      </c>
      <c r="F1523" s="28">
        <v>1</v>
      </c>
      <c r="G1523" s="29"/>
      <c r="H1523" s="29"/>
      <c r="I1523" s="29"/>
      <c r="J1523" s="31">
        <f>ROUND(F1523,3)</f>
        <v>1</v>
      </c>
      <c r="K1523" s="33">
        <f>SUM(J1523:J1523)</f>
        <v>1</v>
      </c>
      <c r="L1523" s="22"/>
      <c r="M1523" s="22"/>
    </row>
    <row r="1524" spans="1:13" ht="15.45" customHeight="1" thickBot="1" x14ac:dyDescent="0.35">
      <c r="A1524" s="10" t="s">
        <v>2571</v>
      </c>
      <c r="B1524" s="5" t="s">
        <v>2572</v>
      </c>
      <c r="C1524" s="5" t="s">
        <v>2573</v>
      </c>
      <c r="D1524" s="84" t="s">
        <v>2574</v>
      </c>
      <c r="E1524" s="84"/>
      <c r="F1524" s="84"/>
      <c r="G1524" s="84"/>
      <c r="H1524" s="84"/>
      <c r="I1524" s="84"/>
      <c r="J1524" s="84"/>
      <c r="K1524" s="20">
        <f>SUM(K1527:K1527)</f>
        <v>1</v>
      </c>
      <c r="L1524" s="21">
        <f>ROUND(0*(1+M2/100),2)</f>
        <v>0</v>
      </c>
      <c r="M1524" s="21">
        <f>ROUND(K1524*L1524,2)</f>
        <v>0</v>
      </c>
    </row>
    <row r="1525" spans="1:13" ht="30.6" customHeight="1" thickBot="1" x14ac:dyDescent="0.35">
      <c r="A1525" s="22"/>
      <c r="B1525" s="22"/>
      <c r="C1525" s="22"/>
      <c r="D1525" s="84" t="s">
        <v>2575</v>
      </c>
      <c r="E1525" s="84"/>
      <c r="F1525" s="84"/>
      <c r="G1525" s="84"/>
      <c r="H1525" s="84"/>
      <c r="I1525" s="84"/>
      <c r="J1525" s="84"/>
      <c r="K1525" s="84"/>
      <c r="L1525" s="84"/>
      <c r="M1525" s="84"/>
    </row>
    <row r="1526" spans="1:13" ht="15.15" customHeight="1" thickBot="1" x14ac:dyDescent="0.35">
      <c r="A1526" s="22"/>
      <c r="B1526" s="22"/>
      <c r="C1526" s="22"/>
      <c r="D1526" s="22"/>
      <c r="E1526" s="23"/>
      <c r="F1526" s="25" t="s">
        <v>2576</v>
      </c>
      <c r="G1526" s="25" t="s">
        <v>2577</v>
      </c>
      <c r="H1526" s="25" t="s">
        <v>2578</v>
      </c>
      <c r="I1526" s="25" t="s">
        <v>2579</v>
      </c>
      <c r="J1526" s="25" t="s">
        <v>2580</v>
      </c>
      <c r="K1526" s="25" t="s">
        <v>2581</v>
      </c>
      <c r="L1526" s="22"/>
      <c r="M1526" s="22"/>
    </row>
    <row r="1527" spans="1:13" ht="30.6" customHeight="1" thickBot="1" x14ac:dyDescent="0.35">
      <c r="A1527" s="22"/>
      <c r="B1527" s="22"/>
      <c r="C1527" s="22"/>
      <c r="D1527" s="26"/>
      <c r="E1527" s="27" t="s">
        <v>2582</v>
      </c>
      <c r="F1527" s="28">
        <v>1</v>
      </c>
      <c r="G1527" s="29"/>
      <c r="H1527" s="29"/>
      <c r="I1527" s="29"/>
      <c r="J1527" s="31">
        <f>ROUND(F1527,3)</f>
        <v>1</v>
      </c>
      <c r="K1527" s="33">
        <f>SUM(J1527:J1527)</f>
        <v>1</v>
      </c>
      <c r="L1527" s="22"/>
      <c r="M1527" s="22"/>
    </row>
    <row r="1528" spans="1:13" ht="15.45" customHeight="1" thickBot="1" x14ac:dyDescent="0.35">
      <c r="A1528" s="10" t="s">
        <v>2583</v>
      </c>
      <c r="B1528" s="5" t="s">
        <v>2584</v>
      </c>
      <c r="C1528" s="5" t="s">
        <v>2585</v>
      </c>
      <c r="D1528" s="84" t="s">
        <v>2586</v>
      </c>
      <c r="E1528" s="84"/>
      <c r="F1528" s="84"/>
      <c r="G1528" s="84"/>
      <c r="H1528" s="84"/>
      <c r="I1528" s="84"/>
      <c r="J1528" s="84"/>
      <c r="K1528" s="20">
        <f>SUM(K1531:K1531)</f>
        <v>1</v>
      </c>
      <c r="L1528" s="21">
        <f>ROUND(0*(1+M2/100),2)</f>
        <v>0</v>
      </c>
      <c r="M1528" s="21">
        <f>ROUND(K1528*L1528,2)</f>
        <v>0</v>
      </c>
    </row>
    <row r="1529" spans="1:13" ht="30.6" customHeight="1" thickBot="1" x14ac:dyDescent="0.35">
      <c r="A1529" s="22"/>
      <c r="B1529" s="22"/>
      <c r="C1529" s="22"/>
      <c r="D1529" s="84" t="s">
        <v>2587</v>
      </c>
      <c r="E1529" s="84"/>
      <c r="F1529" s="84"/>
      <c r="G1529" s="84"/>
      <c r="H1529" s="84"/>
      <c r="I1529" s="84"/>
      <c r="J1529" s="84"/>
      <c r="K1529" s="84"/>
      <c r="L1529" s="84"/>
      <c r="M1529" s="84"/>
    </row>
    <row r="1530" spans="1:13" ht="15.15" customHeight="1" thickBot="1" x14ac:dyDescent="0.35">
      <c r="A1530" s="22"/>
      <c r="B1530" s="22"/>
      <c r="C1530" s="22"/>
      <c r="D1530" s="22"/>
      <c r="E1530" s="23"/>
      <c r="F1530" s="25" t="s">
        <v>2588</v>
      </c>
      <c r="G1530" s="25" t="s">
        <v>2589</v>
      </c>
      <c r="H1530" s="25" t="s">
        <v>2590</v>
      </c>
      <c r="I1530" s="25" t="s">
        <v>2591</v>
      </c>
      <c r="J1530" s="25" t="s">
        <v>2592</v>
      </c>
      <c r="K1530" s="25" t="s">
        <v>2593</v>
      </c>
      <c r="L1530" s="22"/>
      <c r="M1530" s="22"/>
    </row>
    <row r="1531" spans="1:13" ht="30.6" customHeight="1" thickBot="1" x14ac:dyDescent="0.35">
      <c r="A1531" s="22"/>
      <c r="B1531" s="22"/>
      <c r="C1531" s="22"/>
      <c r="D1531" s="26"/>
      <c r="E1531" s="27" t="s">
        <v>2594</v>
      </c>
      <c r="F1531" s="28">
        <v>1</v>
      </c>
      <c r="G1531" s="29"/>
      <c r="H1531" s="29"/>
      <c r="I1531" s="29"/>
      <c r="J1531" s="31">
        <f>ROUND(F1531,3)</f>
        <v>1</v>
      </c>
      <c r="K1531" s="33">
        <f>SUM(J1531:J1531)</f>
        <v>1</v>
      </c>
      <c r="L1531" s="22"/>
      <c r="M1531" s="22"/>
    </row>
    <row r="1532" spans="1:13" ht="15.45" customHeight="1" thickBot="1" x14ac:dyDescent="0.35">
      <c r="A1532" s="10" t="s">
        <v>2595</v>
      </c>
      <c r="B1532" s="5" t="s">
        <v>2596</v>
      </c>
      <c r="C1532" s="5" t="s">
        <v>2597</v>
      </c>
      <c r="D1532" s="84" t="s">
        <v>2598</v>
      </c>
      <c r="E1532" s="84"/>
      <c r="F1532" s="84"/>
      <c r="G1532" s="84"/>
      <c r="H1532" s="84"/>
      <c r="I1532" s="84"/>
      <c r="J1532" s="84"/>
      <c r="K1532" s="20">
        <f>SUM(K1535:K1535)</f>
        <v>1</v>
      </c>
      <c r="L1532" s="21">
        <f>ROUND(0*(1+M2/100),2)</f>
        <v>0</v>
      </c>
      <c r="M1532" s="21">
        <f>ROUND(K1532*L1532,2)</f>
        <v>0</v>
      </c>
    </row>
    <row r="1533" spans="1:13" ht="12.15" customHeight="1" thickBot="1" x14ac:dyDescent="0.35">
      <c r="A1533" s="22"/>
      <c r="B1533" s="22"/>
      <c r="C1533" s="22"/>
      <c r="D1533" s="84" t="s">
        <v>2599</v>
      </c>
      <c r="E1533" s="84"/>
      <c r="F1533" s="84"/>
      <c r="G1533" s="84"/>
      <c r="H1533" s="84"/>
      <c r="I1533" s="84"/>
      <c r="J1533" s="84"/>
      <c r="K1533" s="84"/>
      <c r="L1533" s="84"/>
      <c r="M1533" s="84"/>
    </row>
    <row r="1534" spans="1:13" ht="15.15" customHeight="1" thickBot="1" x14ac:dyDescent="0.35">
      <c r="A1534" s="22"/>
      <c r="B1534" s="22"/>
      <c r="C1534" s="22"/>
      <c r="D1534" s="22"/>
      <c r="E1534" s="23"/>
      <c r="F1534" s="25" t="s">
        <v>2600</v>
      </c>
      <c r="G1534" s="25" t="s">
        <v>2601</v>
      </c>
      <c r="H1534" s="25" t="s">
        <v>2602</v>
      </c>
      <c r="I1534" s="25" t="s">
        <v>2603</v>
      </c>
      <c r="J1534" s="25" t="s">
        <v>2604</v>
      </c>
      <c r="K1534" s="25" t="s">
        <v>2605</v>
      </c>
      <c r="L1534" s="22"/>
      <c r="M1534" s="22"/>
    </row>
    <row r="1535" spans="1:13" ht="30.6" customHeight="1" thickBot="1" x14ac:dyDescent="0.35">
      <c r="A1535" s="22"/>
      <c r="B1535" s="22"/>
      <c r="C1535" s="22"/>
      <c r="D1535" s="26"/>
      <c r="E1535" s="27" t="s">
        <v>2606</v>
      </c>
      <c r="F1535" s="28">
        <v>1</v>
      </c>
      <c r="G1535" s="29"/>
      <c r="H1535" s="29"/>
      <c r="I1535" s="29"/>
      <c r="J1535" s="31">
        <f>ROUND(F1535,3)</f>
        <v>1</v>
      </c>
      <c r="K1535" s="33">
        <f>SUM(J1535:J1535)</f>
        <v>1</v>
      </c>
      <c r="L1535" s="22"/>
      <c r="M1535" s="22"/>
    </row>
    <row r="1536" spans="1:13" ht="15.45" customHeight="1" thickBot="1" x14ac:dyDescent="0.35">
      <c r="A1536" s="10" t="s">
        <v>2607</v>
      </c>
      <c r="B1536" s="5" t="s">
        <v>2608</v>
      </c>
      <c r="C1536" s="5" t="s">
        <v>2609</v>
      </c>
      <c r="D1536" s="84" t="s">
        <v>2610</v>
      </c>
      <c r="E1536" s="84"/>
      <c r="F1536" s="84"/>
      <c r="G1536" s="84"/>
      <c r="H1536" s="84"/>
      <c r="I1536" s="84"/>
      <c r="J1536" s="84"/>
      <c r="K1536" s="20">
        <f>SUM(K1539:K1540)</f>
        <v>2</v>
      </c>
      <c r="L1536" s="21">
        <f>ROUND(0*(1+M2/100),2)</f>
        <v>0</v>
      </c>
      <c r="M1536" s="21">
        <f>ROUND(K1536*L1536,2)</f>
        <v>0</v>
      </c>
    </row>
    <row r="1537" spans="1:13" ht="39.75" customHeight="1" thickBot="1" x14ac:dyDescent="0.35">
      <c r="A1537" s="22"/>
      <c r="B1537" s="22"/>
      <c r="C1537" s="22"/>
      <c r="D1537" s="84" t="s">
        <v>2611</v>
      </c>
      <c r="E1537" s="84"/>
      <c r="F1537" s="84"/>
      <c r="G1537" s="84"/>
      <c r="H1537" s="84"/>
      <c r="I1537" s="84"/>
      <c r="J1537" s="84"/>
      <c r="K1537" s="84"/>
      <c r="L1537" s="84"/>
      <c r="M1537" s="84"/>
    </row>
    <row r="1538" spans="1:13" ht="15.15" customHeight="1" thickBot="1" x14ac:dyDescent="0.35">
      <c r="A1538" s="22"/>
      <c r="B1538" s="22"/>
      <c r="C1538" s="22"/>
      <c r="D1538" s="22"/>
      <c r="E1538" s="23"/>
      <c r="F1538" s="25" t="s">
        <v>2612</v>
      </c>
      <c r="G1538" s="25" t="s">
        <v>2613</v>
      </c>
      <c r="H1538" s="25" t="s">
        <v>2614</v>
      </c>
      <c r="I1538" s="25" t="s">
        <v>2615</v>
      </c>
      <c r="J1538" s="25" t="s">
        <v>2616</v>
      </c>
      <c r="K1538" s="25" t="s">
        <v>2617</v>
      </c>
      <c r="L1538" s="22"/>
      <c r="M1538" s="22"/>
    </row>
    <row r="1539" spans="1:13" ht="30.6" customHeight="1" thickBot="1" x14ac:dyDescent="0.35">
      <c r="A1539" s="22"/>
      <c r="B1539" s="22"/>
      <c r="C1539" s="22"/>
      <c r="D1539" s="26"/>
      <c r="E1539" s="27" t="s">
        <v>2618</v>
      </c>
      <c r="F1539" s="28">
        <v>1</v>
      </c>
      <c r="G1539" s="29"/>
      <c r="H1539" s="29"/>
      <c r="I1539" s="29"/>
      <c r="J1539" s="31">
        <f>ROUND(F1539,3)</f>
        <v>1</v>
      </c>
      <c r="K1539" s="42"/>
      <c r="L1539" s="22"/>
      <c r="M1539" s="22"/>
    </row>
    <row r="1540" spans="1:13" ht="30.6" customHeight="1" thickBot="1" x14ac:dyDescent="0.35">
      <c r="A1540" s="22"/>
      <c r="B1540" s="22"/>
      <c r="C1540" s="22"/>
      <c r="D1540" s="26"/>
      <c r="E1540" s="5" t="s">
        <v>2619</v>
      </c>
      <c r="F1540" s="3">
        <v>1</v>
      </c>
      <c r="G1540" s="20"/>
      <c r="H1540" s="20"/>
      <c r="I1540" s="20"/>
      <c r="J1540" s="30">
        <f>ROUND(F1540,3)</f>
        <v>1</v>
      </c>
      <c r="K1540" s="32">
        <f>SUM(J1539:J1540)</f>
        <v>2</v>
      </c>
      <c r="L1540" s="22"/>
      <c r="M1540" s="22"/>
    </row>
    <row r="1541" spans="1:13" ht="15.45" customHeight="1" thickBot="1" x14ac:dyDescent="0.35">
      <c r="A1541" s="10" t="s">
        <v>2620</v>
      </c>
      <c r="B1541" s="5" t="s">
        <v>2621</v>
      </c>
      <c r="C1541" s="5" t="s">
        <v>2622</v>
      </c>
      <c r="D1541" s="84" t="s">
        <v>2623</v>
      </c>
      <c r="E1541" s="84"/>
      <c r="F1541" s="84"/>
      <c r="G1541" s="84"/>
      <c r="H1541" s="84"/>
      <c r="I1541" s="84"/>
      <c r="J1541" s="84"/>
      <c r="K1541" s="20">
        <f>SUM(K1544:K1544)</f>
        <v>2</v>
      </c>
      <c r="L1541" s="21">
        <f>ROUND(0*(1+M2/100),2)</f>
        <v>0</v>
      </c>
      <c r="M1541" s="21">
        <f>ROUND(K1541*L1541,2)</f>
        <v>0</v>
      </c>
    </row>
    <row r="1542" spans="1:13" ht="39.75" customHeight="1" thickBot="1" x14ac:dyDescent="0.35">
      <c r="A1542" s="22"/>
      <c r="B1542" s="22"/>
      <c r="C1542" s="22"/>
      <c r="D1542" s="84" t="s">
        <v>2624</v>
      </c>
      <c r="E1542" s="84"/>
      <c r="F1542" s="84"/>
      <c r="G1542" s="84"/>
      <c r="H1542" s="84"/>
      <c r="I1542" s="84"/>
      <c r="J1542" s="84"/>
      <c r="K1542" s="84"/>
      <c r="L1542" s="84"/>
      <c r="M1542" s="84"/>
    </row>
    <row r="1543" spans="1:13" ht="15.15" customHeight="1" thickBot="1" x14ac:dyDescent="0.35">
      <c r="A1543" s="22"/>
      <c r="B1543" s="22"/>
      <c r="C1543" s="22"/>
      <c r="D1543" s="22"/>
      <c r="E1543" s="23"/>
      <c r="F1543" s="25" t="s">
        <v>2625</v>
      </c>
      <c r="G1543" s="25" t="s">
        <v>2626</v>
      </c>
      <c r="H1543" s="25" t="s">
        <v>2627</v>
      </c>
      <c r="I1543" s="25" t="s">
        <v>2628</v>
      </c>
      <c r="J1543" s="25" t="s">
        <v>2629</v>
      </c>
      <c r="K1543" s="25" t="s">
        <v>2630</v>
      </c>
      <c r="L1543" s="22"/>
      <c r="M1543" s="22"/>
    </row>
    <row r="1544" spans="1:13" ht="39.75" customHeight="1" thickBot="1" x14ac:dyDescent="0.35">
      <c r="A1544" s="22"/>
      <c r="B1544" s="22"/>
      <c r="C1544" s="22"/>
      <c r="D1544" s="26"/>
      <c r="E1544" s="27" t="s">
        <v>2631</v>
      </c>
      <c r="F1544" s="28">
        <v>2</v>
      </c>
      <c r="G1544" s="29"/>
      <c r="H1544" s="29"/>
      <c r="I1544" s="29"/>
      <c r="J1544" s="31">
        <f>ROUND(F1544,3)</f>
        <v>2</v>
      </c>
      <c r="K1544" s="33">
        <f>SUM(J1544:J1544)</f>
        <v>2</v>
      </c>
      <c r="L1544" s="22"/>
      <c r="M1544" s="22"/>
    </row>
    <row r="1545" spans="1:13" ht="15.45" customHeight="1" thickBot="1" x14ac:dyDescent="0.35">
      <c r="A1545" s="10" t="s">
        <v>2632</v>
      </c>
      <c r="B1545" s="5" t="s">
        <v>2633</v>
      </c>
      <c r="C1545" s="5" t="s">
        <v>2634</v>
      </c>
      <c r="D1545" s="84" t="s">
        <v>2635</v>
      </c>
      <c r="E1545" s="84"/>
      <c r="F1545" s="84"/>
      <c r="G1545" s="84"/>
      <c r="H1545" s="84"/>
      <c r="I1545" s="84"/>
      <c r="J1545" s="84"/>
      <c r="K1545" s="20">
        <f>SUM(K1548:K1548)</f>
        <v>2</v>
      </c>
      <c r="L1545" s="21">
        <f>ROUND(0*(1+M2/100),2)</f>
        <v>0</v>
      </c>
      <c r="M1545" s="21">
        <f>ROUND(K1545*L1545,2)</f>
        <v>0</v>
      </c>
    </row>
    <row r="1546" spans="1:13" ht="39.75" customHeight="1" thickBot="1" x14ac:dyDescent="0.35">
      <c r="A1546" s="22"/>
      <c r="B1546" s="22"/>
      <c r="C1546" s="22"/>
      <c r="D1546" s="84" t="s">
        <v>2636</v>
      </c>
      <c r="E1546" s="84"/>
      <c r="F1546" s="84"/>
      <c r="G1546" s="84"/>
      <c r="H1546" s="84"/>
      <c r="I1546" s="84"/>
      <c r="J1546" s="84"/>
      <c r="K1546" s="84"/>
      <c r="L1546" s="84"/>
      <c r="M1546" s="84"/>
    </row>
    <row r="1547" spans="1:13" ht="15.15" customHeight="1" thickBot="1" x14ac:dyDescent="0.35">
      <c r="A1547" s="22"/>
      <c r="B1547" s="22"/>
      <c r="C1547" s="22"/>
      <c r="D1547" s="22"/>
      <c r="E1547" s="23"/>
      <c r="F1547" s="25" t="s">
        <v>2637</v>
      </c>
      <c r="G1547" s="25" t="s">
        <v>2638</v>
      </c>
      <c r="H1547" s="25" t="s">
        <v>2639</v>
      </c>
      <c r="I1547" s="25" t="s">
        <v>2640</v>
      </c>
      <c r="J1547" s="25" t="s">
        <v>2641</v>
      </c>
      <c r="K1547" s="25" t="s">
        <v>2642</v>
      </c>
      <c r="L1547" s="22"/>
      <c r="M1547" s="22"/>
    </row>
    <row r="1548" spans="1:13" ht="39.75" customHeight="1" thickBot="1" x14ac:dyDescent="0.35">
      <c r="A1548" s="22"/>
      <c r="B1548" s="22"/>
      <c r="C1548" s="22"/>
      <c r="D1548" s="26"/>
      <c r="E1548" s="27" t="s">
        <v>2643</v>
      </c>
      <c r="F1548" s="28">
        <v>2</v>
      </c>
      <c r="G1548" s="29"/>
      <c r="H1548" s="29"/>
      <c r="I1548" s="29"/>
      <c r="J1548" s="31">
        <f>ROUND(F1548,3)</f>
        <v>2</v>
      </c>
      <c r="K1548" s="33">
        <f>SUM(J1548:J1548)</f>
        <v>2</v>
      </c>
      <c r="L1548" s="22"/>
      <c r="M1548" s="22"/>
    </row>
    <row r="1549" spans="1:13" ht="15.45" customHeight="1" thickBot="1" x14ac:dyDescent="0.35">
      <c r="A1549" s="10" t="s">
        <v>2644</v>
      </c>
      <c r="B1549" s="5" t="s">
        <v>2645</v>
      </c>
      <c r="C1549" s="5" t="s">
        <v>2646</v>
      </c>
      <c r="D1549" s="84" t="s">
        <v>2647</v>
      </c>
      <c r="E1549" s="84"/>
      <c r="F1549" s="84"/>
      <c r="G1549" s="84"/>
      <c r="H1549" s="84"/>
      <c r="I1549" s="84"/>
      <c r="J1549" s="84"/>
      <c r="K1549" s="20">
        <f>SUM(K1552:K1552)</f>
        <v>1</v>
      </c>
      <c r="L1549" s="21">
        <f>ROUND(0*(1+M2/100),2)</f>
        <v>0</v>
      </c>
      <c r="M1549" s="21">
        <f>ROUND(K1549*L1549,2)</f>
        <v>0</v>
      </c>
    </row>
    <row r="1550" spans="1:13" ht="39.75" customHeight="1" thickBot="1" x14ac:dyDescent="0.35">
      <c r="A1550" s="22"/>
      <c r="B1550" s="22"/>
      <c r="C1550" s="22"/>
      <c r="D1550" s="84" t="s">
        <v>2648</v>
      </c>
      <c r="E1550" s="84"/>
      <c r="F1550" s="84"/>
      <c r="G1550" s="84"/>
      <c r="H1550" s="84"/>
      <c r="I1550" s="84"/>
      <c r="J1550" s="84"/>
      <c r="K1550" s="84"/>
      <c r="L1550" s="84"/>
      <c r="M1550" s="84"/>
    </row>
    <row r="1551" spans="1:13" ht="15.15" customHeight="1" thickBot="1" x14ac:dyDescent="0.35">
      <c r="A1551" s="22"/>
      <c r="B1551" s="22"/>
      <c r="C1551" s="22"/>
      <c r="D1551" s="22"/>
      <c r="E1551" s="23"/>
      <c r="F1551" s="25" t="s">
        <v>2649</v>
      </c>
      <c r="G1551" s="25" t="s">
        <v>2650</v>
      </c>
      <c r="H1551" s="25" t="s">
        <v>2651</v>
      </c>
      <c r="I1551" s="25" t="s">
        <v>2652</v>
      </c>
      <c r="J1551" s="25" t="s">
        <v>2653</v>
      </c>
      <c r="K1551" s="25" t="s">
        <v>2654</v>
      </c>
      <c r="L1551" s="22"/>
      <c r="M1551" s="22"/>
    </row>
    <row r="1552" spans="1:13" ht="39.75" customHeight="1" thickBot="1" x14ac:dyDescent="0.35">
      <c r="A1552" s="22"/>
      <c r="B1552" s="22"/>
      <c r="C1552" s="22"/>
      <c r="D1552" s="26"/>
      <c r="E1552" s="27" t="s">
        <v>2655</v>
      </c>
      <c r="F1552" s="28">
        <v>1</v>
      </c>
      <c r="G1552" s="29"/>
      <c r="H1552" s="29"/>
      <c r="I1552" s="29"/>
      <c r="J1552" s="31">
        <f>ROUND(F1552,3)</f>
        <v>1</v>
      </c>
      <c r="K1552" s="33">
        <f>SUM(J1552:J1552)</f>
        <v>1</v>
      </c>
      <c r="L1552" s="22"/>
      <c r="M1552" s="22"/>
    </row>
    <row r="1553" spans="1:13" ht="15.45" customHeight="1" thickBot="1" x14ac:dyDescent="0.35">
      <c r="A1553" s="10" t="s">
        <v>2656</v>
      </c>
      <c r="B1553" s="5" t="s">
        <v>2657</v>
      </c>
      <c r="C1553" s="5" t="s">
        <v>2658</v>
      </c>
      <c r="D1553" s="84" t="s">
        <v>2659</v>
      </c>
      <c r="E1553" s="84"/>
      <c r="F1553" s="84"/>
      <c r="G1553" s="84"/>
      <c r="H1553" s="84"/>
      <c r="I1553" s="84"/>
      <c r="J1553" s="84"/>
      <c r="K1553" s="20">
        <f>SUM(K1556:K1556)</f>
        <v>1</v>
      </c>
      <c r="L1553" s="21">
        <f>ROUND(0*(1+M2/100),2)</f>
        <v>0</v>
      </c>
      <c r="M1553" s="21">
        <f>ROUND(K1553*L1553,2)</f>
        <v>0</v>
      </c>
    </row>
    <row r="1554" spans="1:13" ht="39.75" customHeight="1" thickBot="1" x14ac:dyDescent="0.35">
      <c r="A1554" s="22"/>
      <c r="B1554" s="22"/>
      <c r="C1554" s="22"/>
      <c r="D1554" s="84" t="s">
        <v>2660</v>
      </c>
      <c r="E1554" s="84"/>
      <c r="F1554" s="84"/>
      <c r="G1554" s="84"/>
      <c r="H1554" s="84"/>
      <c r="I1554" s="84"/>
      <c r="J1554" s="84"/>
      <c r="K1554" s="84"/>
      <c r="L1554" s="84"/>
      <c r="M1554" s="84"/>
    </row>
    <row r="1555" spans="1:13" ht="15.15" customHeight="1" thickBot="1" x14ac:dyDescent="0.35">
      <c r="A1555" s="22"/>
      <c r="B1555" s="22"/>
      <c r="C1555" s="22"/>
      <c r="D1555" s="22"/>
      <c r="E1555" s="23"/>
      <c r="F1555" s="25" t="s">
        <v>2661</v>
      </c>
      <c r="G1555" s="25" t="s">
        <v>2662</v>
      </c>
      <c r="H1555" s="25" t="s">
        <v>2663</v>
      </c>
      <c r="I1555" s="25" t="s">
        <v>2664</v>
      </c>
      <c r="J1555" s="25" t="s">
        <v>2665</v>
      </c>
      <c r="K1555" s="25" t="s">
        <v>2666</v>
      </c>
      <c r="L1555" s="22"/>
      <c r="M1555" s="22"/>
    </row>
    <row r="1556" spans="1:13" ht="39.75" customHeight="1" thickBot="1" x14ac:dyDescent="0.35">
      <c r="A1556" s="22"/>
      <c r="B1556" s="22"/>
      <c r="C1556" s="22"/>
      <c r="D1556" s="26"/>
      <c r="E1556" s="27" t="s">
        <v>2667</v>
      </c>
      <c r="F1556" s="28">
        <v>1</v>
      </c>
      <c r="G1556" s="29"/>
      <c r="H1556" s="29"/>
      <c r="I1556" s="29"/>
      <c r="J1556" s="31">
        <f>ROUND(F1556,3)</f>
        <v>1</v>
      </c>
      <c r="K1556" s="33">
        <f>SUM(J1556:J1556)</f>
        <v>1</v>
      </c>
      <c r="L1556" s="22"/>
      <c r="M1556" s="22"/>
    </row>
    <row r="1557" spans="1:13" ht="15.45" customHeight="1" thickBot="1" x14ac:dyDescent="0.35">
      <c r="A1557" s="10" t="s">
        <v>2668</v>
      </c>
      <c r="B1557" s="5" t="s">
        <v>2669</v>
      </c>
      <c r="C1557" s="5" t="s">
        <v>2670</v>
      </c>
      <c r="D1557" s="84" t="s">
        <v>2671</v>
      </c>
      <c r="E1557" s="84"/>
      <c r="F1557" s="84"/>
      <c r="G1557" s="84"/>
      <c r="H1557" s="84"/>
      <c r="I1557" s="84"/>
      <c r="J1557" s="84"/>
      <c r="K1557" s="20">
        <f>SUM(K1560:K1560)</f>
        <v>1</v>
      </c>
      <c r="L1557" s="21">
        <f>ROUND(0*(1+M2/100),2)</f>
        <v>0</v>
      </c>
      <c r="M1557" s="21">
        <f>ROUND(K1557*L1557,2)</f>
        <v>0</v>
      </c>
    </row>
    <row r="1558" spans="1:13" ht="30.6" customHeight="1" thickBot="1" x14ac:dyDescent="0.35">
      <c r="A1558" s="22"/>
      <c r="B1558" s="22"/>
      <c r="C1558" s="22"/>
      <c r="D1558" s="84" t="s">
        <v>2672</v>
      </c>
      <c r="E1558" s="84"/>
      <c r="F1558" s="84"/>
      <c r="G1558" s="84"/>
      <c r="H1558" s="84"/>
      <c r="I1558" s="84"/>
      <c r="J1558" s="84"/>
      <c r="K1558" s="84"/>
      <c r="L1558" s="84"/>
      <c r="M1558" s="84"/>
    </row>
    <row r="1559" spans="1:13" ht="15.15" customHeight="1" thickBot="1" x14ac:dyDescent="0.35">
      <c r="A1559" s="22"/>
      <c r="B1559" s="22"/>
      <c r="C1559" s="22"/>
      <c r="D1559" s="22"/>
      <c r="E1559" s="23"/>
      <c r="F1559" s="25" t="s">
        <v>2673</v>
      </c>
      <c r="G1559" s="25" t="s">
        <v>2674</v>
      </c>
      <c r="H1559" s="25" t="s">
        <v>2675</v>
      </c>
      <c r="I1559" s="25" t="s">
        <v>2676</v>
      </c>
      <c r="J1559" s="25" t="s">
        <v>2677</v>
      </c>
      <c r="K1559" s="25" t="s">
        <v>2678</v>
      </c>
      <c r="L1559" s="22"/>
      <c r="M1559" s="22"/>
    </row>
    <row r="1560" spans="1:13" ht="30.6" customHeight="1" thickBot="1" x14ac:dyDescent="0.35">
      <c r="A1560" s="22"/>
      <c r="B1560" s="22"/>
      <c r="C1560" s="22"/>
      <c r="D1560" s="26"/>
      <c r="E1560" s="27" t="s">
        <v>2679</v>
      </c>
      <c r="F1560" s="28">
        <v>1</v>
      </c>
      <c r="G1560" s="29"/>
      <c r="H1560" s="29"/>
      <c r="I1560" s="29"/>
      <c r="J1560" s="31">
        <f>ROUND(F1560,3)</f>
        <v>1</v>
      </c>
      <c r="K1560" s="33">
        <f>SUM(J1560:J1560)</f>
        <v>1</v>
      </c>
      <c r="L1560" s="22"/>
      <c r="M1560" s="22"/>
    </row>
    <row r="1561" spans="1:13" ht="15.45" customHeight="1" thickBot="1" x14ac:dyDescent="0.35">
      <c r="A1561" s="34"/>
      <c r="B1561" s="34"/>
      <c r="C1561" s="34"/>
      <c r="D1561" s="53" t="s">
        <v>2680</v>
      </c>
      <c r="E1561" s="54"/>
      <c r="F1561" s="54"/>
      <c r="G1561" s="54"/>
      <c r="H1561" s="54"/>
      <c r="I1561" s="54"/>
      <c r="J1561" s="54"/>
      <c r="K1561" s="54"/>
      <c r="L1561" s="55">
        <f>M1504+M1508+M1512+M1516+M1520+M1524+M1528+M1532+M1536+M1541+M1545+M1549+M1553+M1557</f>
        <v>0</v>
      </c>
      <c r="M1561" s="55">
        <f>ROUND(L1561,2)</f>
        <v>0</v>
      </c>
    </row>
    <row r="1562" spans="1:13" ht="15.45" customHeight="1" thickBot="1" x14ac:dyDescent="0.35">
      <c r="A1562" s="56" t="s">
        <v>2681</v>
      </c>
      <c r="B1562" s="56" t="s">
        <v>2682</v>
      </c>
      <c r="C1562" s="57"/>
      <c r="D1562" s="88" t="s">
        <v>2683</v>
      </c>
      <c r="E1562" s="88"/>
      <c r="F1562" s="88"/>
      <c r="G1562" s="88"/>
      <c r="H1562" s="88"/>
      <c r="I1562" s="88"/>
      <c r="J1562" s="88"/>
      <c r="K1562" s="57"/>
      <c r="L1562" s="58">
        <f>L1604</f>
        <v>0</v>
      </c>
      <c r="M1562" s="58">
        <f>ROUND(L1562,2)</f>
        <v>0</v>
      </c>
    </row>
    <row r="1563" spans="1:13" ht="15.45" customHeight="1" thickBot="1" x14ac:dyDescent="0.35">
      <c r="A1563" s="10" t="s">
        <v>2684</v>
      </c>
      <c r="B1563" s="5" t="s">
        <v>2685</v>
      </c>
      <c r="C1563" s="5" t="s">
        <v>2686</v>
      </c>
      <c r="D1563" s="84" t="s">
        <v>2687</v>
      </c>
      <c r="E1563" s="84"/>
      <c r="F1563" s="84"/>
      <c r="G1563" s="84"/>
      <c r="H1563" s="84"/>
      <c r="I1563" s="84"/>
      <c r="J1563" s="84"/>
      <c r="K1563" s="20">
        <f>SUM(K1566:K1566)</f>
        <v>1</v>
      </c>
      <c r="L1563" s="21">
        <f>ROUND(0*(1+M2/100),2)</f>
        <v>0</v>
      </c>
      <c r="M1563" s="21">
        <f>ROUND(K1563*L1563,2)</f>
        <v>0</v>
      </c>
    </row>
    <row r="1564" spans="1:13" ht="85.95" customHeight="1" thickBot="1" x14ac:dyDescent="0.35">
      <c r="A1564" s="22"/>
      <c r="B1564" s="22"/>
      <c r="C1564" s="22"/>
      <c r="D1564" s="84" t="s">
        <v>2688</v>
      </c>
      <c r="E1564" s="84"/>
      <c r="F1564" s="84"/>
      <c r="G1564" s="84"/>
      <c r="H1564" s="84"/>
      <c r="I1564" s="84"/>
      <c r="J1564" s="84"/>
      <c r="K1564" s="84"/>
      <c r="L1564" s="84"/>
      <c r="M1564" s="84"/>
    </row>
    <row r="1565" spans="1:13" ht="15.15" customHeight="1" thickBot="1" x14ac:dyDescent="0.35">
      <c r="A1565" s="22"/>
      <c r="B1565" s="22"/>
      <c r="C1565" s="22"/>
      <c r="D1565" s="22"/>
      <c r="E1565" s="23"/>
      <c r="F1565" s="25" t="s">
        <v>2689</v>
      </c>
      <c r="G1565" s="25" t="s">
        <v>2690</v>
      </c>
      <c r="H1565" s="25" t="s">
        <v>2691</v>
      </c>
      <c r="I1565" s="25" t="s">
        <v>2692</v>
      </c>
      <c r="J1565" s="25" t="s">
        <v>2693</v>
      </c>
      <c r="K1565" s="25" t="s">
        <v>2694</v>
      </c>
      <c r="L1565" s="22"/>
      <c r="M1565" s="22"/>
    </row>
    <row r="1566" spans="1:13" ht="21.3" customHeight="1" thickBot="1" x14ac:dyDescent="0.35">
      <c r="A1566" s="22"/>
      <c r="B1566" s="22"/>
      <c r="C1566" s="22"/>
      <c r="D1566" s="26"/>
      <c r="E1566" s="27" t="s">
        <v>2695</v>
      </c>
      <c r="F1566" s="28">
        <v>1</v>
      </c>
      <c r="G1566" s="29"/>
      <c r="H1566" s="29"/>
      <c r="I1566" s="29"/>
      <c r="J1566" s="31">
        <f>ROUND(F1566,3)</f>
        <v>1</v>
      </c>
      <c r="K1566" s="33">
        <f>SUM(J1566:J1566)</f>
        <v>1</v>
      </c>
      <c r="L1566" s="22"/>
      <c r="M1566" s="22"/>
    </row>
    <row r="1567" spans="1:13" ht="15.45" customHeight="1" thickBot="1" x14ac:dyDescent="0.35">
      <c r="A1567" s="10" t="s">
        <v>2696</v>
      </c>
      <c r="B1567" s="5" t="s">
        <v>2697</v>
      </c>
      <c r="C1567" s="5" t="s">
        <v>2698</v>
      </c>
      <c r="D1567" s="84" t="s">
        <v>2699</v>
      </c>
      <c r="E1567" s="84"/>
      <c r="F1567" s="84"/>
      <c r="G1567" s="84"/>
      <c r="H1567" s="84"/>
      <c r="I1567" s="84"/>
      <c r="J1567" s="84"/>
      <c r="K1567" s="20">
        <f>SUM(K1570:K1570)</f>
        <v>1</v>
      </c>
      <c r="L1567" s="21">
        <f>ROUND(0*(1+M2/100),2)</f>
        <v>0</v>
      </c>
      <c r="M1567" s="21">
        <f>ROUND(K1567*L1567,2)</f>
        <v>0</v>
      </c>
    </row>
    <row r="1568" spans="1:13" ht="30.6" customHeight="1" thickBot="1" x14ac:dyDescent="0.35">
      <c r="A1568" s="22"/>
      <c r="B1568" s="22"/>
      <c r="C1568" s="22"/>
      <c r="D1568" s="84" t="s">
        <v>2700</v>
      </c>
      <c r="E1568" s="84"/>
      <c r="F1568" s="84"/>
      <c r="G1568" s="84"/>
      <c r="H1568" s="84"/>
      <c r="I1568" s="84"/>
      <c r="J1568" s="84"/>
      <c r="K1568" s="84"/>
      <c r="L1568" s="84"/>
      <c r="M1568" s="84"/>
    </row>
    <row r="1569" spans="1:13" ht="15.15" customHeight="1" thickBot="1" x14ac:dyDescent="0.35">
      <c r="A1569" s="22"/>
      <c r="B1569" s="22"/>
      <c r="C1569" s="22"/>
      <c r="D1569" s="22"/>
      <c r="E1569" s="23"/>
      <c r="F1569" s="25" t="s">
        <v>2701</v>
      </c>
      <c r="G1569" s="25" t="s">
        <v>2702</v>
      </c>
      <c r="H1569" s="25" t="s">
        <v>2703</v>
      </c>
      <c r="I1569" s="25" t="s">
        <v>2704</v>
      </c>
      <c r="J1569" s="25" t="s">
        <v>2705</v>
      </c>
      <c r="K1569" s="25" t="s">
        <v>2706</v>
      </c>
      <c r="L1569" s="22"/>
      <c r="M1569" s="22"/>
    </row>
    <row r="1570" spans="1:13" ht="21.3" customHeight="1" thickBot="1" x14ac:dyDescent="0.35">
      <c r="A1570" s="22"/>
      <c r="B1570" s="22"/>
      <c r="C1570" s="22"/>
      <c r="D1570" s="26"/>
      <c r="E1570" s="27" t="s">
        <v>2707</v>
      </c>
      <c r="F1570" s="28">
        <v>1</v>
      </c>
      <c r="G1570" s="29"/>
      <c r="H1570" s="29"/>
      <c r="I1570" s="29"/>
      <c r="J1570" s="31">
        <f>ROUND(F1570,3)</f>
        <v>1</v>
      </c>
      <c r="K1570" s="33">
        <f>SUM(J1570:J1570)</f>
        <v>1</v>
      </c>
      <c r="L1570" s="22"/>
      <c r="M1570" s="22"/>
    </row>
    <row r="1571" spans="1:13" ht="15.45" customHeight="1" thickBot="1" x14ac:dyDescent="0.35">
      <c r="A1571" s="10" t="s">
        <v>2708</v>
      </c>
      <c r="B1571" s="5" t="s">
        <v>2709</v>
      </c>
      <c r="C1571" s="5" t="s">
        <v>2710</v>
      </c>
      <c r="D1571" s="84" t="s">
        <v>2711</v>
      </c>
      <c r="E1571" s="84"/>
      <c r="F1571" s="84"/>
      <c r="G1571" s="84"/>
      <c r="H1571" s="84"/>
      <c r="I1571" s="84"/>
      <c r="J1571" s="84"/>
      <c r="K1571" s="20">
        <f>SUM(K1574:K1574)</f>
        <v>1</v>
      </c>
      <c r="L1571" s="21">
        <f>ROUND(0*(1+M2/100),2)</f>
        <v>0</v>
      </c>
      <c r="M1571" s="21">
        <f>ROUND(K1571*L1571,2)</f>
        <v>0</v>
      </c>
    </row>
    <row r="1572" spans="1:13" ht="30.6" customHeight="1" thickBot="1" x14ac:dyDescent="0.35">
      <c r="A1572" s="22"/>
      <c r="B1572" s="22"/>
      <c r="C1572" s="22"/>
      <c r="D1572" s="84" t="s">
        <v>2712</v>
      </c>
      <c r="E1572" s="84"/>
      <c r="F1572" s="84"/>
      <c r="G1572" s="84"/>
      <c r="H1572" s="84"/>
      <c r="I1572" s="84"/>
      <c r="J1572" s="84"/>
      <c r="K1572" s="84"/>
      <c r="L1572" s="84"/>
      <c r="M1572" s="84"/>
    </row>
    <row r="1573" spans="1:13" ht="15.15" customHeight="1" thickBot="1" x14ac:dyDescent="0.35">
      <c r="A1573" s="22"/>
      <c r="B1573" s="22"/>
      <c r="C1573" s="22"/>
      <c r="D1573" s="22"/>
      <c r="E1573" s="23"/>
      <c r="F1573" s="25" t="s">
        <v>2713</v>
      </c>
      <c r="G1573" s="25" t="s">
        <v>2714</v>
      </c>
      <c r="H1573" s="25" t="s">
        <v>2715</v>
      </c>
      <c r="I1573" s="25" t="s">
        <v>2716</v>
      </c>
      <c r="J1573" s="25" t="s">
        <v>2717</v>
      </c>
      <c r="K1573" s="25" t="s">
        <v>2718</v>
      </c>
      <c r="L1573" s="22"/>
      <c r="M1573" s="22"/>
    </row>
    <row r="1574" spans="1:13" ht="21.3" customHeight="1" thickBot="1" x14ac:dyDescent="0.35">
      <c r="A1574" s="22"/>
      <c r="B1574" s="22"/>
      <c r="C1574" s="22"/>
      <c r="D1574" s="26"/>
      <c r="E1574" s="27" t="s">
        <v>2719</v>
      </c>
      <c r="F1574" s="28">
        <v>1</v>
      </c>
      <c r="G1574" s="29"/>
      <c r="H1574" s="29"/>
      <c r="I1574" s="29"/>
      <c r="J1574" s="31">
        <f>ROUND(F1574,3)</f>
        <v>1</v>
      </c>
      <c r="K1574" s="33">
        <f>SUM(J1574:J1574)</f>
        <v>1</v>
      </c>
      <c r="L1574" s="22"/>
      <c r="M1574" s="22"/>
    </row>
    <row r="1575" spans="1:13" ht="15.45" customHeight="1" thickBot="1" x14ac:dyDescent="0.35">
      <c r="A1575" s="10" t="s">
        <v>2720</v>
      </c>
      <c r="B1575" s="5" t="s">
        <v>2721</v>
      </c>
      <c r="C1575" s="5" t="s">
        <v>2722</v>
      </c>
      <c r="D1575" s="84" t="s">
        <v>2723</v>
      </c>
      <c r="E1575" s="84"/>
      <c r="F1575" s="84"/>
      <c r="G1575" s="84"/>
      <c r="H1575" s="84"/>
      <c r="I1575" s="84"/>
      <c r="J1575" s="84"/>
      <c r="K1575" s="20">
        <f>SUM(K1578:K1578)</f>
        <v>1</v>
      </c>
      <c r="L1575" s="21">
        <f>ROUND(0*(1+M2/100),2)</f>
        <v>0</v>
      </c>
      <c r="M1575" s="21">
        <f>ROUND(K1575*L1575,2)</f>
        <v>0</v>
      </c>
    </row>
    <row r="1576" spans="1:13" ht="12.15" customHeight="1" thickBot="1" x14ac:dyDescent="0.35">
      <c r="A1576" s="22"/>
      <c r="B1576" s="22"/>
      <c r="C1576" s="22"/>
      <c r="D1576" s="84" t="s">
        <v>2724</v>
      </c>
      <c r="E1576" s="84"/>
      <c r="F1576" s="84"/>
      <c r="G1576" s="84"/>
      <c r="H1576" s="84"/>
      <c r="I1576" s="84"/>
      <c r="J1576" s="84"/>
      <c r="K1576" s="84"/>
      <c r="L1576" s="84"/>
      <c r="M1576" s="84"/>
    </row>
    <row r="1577" spans="1:13" ht="15.15" customHeight="1" thickBot="1" x14ac:dyDescent="0.35">
      <c r="A1577" s="22"/>
      <c r="B1577" s="22"/>
      <c r="C1577" s="22"/>
      <c r="D1577" s="22"/>
      <c r="E1577" s="23"/>
      <c r="F1577" s="25" t="s">
        <v>2725</v>
      </c>
      <c r="G1577" s="25" t="s">
        <v>2726</v>
      </c>
      <c r="H1577" s="25" t="s">
        <v>2727</v>
      </c>
      <c r="I1577" s="25" t="s">
        <v>2728</v>
      </c>
      <c r="J1577" s="25" t="s">
        <v>2729</v>
      </c>
      <c r="K1577" s="25" t="s">
        <v>2730</v>
      </c>
      <c r="L1577" s="22"/>
      <c r="M1577" s="22"/>
    </row>
    <row r="1578" spans="1:13" ht="21.3" customHeight="1" thickBot="1" x14ac:dyDescent="0.35">
      <c r="A1578" s="22"/>
      <c r="B1578" s="22"/>
      <c r="C1578" s="22"/>
      <c r="D1578" s="26"/>
      <c r="E1578" s="27" t="s">
        <v>2731</v>
      </c>
      <c r="F1578" s="28">
        <v>1</v>
      </c>
      <c r="G1578" s="29"/>
      <c r="H1578" s="29"/>
      <c r="I1578" s="29"/>
      <c r="J1578" s="31">
        <f>ROUND(F1578,3)</f>
        <v>1</v>
      </c>
      <c r="K1578" s="33">
        <f>SUM(J1578:J1578)</f>
        <v>1</v>
      </c>
      <c r="L1578" s="22"/>
      <c r="M1578" s="22"/>
    </row>
    <row r="1579" spans="1:13" ht="15.45" customHeight="1" thickBot="1" x14ac:dyDescent="0.35">
      <c r="A1579" s="10" t="s">
        <v>2732</v>
      </c>
      <c r="B1579" s="5" t="s">
        <v>2733</v>
      </c>
      <c r="C1579" s="5" t="s">
        <v>2734</v>
      </c>
      <c r="D1579" s="84" t="s">
        <v>2735</v>
      </c>
      <c r="E1579" s="84"/>
      <c r="F1579" s="84"/>
      <c r="G1579" s="84"/>
      <c r="H1579" s="84"/>
      <c r="I1579" s="84"/>
      <c r="J1579" s="84"/>
      <c r="K1579" s="20">
        <f>SUM(K1582:K1582)</f>
        <v>1</v>
      </c>
      <c r="L1579" s="21">
        <f>ROUND(0*(1+M2/100),2)</f>
        <v>0</v>
      </c>
      <c r="M1579" s="21">
        <f>ROUND(K1579*L1579,2)</f>
        <v>0</v>
      </c>
    </row>
    <row r="1580" spans="1:13" ht="30.6" customHeight="1" thickBot="1" x14ac:dyDescent="0.35">
      <c r="A1580" s="22"/>
      <c r="B1580" s="22"/>
      <c r="C1580" s="22"/>
      <c r="D1580" s="84" t="s">
        <v>2736</v>
      </c>
      <c r="E1580" s="84"/>
      <c r="F1580" s="84"/>
      <c r="G1580" s="84"/>
      <c r="H1580" s="84"/>
      <c r="I1580" s="84"/>
      <c r="J1580" s="84"/>
      <c r="K1580" s="84"/>
      <c r="L1580" s="84"/>
      <c r="M1580" s="84"/>
    </row>
    <row r="1581" spans="1:13" ht="15.15" customHeight="1" thickBot="1" x14ac:dyDescent="0.35">
      <c r="A1581" s="22"/>
      <c r="B1581" s="22"/>
      <c r="C1581" s="22"/>
      <c r="D1581" s="22"/>
      <c r="E1581" s="23"/>
      <c r="F1581" s="25" t="s">
        <v>2737</v>
      </c>
      <c r="G1581" s="25" t="s">
        <v>2738</v>
      </c>
      <c r="H1581" s="25" t="s">
        <v>2739</v>
      </c>
      <c r="I1581" s="25" t="s">
        <v>2740</v>
      </c>
      <c r="J1581" s="25" t="s">
        <v>2741</v>
      </c>
      <c r="K1581" s="25" t="s">
        <v>2742</v>
      </c>
      <c r="L1581" s="22"/>
      <c r="M1581" s="22"/>
    </row>
    <row r="1582" spans="1:13" ht="21.3" customHeight="1" thickBot="1" x14ac:dyDescent="0.35">
      <c r="A1582" s="22"/>
      <c r="B1582" s="22"/>
      <c r="C1582" s="22"/>
      <c r="D1582" s="26"/>
      <c r="E1582" s="27" t="s">
        <v>2743</v>
      </c>
      <c r="F1582" s="28">
        <v>1</v>
      </c>
      <c r="G1582" s="29"/>
      <c r="H1582" s="29"/>
      <c r="I1582" s="29"/>
      <c r="J1582" s="31">
        <f>ROUND(F1582,3)</f>
        <v>1</v>
      </c>
      <c r="K1582" s="33">
        <f>SUM(J1582:J1582)</f>
        <v>1</v>
      </c>
      <c r="L1582" s="22"/>
      <c r="M1582" s="22"/>
    </row>
    <row r="1583" spans="1:13" ht="15.45" customHeight="1" thickBot="1" x14ac:dyDescent="0.35">
      <c r="A1583" s="10" t="s">
        <v>2744</v>
      </c>
      <c r="B1583" s="5" t="s">
        <v>2745</v>
      </c>
      <c r="C1583" s="5" t="s">
        <v>2746</v>
      </c>
      <c r="D1583" s="84" t="s">
        <v>2747</v>
      </c>
      <c r="E1583" s="84"/>
      <c r="F1583" s="84"/>
      <c r="G1583" s="84"/>
      <c r="H1583" s="84"/>
      <c r="I1583" s="84"/>
      <c r="J1583" s="84"/>
      <c r="K1583" s="20">
        <f>SUM(K1586:K1587)</f>
        <v>2</v>
      </c>
      <c r="L1583" s="21">
        <f>ROUND(0*(1+M2/100),2)</f>
        <v>0</v>
      </c>
      <c r="M1583" s="21">
        <f>ROUND(K1583*L1583,2)</f>
        <v>0</v>
      </c>
    </row>
    <row r="1584" spans="1:13" ht="39.75" customHeight="1" thickBot="1" x14ac:dyDescent="0.35">
      <c r="A1584" s="22"/>
      <c r="B1584" s="22"/>
      <c r="C1584" s="22"/>
      <c r="D1584" s="84" t="s">
        <v>2748</v>
      </c>
      <c r="E1584" s="84"/>
      <c r="F1584" s="84"/>
      <c r="G1584" s="84"/>
      <c r="H1584" s="84"/>
      <c r="I1584" s="84"/>
      <c r="J1584" s="84"/>
      <c r="K1584" s="84"/>
      <c r="L1584" s="84"/>
      <c r="M1584" s="84"/>
    </row>
    <row r="1585" spans="1:13" ht="15.15" customHeight="1" thickBot="1" x14ac:dyDescent="0.35">
      <c r="A1585" s="22"/>
      <c r="B1585" s="22"/>
      <c r="C1585" s="22"/>
      <c r="D1585" s="22"/>
      <c r="E1585" s="23"/>
      <c r="F1585" s="25" t="s">
        <v>2749</v>
      </c>
      <c r="G1585" s="25" t="s">
        <v>2750</v>
      </c>
      <c r="H1585" s="25" t="s">
        <v>2751</v>
      </c>
      <c r="I1585" s="25" t="s">
        <v>2752</v>
      </c>
      <c r="J1585" s="25" t="s">
        <v>2753</v>
      </c>
      <c r="K1585" s="25" t="s">
        <v>2754</v>
      </c>
      <c r="L1585" s="22"/>
      <c r="M1585" s="22"/>
    </row>
    <row r="1586" spans="1:13" ht="30.6" customHeight="1" thickBot="1" x14ac:dyDescent="0.35">
      <c r="A1586" s="22"/>
      <c r="B1586" s="22"/>
      <c r="C1586" s="22"/>
      <c r="D1586" s="26"/>
      <c r="E1586" s="27" t="s">
        <v>2755</v>
      </c>
      <c r="F1586" s="28">
        <v>1</v>
      </c>
      <c r="G1586" s="29"/>
      <c r="H1586" s="29"/>
      <c r="I1586" s="29"/>
      <c r="J1586" s="31">
        <f>ROUND(F1586,3)</f>
        <v>1</v>
      </c>
      <c r="K1586" s="42"/>
      <c r="L1586" s="22"/>
      <c r="M1586" s="22"/>
    </row>
    <row r="1587" spans="1:13" ht="21.3" customHeight="1" thickBot="1" x14ac:dyDescent="0.35">
      <c r="A1587" s="22"/>
      <c r="B1587" s="22"/>
      <c r="C1587" s="22"/>
      <c r="D1587" s="26"/>
      <c r="E1587" s="5" t="s">
        <v>2756</v>
      </c>
      <c r="F1587" s="3">
        <v>1</v>
      </c>
      <c r="G1587" s="20"/>
      <c r="H1587" s="20"/>
      <c r="I1587" s="20"/>
      <c r="J1587" s="30">
        <f>ROUND(F1587,3)</f>
        <v>1</v>
      </c>
      <c r="K1587" s="32">
        <f>SUM(J1586:J1587)</f>
        <v>2</v>
      </c>
      <c r="L1587" s="22"/>
      <c r="M1587" s="22"/>
    </row>
    <row r="1588" spans="1:13" ht="15.45" customHeight="1" thickBot="1" x14ac:dyDescent="0.35">
      <c r="A1588" s="10" t="s">
        <v>2757</v>
      </c>
      <c r="B1588" s="5" t="s">
        <v>2758</v>
      </c>
      <c r="C1588" s="5" t="s">
        <v>2759</v>
      </c>
      <c r="D1588" s="84" t="s">
        <v>2760</v>
      </c>
      <c r="E1588" s="84"/>
      <c r="F1588" s="84"/>
      <c r="G1588" s="84"/>
      <c r="H1588" s="84"/>
      <c r="I1588" s="84"/>
      <c r="J1588" s="84"/>
      <c r="K1588" s="20">
        <f>SUM(K1591:K1591)</f>
        <v>2</v>
      </c>
      <c r="L1588" s="21">
        <f>ROUND(0*(1+M2/100),2)</f>
        <v>0</v>
      </c>
      <c r="M1588" s="21">
        <f>ROUND(K1588*L1588,2)</f>
        <v>0</v>
      </c>
    </row>
    <row r="1589" spans="1:13" ht="39.75" customHeight="1" thickBot="1" x14ac:dyDescent="0.35">
      <c r="A1589" s="22"/>
      <c r="B1589" s="22"/>
      <c r="C1589" s="22"/>
      <c r="D1589" s="84" t="s">
        <v>2761</v>
      </c>
      <c r="E1589" s="84"/>
      <c r="F1589" s="84"/>
      <c r="G1589" s="84"/>
      <c r="H1589" s="84"/>
      <c r="I1589" s="84"/>
      <c r="J1589" s="84"/>
      <c r="K1589" s="84"/>
      <c r="L1589" s="84"/>
      <c r="M1589" s="84"/>
    </row>
    <row r="1590" spans="1:13" ht="15.15" customHeight="1" thickBot="1" x14ac:dyDescent="0.35">
      <c r="A1590" s="22"/>
      <c r="B1590" s="22"/>
      <c r="C1590" s="22"/>
      <c r="D1590" s="22"/>
      <c r="E1590" s="23"/>
      <c r="F1590" s="25" t="s">
        <v>2762</v>
      </c>
      <c r="G1590" s="25" t="s">
        <v>2763</v>
      </c>
      <c r="H1590" s="25" t="s">
        <v>2764</v>
      </c>
      <c r="I1590" s="25" t="s">
        <v>2765</v>
      </c>
      <c r="J1590" s="25" t="s">
        <v>2766</v>
      </c>
      <c r="K1590" s="25" t="s">
        <v>2767</v>
      </c>
      <c r="L1590" s="22"/>
      <c r="M1590" s="22"/>
    </row>
    <row r="1591" spans="1:13" ht="30.6" customHeight="1" thickBot="1" x14ac:dyDescent="0.35">
      <c r="A1591" s="22"/>
      <c r="B1591" s="22"/>
      <c r="C1591" s="22"/>
      <c r="D1591" s="26"/>
      <c r="E1591" s="27" t="s">
        <v>2768</v>
      </c>
      <c r="F1591" s="28">
        <v>2</v>
      </c>
      <c r="G1591" s="29"/>
      <c r="H1591" s="29"/>
      <c r="I1591" s="29"/>
      <c r="J1591" s="31">
        <f>ROUND(F1591,3)</f>
        <v>2</v>
      </c>
      <c r="K1591" s="33">
        <f>SUM(J1591:J1591)</f>
        <v>2</v>
      </c>
      <c r="L1591" s="22"/>
      <c r="M1591" s="22"/>
    </row>
    <row r="1592" spans="1:13" ht="15.45" customHeight="1" thickBot="1" x14ac:dyDescent="0.35">
      <c r="A1592" s="10" t="s">
        <v>2769</v>
      </c>
      <c r="B1592" s="5" t="s">
        <v>2770</v>
      </c>
      <c r="C1592" s="5" t="s">
        <v>2771</v>
      </c>
      <c r="D1592" s="84" t="s">
        <v>2772</v>
      </c>
      <c r="E1592" s="84"/>
      <c r="F1592" s="84"/>
      <c r="G1592" s="84"/>
      <c r="H1592" s="84"/>
      <c r="I1592" s="84"/>
      <c r="J1592" s="84"/>
      <c r="K1592" s="20">
        <f>SUM(K1595:K1595)</f>
        <v>2</v>
      </c>
      <c r="L1592" s="21">
        <f>ROUND(0*(1+M2/100),2)</f>
        <v>0</v>
      </c>
      <c r="M1592" s="21">
        <f>ROUND(K1592*L1592,2)</f>
        <v>0</v>
      </c>
    </row>
    <row r="1593" spans="1:13" ht="39.75" customHeight="1" thickBot="1" x14ac:dyDescent="0.35">
      <c r="A1593" s="22"/>
      <c r="B1593" s="22"/>
      <c r="C1593" s="22"/>
      <c r="D1593" s="84" t="s">
        <v>2773</v>
      </c>
      <c r="E1593" s="84"/>
      <c r="F1593" s="84"/>
      <c r="G1593" s="84"/>
      <c r="H1593" s="84"/>
      <c r="I1593" s="84"/>
      <c r="J1593" s="84"/>
      <c r="K1593" s="84"/>
      <c r="L1593" s="84"/>
      <c r="M1593" s="84"/>
    </row>
    <row r="1594" spans="1:13" ht="15.15" customHeight="1" thickBot="1" x14ac:dyDescent="0.35">
      <c r="A1594" s="22"/>
      <c r="B1594" s="22"/>
      <c r="C1594" s="22"/>
      <c r="D1594" s="22"/>
      <c r="E1594" s="23"/>
      <c r="F1594" s="25" t="s">
        <v>2774</v>
      </c>
      <c r="G1594" s="25" t="s">
        <v>2775</v>
      </c>
      <c r="H1594" s="25" t="s">
        <v>2776</v>
      </c>
      <c r="I1594" s="25" t="s">
        <v>2777</v>
      </c>
      <c r="J1594" s="25" t="s">
        <v>2778</v>
      </c>
      <c r="K1594" s="25" t="s">
        <v>2779</v>
      </c>
      <c r="L1594" s="22"/>
      <c r="M1594" s="22"/>
    </row>
    <row r="1595" spans="1:13" ht="30.6" customHeight="1" thickBot="1" x14ac:dyDescent="0.35">
      <c r="A1595" s="22"/>
      <c r="B1595" s="22"/>
      <c r="C1595" s="22"/>
      <c r="D1595" s="26"/>
      <c r="E1595" s="27" t="s">
        <v>2780</v>
      </c>
      <c r="F1595" s="28">
        <v>2</v>
      </c>
      <c r="G1595" s="29"/>
      <c r="H1595" s="29"/>
      <c r="I1595" s="29"/>
      <c r="J1595" s="31">
        <f>ROUND(F1595,3)</f>
        <v>2</v>
      </c>
      <c r="K1595" s="33">
        <f>SUM(J1595:J1595)</f>
        <v>2</v>
      </c>
      <c r="L1595" s="22"/>
      <c r="M1595" s="22"/>
    </row>
    <row r="1596" spans="1:13" ht="15.45" customHeight="1" thickBot="1" x14ac:dyDescent="0.35">
      <c r="A1596" s="10" t="s">
        <v>2781</v>
      </c>
      <c r="B1596" s="5" t="s">
        <v>2782</v>
      </c>
      <c r="C1596" s="5" t="s">
        <v>2783</v>
      </c>
      <c r="D1596" s="84" t="s">
        <v>2784</v>
      </c>
      <c r="E1596" s="84"/>
      <c r="F1596" s="84"/>
      <c r="G1596" s="84"/>
      <c r="H1596" s="84"/>
      <c r="I1596" s="84"/>
      <c r="J1596" s="84"/>
      <c r="K1596" s="20">
        <f>SUM(K1599:K1599)</f>
        <v>1</v>
      </c>
      <c r="L1596" s="21">
        <f>ROUND(0*(1+M2/100),2)</f>
        <v>0</v>
      </c>
      <c r="M1596" s="21">
        <f>ROUND(K1596*L1596,2)</f>
        <v>0</v>
      </c>
    </row>
    <row r="1597" spans="1:13" ht="39.75" customHeight="1" thickBot="1" x14ac:dyDescent="0.35">
      <c r="A1597" s="22"/>
      <c r="B1597" s="22"/>
      <c r="C1597" s="22"/>
      <c r="D1597" s="84" t="s">
        <v>2785</v>
      </c>
      <c r="E1597" s="84"/>
      <c r="F1597" s="84"/>
      <c r="G1597" s="84"/>
      <c r="H1597" s="84"/>
      <c r="I1597" s="84"/>
      <c r="J1597" s="84"/>
      <c r="K1597" s="84"/>
      <c r="L1597" s="84"/>
      <c r="M1597" s="84"/>
    </row>
    <row r="1598" spans="1:13" ht="15.15" customHeight="1" thickBot="1" x14ac:dyDescent="0.35">
      <c r="A1598" s="22"/>
      <c r="B1598" s="22"/>
      <c r="C1598" s="22"/>
      <c r="D1598" s="22"/>
      <c r="E1598" s="23"/>
      <c r="F1598" s="25" t="s">
        <v>2786</v>
      </c>
      <c r="G1598" s="25" t="s">
        <v>2787</v>
      </c>
      <c r="H1598" s="25" t="s">
        <v>2788</v>
      </c>
      <c r="I1598" s="25" t="s">
        <v>2789</v>
      </c>
      <c r="J1598" s="25" t="s">
        <v>2790</v>
      </c>
      <c r="K1598" s="25" t="s">
        <v>2791</v>
      </c>
      <c r="L1598" s="22"/>
      <c r="M1598" s="22"/>
    </row>
    <row r="1599" spans="1:13" ht="30.6" customHeight="1" thickBot="1" x14ac:dyDescent="0.35">
      <c r="A1599" s="22"/>
      <c r="B1599" s="22"/>
      <c r="C1599" s="22"/>
      <c r="D1599" s="26"/>
      <c r="E1599" s="27" t="s">
        <v>2792</v>
      </c>
      <c r="F1599" s="28">
        <v>1</v>
      </c>
      <c r="G1599" s="29"/>
      <c r="H1599" s="29"/>
      <c r="I1599" s="29"/>
      <c r="J1599" s="31">
        <f>ROUND(F1599,3)</f>
        <v>1</v>
      </c>
      <c r="K1599" s="33">
        <f>SUM(J1599:J1599)</f>
        <v>1</v>
      </c>
      <c r="L1599" s="22"/>
      <c r="M1599" s="22"/>
    </row>
    <row r="1600" spans="1:13" ht="15.45" customHeight="1" thickBot="1" x14ac:dyDescent="0.35">
      <c r="A1600" s="10" t="s">
        <v>2793</v>
      </c>
      <c r="B1600" s="5" t="s">
        <v>2794</v>
      </c>
      <c r="C1600" s="5" t="s">
        <v>2795</v>
      </c>
      <c r="D1600" s="84" t="s">
        <v>2796</v>
      </c>
      <c r="E1600" s="84"/>
      <c r="F1600" s="84"/>
      <c r="G1600" s="84"/>
      <c r="H1600" s="84"/>
      <c r="I1600" s="84"/>
      <c r="J1600" s="84"/>
      <c r="K1600" s="20">
        <f>SUM(K1603:K1603)</f>
        <v>1</v>
      </c>
      <c r="L1600" s="21">
        <f>ROUND(0*(1+M2/100),2)</f>
        <v>0</v>
      </c>
      <c r="M1600" s="21">
        <f>ROUND(K1600*L1600,2)</f>
        <v>0</v>
      </c>
    </row>
    <row r="1601" spans="1:13" ht="39.75" customHeight="1" thickBot="1" x14ac:dyDescent="0.35">
      <c r="A1601" s="22"/>
      <c r="B1601" s="22"/>
      <c r="C1601" s="22"/>
      <c r="D1601" s="84" t="s">
        <v>2797</v>
      </c>
      <c r="E1601" s="84"/>
      <c r="F1601" s="84"/>
      <c r="G1601" s="84"/>
      <c r="H1601" s="84"/>
      <c r="I1601" s="84"/>
      <c r="J1601" s="84"/>
      <c r="K1601" s="84"/>
      <c r="L1601" s="84"/>
      <c r="M1601" s="84"/>
    </row>
    <row r="1602" spans="1:13" ht="15.15" customHeight="1" thickBot="1" x14ac:dyDescent="0.35">
      <c r="A1602" s="22"/>
      <c r="B1602" s="22"/>
      <c r="C1602" s="22"/>
      <c r="D1602" s="22"/>
      <c r="E1602" s="23"/>
      <c r="F1602" s="25" t="s">
        <v>2798</v>
      </c>
      <c r="G1602" s="25" t="s">
        <v>2799</v>
      </c>
      <c r="H1602" s="25" t="s">
        <v>2800</v>
      </c>
      <c r="I1602" s="25" t="s">
        <v>2801</v>
      </c>
      <c r="J1602" s="25" t="s">
        <v>2802</v>
      </c>
      <c r="K1602" s="25" t="s">
        <v>2803</v>
      </c>
      <c r="L1602" s="22"/>
      <c r="M1602" s="22"/>
    </row>
    <row r="1603" spans="1:13" ht="30.6" customHeight="1" thickBot="1" x14ac:dyDescent="0.35">
      <c r="A1603" s="22"/>
      <c r="B1603" s="22"/>
      <c r="C1603" s="22"/>
      <c r="D1603" s="26"/>
      <c r="E1603" s="27" t="s">
        <v>2804</v>
      </c>
      <c r="F1603" s="28">
        <v>1</v>
      </c>
      <c r="G1603" s="29"/>
      <c r="H1603" s="29"/>
      <c r="I1603" s="29"/>
      <c r="J1603" s="31">
        <f>ROUND(F1603,3)</f>
        <v>1</v>
      </c>
      <c r="K1603" s="33">
        <f>SUM(J1603:J1603)</f>
        <v>1</v>
      </c>
      <c r="L1603" s="22"/>
      <c r="M1603" s="22"/>
    </row>
    <row r="1604" spans="1:13" ht="15.45" customHeight="1" thickBot="1" x14ac:dyDescent="0.35">
      <c r="A1604" s="34"/>
      <c r="B1604" s="34"/>
      <c r="C1604" s="34"/>
      <c r="D1604" s="53" t="s">
        <v>2805</v>
      </c>
      <c r="E1604" s="54"/>
      <c r="F1604" s="54"/>
      <c r="G1604" s="54"/>
      <c r="H1604" s="54"/>
      <c r="I1604" s="54"/>
      <c r="J1604" s="54"/>
      <c r="K1604" s="54"/>
      <c r="L1604" s="55">
        <f>M1563+M1567+M1571+M1575+M1579+M1583+M1588+M1592+M1596+M1600</f>
        <v>0</v>
      </c>
      <c r="M1604" s="55">
        <f>ROUND(L1604,2)</f>
        <v>0</v>
      </c>
    </row>
    <row r="1605" spans="1:13" ht="15.45" customHeight="1" thickBot="1" x14ac:dyDescent="0.35">
      <c r="A1605" s="56" t="s">
        <v>2806</v>
      </c>
      <c r="B1605" s="56" t="s">
        <v>2807</v>
      </c>
      <c r="C1605" s="57"/>
      <c r="D1605" s="88" t="s">
        <v>2808</v>
      </c>
      <c r="E1605" s="88"/>
      <c r="F1605" s="88"/>
      <c r="G1605" s="88"/>
      <c r="H1605" s="88"/>
      <c r="I1605" s="88"/>
      <c r="J1605" s="88"/>
      <c r="K1605" s="57"/>
      <c r="L1605" s="58">
        <f>L1686</f>
        <v>0</v>
      </c>
      <c r="M1605" s="58">
        <f>ROUND(L1605,2)</f>
        <v>0</v>
      </c>
    </row>
    <row r="1606" spans="1:13" ht="15.45" customHeight="1" thickBot="1" x14ac:dyDescent="0.35">
      <c r="A1606" s="10" t="s">
        <v>2809</v>
      </c>
      <c r="B1606" s="5" t="s">
        <v>2810</v>
      </c>
      <c r="C1606" s="5"/>
      <c r="D1606" s="84" t="s">
        <v>2811</v>
      </c>
      <c r="E1606" s="84"/>
      <c r="F1606" s="84"/>
      <c r="G1606" s="84"/>
      <c r="H1606" s="84"/>
      <c r="I1606" s="84"/>
      <c r="J1606" s="84"/>
      <c r="K1606" s="20">
        <f>SUM(K1609:K1609)</f>
        <v>1</v>
      </c>
      <c r="L1606" s="21">
        <f>ROUND(0*(1+M2/100),2)</f>
        <v>0</v>
      </c>
      <c r="M1606" s="21">
        <f>ROUND(K1606*L1606,2)</f>
        <v>0</v>
      </c>
    </row>
    <row r="1607" spans="1:13" ht="67.5" customHeight="1" thickBot="1" x14ac:dyDescent="0.35">
      <c r="A1607" s="22"/>
      <c r="B1607" s="22"/>
      <c r="C1607" s="22"/>
      <c r="D1607" s="84" t="s">
        <v>2812</v>
      </c>
      <c r="E1607" s="84"/>
      <c r="F1607" s="84"/>
      <c r="G1607" s="84"/>
      <c r="H1607" s="84"/>
      <c r="I1607" s="84"/>
      <c r="J1607" s="84"/>
      <c r="K1607" s="84"/>
      <c r="L1607" s="84"/>
      <c r="M1607" s="84"/>
    </row>
    <row r="1608" spans="1:13" ht="15.15" customHeight="1" thickBot="1" x14ac:dyDescent="0.35">
      <c r="A1608" s="22"/>
      <c r="B1608" s="22"/>
      <c r="C1608" s="22"/>
      <c r="D1608" s="22"/>
      <c r="E1608" s="23"/>
      <c r="F1608" s="25" t="s">
        <v>2813</v>
      </c>
      <c r="G1608" s="25" t="s">
        <v>2814</v>
      </c>
      <c r="H1608" s="25" t="s">
        <v>2815</v>
      </c>
      <c r="I1608" s="25" t="s">
        <v>2816</v>
      </c>
      <c r="J1608" s="25" t="s">
        <v>2817</v>
      </c>
      <c r="K1608" s="25" t="s">
        <v>2818</v>
      </c>
      <c r="L1608" s="22"/>
      <c r="M1608" s="22"/>
    </row>
    <row r="1609" spans="1:13" ht="21.3" customHeight="1" thickBot="1" x14ac:dyDescent="0.35">
      <c r="A1609" s="22"/>
      <c r="B1609" s="22"/>
      <c r="C1609" s="22"/>
      <c r="D1609" s="26"/>
      <c r="E1609" s="27" t="s">
        <v>2819</v>
      </c>
      <c r="F1609" s="28">
        <v>1</v>
      </c>
      <c r="G1609" s="29"/>
      <c r="H1609" s="29"/>
      <c r="I1609" s="29"/>
      <c r="J1609" s="31">
        <f>ROUND(F1609,3)</f>
        <v>1</v>
      </c>
      <c r="K1609" s="33">
        <f>SUM(J1609:J1609)</f>
        <v>1</v>
      </c>
      <c r="L1609" s="22"/>
      <c r="M1609" s="22"/>
    </row>
    <row r="1610" spans="1:13" ht="15.45" customHeight="1" thickBot="1" x14ac:dyDescent="0.35">
      <c r="A1610" s="10" t="s">
        <v>2820</v>
      </c>
      <c r="B1610" s="5" t="s">
        <v>2821</v>
      </c>
      <c r="C1610" s="5"/>
      <c r="D1610" s="84" t="s">
        <v>2822</v>
      </c>
      <c r="E1610" s="84"/>
      <c r="F1610" s="84"/>
      <c r="G1610" s="84"/>
      <c r="H1610" s="84"/>
      <c r="I1610" s="84"/>
      <c r="J1610" s="84"/>
      <c r="K1610" s="20">
        <f>SUM(K1613:K1613)</f>
        <v>1</v>
      </c>
      <c r="L1610" s="21">
        <f>ROUND(0*(1+M2/100),2)</f>
        <v>0</v>
      </c>
      <c r="M1610" s="21">
        <f>ROUND(K1610*L1610,2)</f>
        <v>0</v>
      </c>
    </row>
    <row r="1611" spans="1:13" ht="30.6" customHeight="1" thickBot="1" x14ac:dyDescent="0.35">
      <c r="A1611" s="22"/>
      <c r="B1611" s="22"/>
      <c r="C1611" s="22"/>
      <c r="D1611" s="84" t="s">
        <v>2823</v>
      </c>
      <c r="E1611" s="84"/>
      <c r="F1611" s="84"/>
      <c r="G1611" s="84"/>
      <c r="H1611" s="84"/>
      <c r="I1611" s="84"/>
      <c r="J1611" s="84"/>
      <c r="K1611" s="84"/>
      <c r="L1611" s="84"/>
      <c r="M1611" s="84"/>
    </row>
    <row r="1612" spans="1:13" ht="15.15" customHeight="1" thickBot="1" x14ac:dyDescent="0.35">
      <c r="A1612" s="22"/>
      <c r="B1612" s="22"/>
      <c r="C1612" s="22"/>
      <c r="D1612" s="22"/>
      <c r="E1612" s="23"/>
      <c r="F1612" s="25" t="s">
        <v>2824</v>
      </c>
      <c r="G1612" s="25" t="s">
        <v>2825</v>
      </c>
      <c r="H1612" s="25" t="s">
        <v>2826</v>
      </c>
      <c r="I1612" s="25" t="s">
        <v>2827</v>
      </c>
      <c r="J1612" s="25" t="s">
        <v>2828</v>
      </c>
      <c r="K1612" s="25" t="s">
        <v>2829</v>
      </c>
      <c r="L1612" s="22"/>
      <c r="M1612" s="22"/>
    </row>
    <row r="1613" spans="1:13" ht="21.3" customHeight="1" thickBot="1" x14ac:dyDescent="0.35">
      <c r="A1613" s="22"/>
      <c r="B1613" s="22"/>
      <c r="C1613" s="22"/>
      <c r="D1613" s="26"/>
      <c r="E1613" s="27" t="s">
        <v>2830</v>
      </c>
      <c r="F1613" s="28">
        <v>1</v>
      </c>
      <c r="G1613" s="29"/>
      <c r="H1613" s="29"/>
      <c r="I1613" s="29"/>
      <c r="J1613" s="31">
        <f>ROUND(F1613,3)</f>
        <v>1</v>
      </c>
      <c r="K1613" s="33">
        <f>SUM(J1613:J1613)</f>
        <v>1</v>
      </c>
      <c r="L1613" s="22"/>
      <c r="M1613" s="22"/>
    </row>
    <row r="1614" spans="1:13" ht="15.45" customHeight="1" thickBot="1" x14ac:dyDescent="0.35">
      <c r="A1614" s="10" t="s">
        <v>2831</v>
      </c>
      <c r="B1614" s="5" t="s">
        <v>2832</v>
      </c>
      <c r="C1614" s="5"/>
      <c r="D1614" s="84" t="s">
        <v>2833</v>
      </c>
      <c r="E1614" s="84"/>
      <c r="F1614" s="84"/>
      <c r="G1614" s="84"/>
      <c r="H1614" s="84"/>
      <c r="I1614" s="84"/>
      <c r="J1614" s="84"/>
      <c r="K1614" s="20">
        <f>SUM(K1617:K1617)</f>
        <v>1</v>
      </c>
      <c r="L1614" s="21">
        <f>ROUND(0*(1+M2/100),2)</f>
        <v>0</v>
      </c>
      <c r="M1614" s="21">
        <f>ROUND(K1614*L1614,2)</f>
        <v>0</v>
      </c>
    </row>
    <row r="1615" spans="1:13" ht="39.75" customHeight="1" thickBot="1" x14ac:dyDescent="0.35">
      <c r="A1615" s="22"/>
      <c r="B1615" s="22"/>
      <c r="C1615" s="22"/>
      <c r="D1615" s="84" t="s">
        <v>2834</v>
      </c>
      <c r="E1615" s="84"/>
      <c r="F1615" s="84"/>
      <c r="G1615" s="84"/>
      <c r="H1615" s="84"/>
      <c r="I1615" s="84"/>
      <c r="J1615" s="84"/>
      <c r="K1615" s="84"/>
      <c r="L1615" s="84"/>
      <c r="M1615" s="84"/>
    </row>
    <row r="1616" spans="1:13" ht="15.15" customHeight="1" thickBot="1" x14ac:dyDescent="0.35">
      <c r="A1616" s="22"/>
      <c r="B1616" s="22"/>
      <c r="C1616" s="22"/>
      <c r="D1616" s="22"/>
      <c r="E1616" s="23"/>
      <c r="F1616" s="25" t="s">
        <v>2835</v>
      </c>
      <c r="G1616" s="25" t="s">
        <v>2836</v>
      </c>
      <c r="H1616" s="25" t="s">
        <v>2837</v>
      </c>
      <c r="I1616" s="25" t="s">
        <v>2838</v>
      </c>
      <c r="J1616" s="25" t="s">
        <v>2839</v>
      </c>
      <c r="K1616" s="25" t="s">
        <v>2840</v>
      </c>
      <c r="L1616" s="22"/>
      <c r="M1616" s="22"/>
    </row>
    <row r="1617" spans="1:13" ht="21.3" customHeight="1" thickBot="1" x14ac:dyDescent="0.35">
      <c r="A1617" s="22"/>
      <c r="B1617" s="22"/>
      <c r="C1617" s="22"/>
      <c r="D1617" s="26"/>
      <c r="E1617" s="27" t="s">
        <v>2841</v>
      </c>
      <c r="F1617" s="28">
        <v>1</v>
      </c>
      <c r="G1617" s="29"/>
      <c r="H1617" s="29"/>
      <c r="I1617" s="29"/>
      <c r="J1617" s="31">
        <f>ROUND(F1617,3)</f>
        <v>1</v>
      </c>
      <c r="K1617" s="33">
        <f>SUM(J1617:J1617)</f>
        <v>1</v>
      </c>
      <c r="L1617" s="22"/>
      <c r="M1617" s="22"/>
    </row>
    <row r="1618" spans="1:13" ht="15.45" customHeight="1" thickBot="1" x14ac:dyDescent="0.35">
      <c r="A1618" s="10" t="s">
        <v>2842</v>
      </c>
      <c r="B1618" s="5" t="s">
        <v>2843</v>
      </c>
      <c r="C1618" s="5"/>
      <c r="D1618" s="84" t="s">
        <v>2844</v>
      </c>
      <c r="E1618" s="84"/>
      <c r="F1618" s="84"/>
      <c r="G1618" s="84"/>
      <c r="H1618" s="84"/>
      <c r="I1618" s="84"/>
      <c r="J1618" s="84"/>
      <c r="K1618" s="20">
        <f>SUM(K1621:K1621)</f>
        <v>1</v>
      </c>
      <c r="L1618" s="21">
        <f>ROUND(0*(1+M2/100),2)</f>
        <v>0</v>
      </c>
      <c r="M1618" s="21">
        <f>ROUND(K1618*L1618,2)</f>
        <v>0</v>
      </c>
    </row>
    <row r="1619" spans="1:13" ht="58.35" customHeight="1" thickBot="1" x14ac:dyDescent="0.35">
      <c r="A1619" s="22"/>
      <c r="B1619" s="22"/>
      <c r="C1619" s="22"/>
      <c r="D1619" s="84" t="s">
        <v>2845</v>
      </c>
      <c r="E1619" s="84"/>
      <c r="F1619" s="84"/>
      <c r="G1619" s="84"/>
      <c r="H1619" s="84"/>
      <c r="I1619" s="84"/>
      <c r="J1619" s="84"/>
      <c r="K1619" s="84"/>
      <c r="L1619" s="84"/>
      <c r="M1619" s="84"/>
    </row>
    <row r="1620" spans="1:13" ht="15.15" customHeight="1" thickBot="1" x14ac:dyDescent="0.35">
      <c r="A1620" s="22"/>
      <c r="B1620" s="22"/>
      <c r="C1620" s="22"/>
      <c r="D1620" s="22"/>
      <c r="E1620" s="23"/>
      <c r="F1620" s="25" t="s">
        <v>2846</v>
      </c>
      <c r="G1620" s="25" t="s">
        <v>2847</v>
      </c>
      <c r="H1620" s="25" t="s">
        <v>2848</v>
      </c>
      <c r="I1620" s="25" t="s">
        <v>2849</v>
      </c>
      <c r="J1620" s="25" t="s">
        <v>2850</v>
      </c>
      <c r="K1620" s="25" t="s">
        <v>2851</v>
      </c>
      <c r="L1620" s="22"/>
      <c r="M1620" s="22"/>
    </row>
    <row r="1621" spans="1:13" ht="21.3" customHeight="1" thickBot="1" x14ac:dyDescent="0.35">
      <c r="A1621" s="22"/>
      <c r="B1621" s="22"/>
      <c r="C1621" s="22"/>
      <c r="D1621" s="26"/>
      <c r="E1621" s="27" t="s">
        <v>2852</v>
      </c>
      <c r="F1621" s="28">
        <v>1</v>
      </c>
      <c r="G1621" s="29"/>
      <c r="H1621" s="29"/>
      <c r="I1621" s="29"/>
      <c r="J1621" s="31">
        <f>ROUND(F1621,3)</f>
        <v>1</v>
      </c>
      <c r="K1621" s="33">
        <f>SUM(J1621:J1621)</f>
        <v>1</v>
      </c>
      <c r="L1621" s="22"/>
      <c r="M1621" s="22"/>
    </row>
    <row r="1622" spans="1:13" ht="15.45" customHeight="1" thickBot="1" x14ac:dyDescent="0.35">
      <c r="A1622" s="10" t="s">
        <v>2853</v>
      </c>
      <c r="B1622" s="5" t="s">
        <v>2854</v>
      </c>
      <c r="C1622" s="5"/>
      <c r="D1622" s="84" t="s">
        <v>2855</v>
      </c>
      <c r="E1622" s="84"/>
      <c r="F1622" s="84"/>
      <c r="G1622" s="84"/>
      <c r="H1622" s="84"/>
      <c r="I1622" s="84"/>
      <c r="J1622" s="84"/>
      <c r="K1622" s="20">
        <f>SUM(K1625:K1625)</f>
        <v>1</v>
      </c>
      <c r="L1622" s="21">
        <f>ROUND(0*(1+M2/100),2)</f>
        <v>0</v>
      </c>
      <c r="M1622" s="21">
        <f>ROUND(K1622*L1622,2)</f>
        <v>0</v>
      </c>
    </row>
    <row r="1623" spans="1:13" ht="39.75" customHeight="1" thickBot="1" x14ac:dyDescent="0.35">
      <c r="A1623" s="22"/>
      <c r="B1623" s="22"/>
      <c r="C1623" s="22"/>
      <c r="D1623" s="84" t="s">
        <v>2856</v>
      </c>
      <c r="E1623" s="84"/>
      <c r="F1623" s="84"/>
      <c r="G1623" s="84"/>
      <c r="H1623" s="84"/>
      <c r="I1623" s="84"/>
      <c r="J1623" s="84"/>
      <c r="K1623" s="84"/>
      <c r="L1623" s="84"/>
      <c r="M1623" s="84"/>
    </row>
    <row r="1624" spans="1:13" ht="15.15" customHeight="1" thickBot="1" x14ac:dyDescent="0.35">
      <c r="A1624" s="22"/>
      <c r="B1624" s="22"/>
      <c r="C1624" s="22"/>
      <c r="D1624" s="22"/>
      <c r="E1624" s="23"/>
      <c r="F1624" s="25" t="s">
        <v>2857</v>
      </c>
      <c r="G1624" s="25" t="s">
        <v>2858</v>
      </c>
      <c r="H1624" s="25" t="s">
        <v>2859</v>
      </c>
      <c r="I1624" s="25" t="s">
        <v>2860</v>
      </c>
      <c r="J1624" s="25" t="s">
        <v>2861</v>
      </c>
      <c r="K1624" s="25" t="s">
        <v>2862</v>
      </c>
      <c r="L1624" s="22"/>
      <c r="M1624" s="22"/>
    </row>
    <row r="1625" spans="1:13" ht="21.3" customHeight="1" thickBot="1" x14ac:dyDescent="0.35">
      <c r="A1625" s="22"/>
      <c r="B1625" s="22"/>
      <c r="C1625" s="22"/>
      <c r="D1625" s="26"/>
      <c r="E1625" s="27" t="s">
        <v>2863</v>
      </c>
      <c r="F1625" s="28">
        <v>1</v>
      </c>
      <c r="G1625" s="29"/>
      <c r="H1625" s="29"/>
      <c r="I1625" s="29"/>
      <c r="J1625" s="31">
        <f>ROUND(F1625,3)</f>
        <v>1</v>
      </c>
      <c r="K1625" s="33">
        <f>SUM(J1625:J1625)</f>
        <v>1</v>
      </c>
      <c r="L1625" s="22"/>
      <c r="M1625" s="22"/>
    </row>
    <row r="1626" spans="1:13" ht="15.45" customHeight="1" thickBot="1" x14ac:dyDescent="0.35">
      <c r="A1626" s="10" t="s">
        <v>2864</v>
      </c>
      <c r="B1626" s="5" t="s">
        <v>2865</v>
      </c>
      <c r="C1626" s="5"/>
      <c r="D1626" s="84" t="s">
        <v>2866</v>
      </c>
      <c r="E1626" s="84"/>
      <c r="F1626" s="84"/>
      <c r="G1626" s="84"/>
      <c r="H1626" s="84"/>
      <c r="I1626" s="84"/>
      <c r="J1626" s="84"/>
      <c r="K1626" s="20">
        <f>SUM(K1629:K1629)</f>
        <v>1</v>
      </c>
      <c r="L1626" s="21">
        <f>ROUND(0*(1+M2/100),2)</f>
        <v>0</v>
      </c>
      <c r="M1626" s="21">
        <f>ROUND(K1626*L1626,2)</f>
        <v>0</v>
      </c>
    </row>
    <row r="1627" spans="1:13" ht="39.75" customHeight="1" thickBot="1" x14ac:dyDescent="0.35">
      <c r="A1627" s="22"/>
      <c r="B1627" s="22"/>
      <c r="C1627" s="22"/>
      <c r="D1627" s="84" t="s">
        <v>2867</v>
      </c>
      <c r="E1627" s="84"/>
      <c r="F1627" s="84"/>
      <c r="G1627" s="84"/>
      <c r="H1627" s="84"/>
      <c r="I1627" s="84"/>
      <c r="J1627" s="84"/>
      <c r="K1627" s="84"/>
      <c r="L1627" s="84"/>
      <c r="M1627" s="84"/>
    </row>
    <row r="1628" spans="1:13" ht="15.15" customHeight="1" thickBot="1" x14ac:dyDescent="0.35">
      <c r="A1628" s="22"/>
      <c r="B1628" s="22"/>
      <c r="C1628" s="22"/>
      <c r="D1628" s="22"/>
      <c r="E1628" s="23"/>
      <c r="F1628" s="25" t="s">
        <v>2868</v>
      </c>
      <c r="G1628" s="25" t="s">
        <v>2869</v>
      </c>
      <c r="H1628" s="25" t="s">
        <v>2870</v>
      </c>
      <c r="I1628" s="25" t="s">
        <v>2871</v>
      </c>
      <c r="J1628" s="25" t="s">
        <v>2872</v>
      </c>
      <c r="K1628" s="25" t="s">
        <v>2873</v>
      </c>
      <c r="L1628" s="22"/>
      <c r="M1628" s="22"/>
    </row>
    <row r="1629" spans="1:13" ht="21.3" customHeight="1" thickBot="1" x14ac:dyDescent="0.35">
      <c r="A1629" s="22"/>
      <c r="B1629" s="22"/>
      <c r="C1629" s="22"/>
      <c r="D1629" s="26"/>
      <c r="E1629" s="27" t="s">
        <v>2874</v>
      </c>
      <c r="F1629" s="28">
        <v>1</v>
      </c>
      <c r="G1629" s="29"/>
      <c r="H1629" s="29"/>
      <c r="I1629" s="29"/>
      <c r="J1629" s="31">
        <f>ROUND(F1629,3)</f>
        <v>1</v>
      </c>
      <c r="K1629" s="33">
        <f>SUM(J1629:J1629)</f>
        <v>1</v>
      </c>
      <c r="L1629" s="22"/>
      <c r="M1629" s="22"/>
    </row>
    <row r="1630" spans="1:13" ht="15.45" customHeight="1" thickBot="1" x14ac:dyDescent="0.35">
      <c r="A1630" s="10" t="s">
        <v>2875</v>
      </c>
      <c r="B1630" s="5" t="s">
        <v>2876</v>
      </c>
      <c r="C1630" s="5"/>
      <c r="D1630" s="84" t="s">
        <v>2877</v>
      </c>
      <c r="E1630" s="84"/>
      <c r="F1630" s="84"/>
      <c r="G1630" s="84"/>
      <c r="H1630" s="84"/>
      <c r="I1630" s="84"/>
      <c r="J1630" s="84"/>
      <c r="K1630" s="20">
        <f>SUM(K1633:K1633)</f>
        <v>1</v>
      </c>
      <c r="L1630" s="21">
        <f>ROUND(0*(1+M2/100),2)</f>
        <v>0</v>
      </c>
      <c r="M1630" s="21">
        <f>ROUND(K1630*L1630,2)</f>
        <v>0</v>
      </c>
    </row>
    <row r="1631" spans="1:13" ht="39.75" customHeight="1" thickBot="1" x14ac:dyDescent="0.35">
      <c r="A1631" s="22"/>
      <c r="B1631" s="22"/>
      <c r="C1631" s="22"/>
      <c r="D1631" s="84" t="s">
        <v>2878</v>
      </c>
      <c r="E1631" s="84"/>
      <c r="F1631" s="84"/>
      <c r="G1631" s="84"/>
      <c r="H1631" s="84"/>
      <c r="I1631" s="84"/>
      <c r="J1631" s="84"/>
      <c r="K1631" s="84"/>
      <c r="L1631" s="84"/>
      <c r="M1631" s="84"/>
    </row>
    <row r="1632" spans="1:13" ht="15.15" customHeight="1" thickBot="1" x14ac:dyDescent="0.35">
      <c r="A1632" s="22"/>
      <c r="B1632" s="22"/>
      <c r="C1632" s="22"/>
      <c r="D1632" s="22"/>
      <c r="E1632" s="23"/>
      <c r="F1632" s="25" t="s">
        <v>2879</v>
      </c>
      <c r="G1632" s="25" t="s">
        <v>2880</v>
      </c>
      <c r="H1632" s="25" t="s">
        <v>2881</v>
      </c>
      <c r="I1632" s="25" t="s">
        <v>2882</v>
      </c>
      <c r="J1632" s="25" t="s">
        <v>2883</v>
      </c>
      <c r="K1632" s="25" t="s">
        <v>2884</v>
      </c>
      <c r="L1632" s="22"/>
      <c r="M1632" s="22"/>
    </row>
    <row r="1633" spans="1:13" ht="21.3" customHeight="1" thickBot="1" x14ac:dyDescent="0.35">
      <c r="A1633" s="22"/>
      <c r="B1633" s="22"/>
      <c r="C1633" s="22"/>
      <c r="D1633" s="26"/>
      <c r="E1633" s="27" t="s">
        <v>2885</v>
      </c>
      <c r="F1633" s="28">
        <v>1</v>
      </c>
      <c r="G1633" s="29"/>
      <c r="H1633" s="29"/>
      <c r="I1633" s="29"/>
      <c r="J1633" s="31">
        <f>ROUND(F1633,3)</f>
        <v>1</v>
      </c>
      <c r="K1633" s="33">
        <f>SUM(J1633:J1633)</f>
        <v>1</v>
      </c>
      <c r="L1633" s="22"/>
      <c r="M1633" s="22"/>
    </row>
    <row r="1634" spans="1:13" ht="15.45" customHeight="1" thickBot="1" x14ac:dyDescent="0.35">
      <c r="A1634" s="10" t="s">
        <v>2886</v>
      </c>
      <c r="B1634" s="5" t="s">
        <v>2887</v>
      </c>
      <c r="C1634" s="5"/>
      <c r="D1634" s="84" t="s">
        <v>2888</v>
      </c>
      <c r="E1634" s="84"/>
      <c r="F1634" s="84"/>
      <c r="G1634" s="84"/>
      <c r="H1634" s="84"/>
      <c r="I1634" s="84"/>
      <c r="J1634" s="84"/>
      <c r="K1634" s="20">
        <f>SUM(K1637:K1637)</f>
        <v>1</v>
      </c>
      <c r="L1634" s="21">
        <f>ROUND(0*(1+M2/100),2)</f>
        <v>0</v>
      </c>
      <c r="M1634" s="21">
        <f>ROUND(K1634*L1634,2)</f>
        <v>0</v>
      </c>
    </row>
    <row r="1635" spans="1:13" ht="30.6" customHeight="1" thickBot="1" x14ac:dyDescent="0.35">
      <c r="A1635" s="22"/>
      <c r="B1635" s="22"/>
      <c r="C1635" s="22"/>
      <c r="D1635" s="84" t="s">
        <v>2889</v>
      </c>
      <c r="E1635" s="84"/>
      <c r="F1635" s="84"/>
      <c r="G1635" s="84"/>
      <c r="H1635" s="84"/>
      <c r="I1635" s="84"/>
      <c r="J1635" s="84"/>
      <c r="K1635" s="84"/>
      <c r="L1635" s="84"/>
      <c r="M1635" s="84"/>
    </row>
    <row r="1636" spans="1:13" ht="15.15" customHeight="1" thickBot="1" x14ac:dyDescent="0.35">
      <c r="A1636" s="22"/>
      <c r="B1636" s="22"/>
      <c r="C1636" s="22"/>
      <c r="D1636" s="22"/>
      <c r="E1636" s="23"/>
      <c r="F1636" s="25" t="s">
        <v>2890</v>
      </c>
      <c r="G1636" s="25" t="s">
        <v>2891</v>
      </c>
      <c r="H1636" s="25" t="s">
        <v>2892</v>
      </c>
      <c r="I1636" s="25" t="s">
        <v>2893</v>
      </c>
      <c r="J1636" s="25" t="s">
        <v>2894</v>
      </c>
      <c r="K1636" s="25" t="s">
        <v>2895</v>
      </c>
      <c r="L1636" s="22"/>
      <c r="M1636" s="22"/>
    </row>
    <row r="1637" spans="1:13" ht="21.3" customHeight="1" thickBot="1" x14ac:dyDescent="0.35">
      <c r="A1637" s="22"/>
      <c r="B1637" s="22"/>
      <c r="C1637" s="22"/>
      <c r="D1637" s="26"/>
      <c r="E1637" s="27" t="s">
        <v>2896</v>
      </c>
      <c r="F1637" s="28">
        <v>1</v>
      </c>
      <c r="G1637" s="29"/>
      <c r="H1637" s="29"/>
      <c r="I1637" s="29"/>
      <c r="J1637" s="31">
        <f>ROUND(F1637,3)</f>
        <v>1</v>
      </c>
      <c r="K1637" s="33">
        <f>SUM(J1637:J1637)</f>
        <v>1</v>
      </c>
      <c r="L1637" s="22"/>
      <c r="M1637" s="22"/>
    </row>
    <row r="1638" spans="1:13" ht="15.45" customHeight="1" thickBot="1" x14ac:dyDescent="0.35">
      <c r="A1638" s="10" t="s">
        <v>2897</v>
      </c>
      <c r="B1638" s="5" t="s">
        <v>2898</v>
      </c>
      <c r="C1638" s="5"/>
      <c r="D1638" s="84" t="s">
        <v>2899</v>
      </c>
      <c r="E1638" s="84"/>
      <c r="F1638" s="84"/>
      <c r="G1638" s="84"/>
      <c r="H1638" s="84"/>
      <c r="I1638" s="84"/>
      <c r="J1638" s="84"/>
      <c r="K1638" s="20">
        <f>SUM(K1641:K1641)</f>
        <v>1</v>
      </c>
      <c r="L1638" s="21">
        <f>ROUND(0*(1+M2/100),2)</f>
        <v>0</v>
      </c>
      <c r="M1638" s="21">
        <f>ROUND(K1638*L1638,2)</f>
        <v>0</v>
      </c>
    </row>
    <row r="1639" spans="1:13" ht="21.3" customHeight="1" thickBot="1" x14ac:dyDescent="0.35">
      <c r="A1639" s="22"/>
      <c r="B1639" s="22"/>
      <c r="C1639" s="22"/>
      <c r="D1639" s="84" t="s">
        <v>2900</v>
      </c>
      <c r="E1639" s="84"/>
      <c r="F1639" s="84"/>
      <c r="G1639" s="84"/>
      <c r="H1639" s="84"/>
      <c r="I1639" s="84"/>
      <c r="J1639" s="84"/>
      <c r="K1639" s="84"/>
      <c r="L1639" s="84"/>
      <c r="M1639" s="84"/>
    </row>
    <row r="1640" spans="1:13" ht="15.15" customHeight="1" thickBot="1" x14ac:dyDescent="0.35">
      <c r="A1640" s="22"/>
      <c r="B1640" s="22"/>
      <c r="C1640" s="22"/>
      <c r="D1640" s="22"/>
      <c r="E1640" s="23"/>
      <c r="F1640" s="25" t="s">
        <v>2901</v>
      </c>
      <c r="G1640" s="25" t="s">
        <v>2902</v>
      </c>
      <c r="H1640" s="25" t="s">
        <v>2903</v>
      </c>
      <c r="I1640" s="25" t="s">
        <v>2904</v>
      </c>
      <c r="J1640" s="25" t="s">
        <v>2905</v>
      </c>
      <c r="K1640" s="25" t="s">
        <v>2906</v>
      </c>
      <c r="L1640" s="22"/>
      <c r="M1640" s="22"/>
    </row>
    <row r="1641" spans="1:13" ht="21.3" customHeight="1" thickBot="1" x14ac:dyDescent="0.35">
      <c r="A1641" s="22"/>
      <c r="B1641" s="22"/>
      <c r="C1641" s="22"/>
      <c r="D1641" s="26"/>
      <c r="E1641" s="27" t="s">
        <v>2907</v>
      </c>
      <c r="F1641" s="28">
        <v>1</v>
      </c>
      <c r="G1641" s="29"/>
      <c r="H1641" s="29"/>
      <c r="I1641" s="29"/>
      <c r="J1641" s="31">
        <f>ROUND(F1641,3)</f>
        <v>1</v>
      </c>
      <c r="K1641" s="33">
        <f>SUM(J1641:J1641)</f>
        <v>1</v>
      </c>
      <c r="L1641" s="22"/>
      <c r="M1641" s="22"/>
    </row>
    <row r="1642" spans="1:13" ht="15.45" customHeight="1" thickBot="1" x14ac:dyDescent="0.35">
      <c r="A1642" s="10" t="s">
        <v>2908</v>
      </c>
      <c r="B1642" s="5" t="s">
        <v>2909</v>
      </c>
      <c r="C1642" s="5"/>
      <c r="D1642" s="84" t="s">
        <v>2910</v>
      </c>
      <c r="E1642" s="84"/>
      <c r="F1642" s="84"/>
      <c r="G1642" s="84"/>
      <c r="H1642" s="84"/>
      <c r="I1642" s="84"/>
      <c r="J1642" s="84"/>
      <c r="K1642" s="20">
        <f>SUM(K1645:K1645)</f>
        <v>1</v>
      </c>
      <c r="L1642" s="21">
        <f>ROUND(0*(1+M2/100),2)</f>
        <v>0</v>
      </c>
      <c r="M1642" s="21">
        <f>ROUND(K1642*L1642,2)</f>
        <v>0</v>
      </c>
    </row>
    <row r="1643" spans="1:13" ht="39.75" customHeight="1" thickBot="1" x14ac:dyDescent="0.35">
      <c r="A1643" s="22"/>
      <c r="B1643" s="22"/>
      <c r="C1643" s="22"/>
      <c r="D1643" s="84" t="s">
        <v>2911</v>
      </c>
      <c r="E1643" s="84"/>
      <c r="F1643" s="84"/>
      <c r="G1643" s="84"/>
      <c r="H1643" s="84"/>
      <c r="I1643" s="84"/>
      <c r="J1643" s="84"/>
      <c r="K1643" s="84"/>
      <c r="L1643" s="84"/>
      <c r="M1643" s="84"/>
    </row>
    <row r="1644" spans="1:13" ht="15.15" customHeight="1" thickBot="1" x14ac:dyDescent="0.35">
      <c r="A1644" s="22"/>
      <c r="B1644" s="22"/>
      <c r="C1644" s="22"/>
      <c r="D1644" s="22"/>
      <c r="E1644" s="23"/>
      <c r="F1644" s="25" t="s">
        <v>2912</v>
      </c>
      <c r="G1644" s="25" t="s">
        <v>2913</v>
      </c>
      <c r="H1644" s="25" t="s">
        <v>2914</v>
      </c>
      <c r="I1644" s="25" t="s">
        <v>2915</v>
      </c>
      <c r="J1644" s="25" t="s">
        <v>2916</v>
      </c>
      <c r="K1644" s="25" t="s">
        <v>2917</v>
      </c>
      <c r="L1644" s="22"/>
      <c r="M1644" s="22"/>
    </row>
    <row r="1645" spans="1:13" ht="21.3" customHeight="1" thickBot="1" x14ac:dyDescent="0.35">
      <c r="A1645" s="22"/>
      <c r="B1645" s="22"/>
      <c r="C1645" s="22"/>
      <c r="D1645" s="26"/>
      <c r="E1645" s="27" t="s">
        <v>2918</v>
      </c>
      <c r="F1645" s="28">
        <v>1</v>
      </c>
      <c r="G1645" s="29"/>
      <c r="H1645" s="29"/>
      <c r="I1645" s="29"/>
      <c r="J1645" s="31">
        <f>ROUND(F1645,3)</f>
        <v>1</v>
      </c>
      <c r="K1645" s="33">
        <f>SUM(J1645:J1645)</f>
        <v>1</v>
      </c>
      <c r="L1645" s="22"/>
      <c r="M1645" s="22"/>
    </row>
    <row r="1646" spans="1:13" ht="15.45" customHeight="1" thickBot="1" x14ac:dyDescent="0.35">
      <c r="A1646" s="10" t="s">
        <v>2919</v>
      </c>
      <c r="B1646" s="5" t="s">
        <v>2920</v>
      </c>
      <c r="C1646" s="5"/>
      <c r="D1646" s="84" t="s">
        <v>2921</v>
      </c>
      <c r="E1646" s="84"/>
      <c r="F1646" s="84"/>
      <c r="G1646" s="84"/>
      <c r="H1646" s="84"/>
      <c r="I1646" s="84"/>
      <c r="J1646" s="84"/>
      <c r="K1646" s="20">
        <f>SUM(K1649:K1649)</f>
        <v>2</v>
      </c>
      <c r="L1646" s="21">
        <f>ROUND(0*(1+M2/100),2)</f>
        <v>0</v>
      </c>
      <c r="M1646" s="21">
        <f>ROUND(K1646*L1646,2)</f>
        <v>0</v>
      </c>
    </row>
    <row r="1647" spans="1:13" ht="30.6" customHeight="1" thickBot="1" x14ac:dyDescent="0.35">
      <c r="A1647" s="22"/>
      <c r="B1647" s="22"/>
      <c r="C1647" s="22"/>
      <c r="D1647" s="84" t="s">
        <v>2922</v>
      </c>
      <c r="E1647" s="84"/>
      <c r="F1647" s="84"/>
      <c r="G1647" s="84"/>
      <c r="H1647" s="84"/>
      <c r="I1647" s="84"/>
      <c r="J1647" s="84"/>
      <c r="K1647" s="84"/>
      <c r="L1647" s="84"/>
      <c r="M1647" s="84"/>
    </row>
    <row r="1648" spans="1:13" ht="15.15" customHeight="1" thickBot="1" x14ac:dyDescent="0.35">
      <c r="A1648" s="22"/>
      <c r="B1648" s="22"/>
      <c r="C1648" s="22"/>
      <c r="D1648" s="22"/>
      <c r="E1648" s="23"/>
      <c r="F1648" s="25" t="s">
        <v>2923</v>
      </c>
      <c r="G1648" s="25" t="s">
        <v>2924</v>
      </c>
      <c r="H1648" s="25" t="s">
        <v>2925</v>
      </c>
      <c r="I1648" s="25" t="s">
        <v>2926</v>
      </c>
      <c r="J1648" s="25" t="s">
        <v>2927</v>
      </c>
      <c r="K1648" s="25" t="s">
        <v>2928</v>
      </c>
      <c r="L1648" s="22"/>
      <c r="M1648" s="22"/>
    </row>
    <row r="1649" spans="1:13" ht="21.3" customHeight="1" thickBot="1" x14ac:dyDescent="0.35">
      <c r="A1649" s="22"/>
      <c r="B1649" s="22"/>
      <c r="C1649" s="22"/>
      <c r="D1649" s="26"/>
      <c r="E1649" s="27" t="s">
        <v>2929</v>
      </c>
      <c r="F1649" s="28">
        <v>2</v>
      </c>
      <c r="G1649" s="29"/>
      <c r="H1649" s="29"/>
      <c r="I1649" s="29"/>
      <c r="J1649" s="31">
        <f>ROUND(F1649,3)</f>
        <v>2</v>
      </c>
      <c r="K1649" s="33">
        <f>SUM(J1649:J1649)</f>
        <v>2</v>
      </c>
      <c r="L1649" s="22"/>
      <c r="M1649" s="22"/>
    </row>
    <row r="1650" spans="1:13" ht="15.45" customHeight="1" thickBot="1" x14ac:dyDescent="0.35">
      <c r="A1650" s="10" t="s">
        <v>2930</v>
      </c>
      <c r="B1650" s="5" t="s">
        <v>2931</v>
      </c>
      <c r="C1650" s="5"/>
      <c r="D1650" s="84" t="s">
        <v>2932</v>
      </c>
      <c r="E1650" s="84"/>
      <c r="F1650" s="84"/>
      <c r="G1650" s="84"/>
      <c r="H1650" s="84"/>
      <c r="I1650" s="84"/>
      <c r="J1650" s="84"/>
      <c r="K1650" s="20">
        <f>SUM(K1653:K1653)</f>
        <v>1</v>
      </c>
      <c r="L1650" s="21">
        <f>ROUND(0*(1+M2/100),2)</f>
        <v>0</v>
      </c>
      <c r="M1650" s="21">
        <f>ROUND(K1650*L1650,2)</f>
        <v>0</v>
      </c>
    </row>
    <row r="1651" spans="1:13" ht="30.6" customHeight="1" thickBot="1" x14ac:dyDescent="0.35">
      <c r="A1651" s="22"/>
      <c r="B1651" s="22"/>
      <c r="C1651" s="22"/>
      <c r="D1651" s="84" t="s">
        <v>2933</v>
      </c>
      <c r="E1651" s="84"/>
      <c r="F1651" s="84"/>
      <c r="G1651" s="84"/>
      <c r="H1651" s="84"/>
      <c r="I1651" s="84"/>
      <c r="J1651" s="84"/>
      <c r="K1651" s="84"/>
      <c r="L1651" s="84"/>
      <c r="M1651" s="84"/>
    </row>
    <row r="1652" spans="1:13" ht="15.15" customHeight="1" thickBot="1" x14ac:dyDescent="0.35">
      <c r="A1652" s="22"/>
      <c r="B1652" s="22"/>
      <c r="C1652" s="22"/>
      <c r="D1652" s="22"/>
      <c r="E1652" s="23"/>
      <c r="F1652" s="25" t="s">
        <v>2934</v>
      </c>
      <c r="G1652" s="25" t="s">
        <v>2935</v>
      </c>
      <c r="H1652" s="25" t="s">
        <v>2936</v>
      </c>
      <c r="I1652" s="25" t="s">
        <v>2937</v>
      </c>
      <c r="J1652" s="25" t="s">
        <v>2938</v>
      </c>
      <c r="K1652" s="25" t="s">
        <v>2939</v>
      </c>
      <c r="L1652" s="22"/>
      <c r="M1652" s="22"/>
    </row>
    <row r="1653" spans="1:13" ht="21.3" customHeight="1" thickBot="1" x14ac:dyDescent="0.35">
      <c r="A1653" s="22"/>
      <c r="B1653" s="22"/>
      <c r="C1653" s="22"/>
      <c r="D1653" s="26"/>
      <c r="E1653" s="27" t="s">
        <v>2940</v>
      </c>
      <c r="F1653" s="28">
        <v>1</v>
      </c>
      <c r="G1653" s="29"/>
      <c r="H1653" s="29"/>
      <c r="I1653" s="29"/>
      <c r="J1653" s="31">
        <f>ROUND(F1653,3)</f>
        <v>1</v>
      </c>
      <c r="K1653" s="33">
        <f>SUM(J1653:J1653)</f>
        <v>1</v>
      </c>
      <c r="L1653" s="22"/>
      <c r="M1653" s="22"/>
    </row>
    <row r="1654" spans="1:13" ht="15.45" customHeight="1" thickBot="1" x14ac:dyDescent="0.35">
      <c r="A1654" s="10" t="s">
        <v>2941</v>
      </c>
      <c r="B1654" s="5" t="s">
        <v>2942</v>
      </c>
      <c r="C1654" s="5"/>
      <c r="D1654" s="84" t="s">
        <v>2943</v>
      </c>
      <c r="E1654" s="84"/>
      <c r="F1654" s="84"/>
      <c r="G1654" s="84"/>
      <c r="H1654" s="84"/>
      <c r="I1654" s="84"/>
      <c r="J1654" s="84"/>
      <c r="K1654" s="20">
        <f>SUM(K1657:K1657)</f>
        <v>1</v>
      </c>
      <c r="L1654" s="21">
        <f>ROUND(0*(1+M2/100),2)</f>
        <v>0</v>
      </c>
      <c r="M1654" s="21">
        <f>ROUND(K1654*L1654,2)</f>
        <v>0</v>
      </c>
    </row>
    <row r="1655" spans="1:13" ht="30.6" customHeight="1" thickBot="1" x14ac:dyDescent="0.35">
      <c r="A1655" s="22"/>
      <c r="B1655" s="22"/>
      <c r="C1655" s="22"/>
      <c r="D1655" s="84" t="s">
        <v>2944</v>
      </c>
      <c r="E1655" s="84"/>
      <c r="F1655" s="84"/>
      <c r="G1655" s="84"/>
      <c r="H1655" s="84"/>
      <c r="I1655" s="84"/>
      <c r="J1655" s="84"/>
      <c r="K1655" s="84"/>
      <c r="L1655" s="84"/>
      <c r="M1655" s="84"/>
    </row>
    <row r="1656" spans="1:13" ht="15.15" customHeight="1" thickBot="1" x14ac:dyDescent="0.35">
      <c r="A1656" s="22"/>
      <c r="B1656" s="22"/>
      <c r="C1656" s="22"/>
      <c r="D1656" s="22"/>
      <c r="E1656" s="23"/>
      <c r="F1656" s="25" t="s">
        <v>2945</v>
      </c>
      <c r="G1656" s="25" t="s">
        <v>2946</v>
      </c>
      <c r="H1656" s="25" t="s">
        <v>2947</v>
      </c>
      <c r="I1656" s="25" t="s">
        <v>2948</v>
      </c>
      <c r="J1656" s="25" t="s">
        <v>2949</v>
      </c>
      <c r="K1656" s="25" t="s">
        <v>2950</v>
      </c>
      <c r="L1656" s="22"/>
      <c r="M1656" s="22"/>
    </row>
    <row r="1657" spans="1:13" ht="21.3" customHeight="1" thickBot="1" x14ac:dyDescent="0.35">
      <c r="A1657" s="22"/>
      <c r="B1657" s="22"/>
      <c r="C1657" s="22"/>
      <c r="D1657" s="26"/>
      <c r="E1657" s="27" t="s">
        <v>2951</v>
      </c>
      <c r="F1657" s="28">
        <v>1</v>
      </c>
      <c r="G1657" s="29"/>
      <c r="H1657" s="29"/>
      <c r="I1657" s="29"/>
      <c r="J1657" s="31">
        <f>ROUND(F1657,3)</f>
        <v>1</v>
      </c>
      <c r="K1657" s="33">
        <f>SUM(J1657:J1657)</f>
        <v>1</v>
      </c>
      <c r="L1657" s="22"/>
      <c r="M1657" s="22"/>
    </row>
    <row r="1658" spans="1:13" ht="15.45" customHeight="1" thickBot="1" x14ac:dyDescent="0.35">
      <c r="A1658" s="10" t="s">
        <v>2952</v>
      </c>
      <c r="B1658" s="5" t="s">
        <v>2953</v>
      </c>
      <c r="C1658" s="5"/>
      <c r="D1658" s="84" t="s">
        <v>2954</v>
      </c>
      <c r="E1658" s="84"/>
      <c r="F1658" s="84"/>
      <c r="G1658" s="84"/>
      <c r="H1658" s="84"/>
      <c r="I1658" s="84"/>
      <c r="J1658" s="84"/>
      <c r="K1658" s="20">
        <f>SUM(K1661:K1661)</f>
        <v>1</v>
      </c>
      <c r="L1658" s="21">
        <f>ROUND(0*(1+M2/100),2)</f>
        <v>0</v>
      </c>
      <c r="M1658" s="21">
        <f>ROUND(K1658*L1658,2)</f>
        <v>0</v>
      </c>
    </row>
    <row r="1659" spans="1:13" ht="30.6" customHeight="1" thickBot="1" x14ac:dyDescent="0.35">
      <c r="A1659" s="22"/>
      <c r="B1659" s="22"/>
      <c r="C1659" s="22"/>
      <c r="D1659" s="84" t="s">
        <v>2955</v>
      </c>
      <c r="E1659" s="84"/>
      <c r="F1659" s="84"/>
      <c r="G1659" s="84"/>
      <c r="H1659" s="84"/>
      <c r="I1659" s="84"/>
      <c r="J1659" s="84"/>
      <c r="K1659" s="84"/>
      <c r="L1659" s="84"/>
      <c r="M1659" s="84"/>
    </row>
    <row r="1660" spans="1:13" ht="15.15" customHeight="1" thickBot="1" x14ac:dyDescent="0.35">
      <c r="A1660" s="22"/>
      <c r="B1660" s="22"/>
      <c r="C1660" s="22"/>
      <c r="D1660" s="22"/>
      <c r="E1660" s="23"/>
      <c r="F1660" s="25" t="s">
        <v>2956</v>
      </c>
      <c r="G1660" s="25" t="s">
        <v>2957</v>
      </c>
      <c r="H1660" s="25" t="s">
        <v>2958</v>
      </c>
      <c r="I1660" s="25" t="s">
        <v>2959</v>
      </c>
      <c r="J1660" s="25" t="s">
        <v>2960</v>
      </c>
      <c r="K1660" s="25" t="s">
        <v>2961</v>
      </c>
      <c r="L1660" s="22"/>
      <c r="M1660" s="22"/>
    </row>
    <row r="1661" spans="1:13" ht="21.3" customHeight="1" thickBot="1" x14ac:dyDescent="0.35">
      <c r="A1661" s="22"/>
      <c r="B1661" s="22"/>
      <c r="C1661" s="22"/>
      <c r="D1661" s="26"/>
      <c r="E1661" s="27" t="s">
        <v>2962</v>
      </c>
      <c r="F1661" s="28">
        <v>1</v>
      </c>
      <c r="G1661" s="29"/>
      <c r="H1661" s="29"/>
      <c r="I1661" s="29"/>
      <c r="J1661" s="31">
        <f>ROUND(F1661,3)</f>
        <v>1</v>
      </c>
      <c r="K1661" s="33">
        <f>SUM(J1661:J1661)</f>
        <v>1</v>
      </c>
      <c r="L1661" s="22"/>
      <c r="M1661" s="22"/>
    </row>
    <row r="1662" spans="1:13" ht="15.45" customHeight="1" thickBot="1" x14ac:dyDescent="0.35">
      <c r="A1662" s="10" t="s">
        <v>2963</v>
      </c>
      <c r="B1662" s="5" t="s">
        <v>2964</v>
      </c>
      <c r="C1662" s="5"/>
      <c r="D1662" s="84" t="s">
        <v>2965</v>
      </c>
      <c r="E1662" s="84"/>
      <c r="F1662" s="84"/>
      <c r="G1662" s="84"/>
      <c r="H1662" s="84"/>
      <c r="I1662" s="84"/>
      <c r="J1662" s="84"/>
      <c r="K1662" s="20">
        <f>SUM(K1665:K1665)</f>
        <v>1</v>
      </c>
      <c r="L1662" s="21">
        <f>ROUND(0*(1+M2/100),2)</f>
        <v>0</v>
      </c>
      <c r="M1662" s="21">
        <f>ROUND(K1662*L1662,2)</f>
        <v>0</v>
      </c>
    </row>
    <row r="1663" spans="1:13" ht="21.3" customHeight="1" thickBot="1" x14ac:dyDescent="0.35">
      <c r="A1663" s="22"/>
      <c r="B1663" s="22"/>
      <c r="C1663" s="22"/>
      <c r="D1663" s="84" t="s">
        <v>2966</v>
      </c>
      <c r="E1663" s="84"/>
      <c r="F1663" s="84"/>
      <c r="G1663" s="84"/>
      <c r="H1663" s="84"/>
      <c r="I1663" s="84"/>
      <c r="J1663" s="84"/>
      <c r="K1663" s="84"/>
      <c r="L1663" s="84"/>
      <c r="M1663" s="84"/>
    </row>
    <row r="1664" spans="1:13" ht="15.15" customHeight="1" thickBot="1" x14ac:dyDescent="0.35">
      <c r="A1664" s="22"/>
      <c r="B1664" s="22"/>
      <c r="C1664" s="22"/>
      <c r="D1664" s="22"/>
      <c r="E1664" s="23"/>
      <c r="F1664" s="25" t="s">
        <v>2967</v>
      </c>
      <c r="G1664" s="25" t="s">
        <v>2968</v>
      </c>
      <c r="H1664" s="25" t="s">
        <v>2969</v>
      </c>
      <c r="I1664" s="25" t="s">
        <v>2970</v>
      </c>
      <c r="J1664" s="25" t="s">
        <v>2971</v>
      </c>
      <c r="K1664" s="25" t="s">
        <v>2972</v>
      </c>
      <c r="L1664" s="22"/>
      <c r="M1664" s="22"/>
    </row>
    <row r="1665" spans="1:13" ht="21.3" customHeight="1" thickBot="1" x14ac:dyDescent="0.35">
      <c r="A1665" s="22"/>
      <c r="B1665" s="22"/>
      <c r="C1665" s="22"/>
      <c r="D1665" s="26"/>
      <c r="E1665" s="27" t="s">
        <v>2973</v>
      </c>
      <c r="F1665" s="28">
        <v>1</v>
      </c>
      <c r="G1665" s="29"/>
      <c r="H1665" s="29"/>
      <c r="I1665" s="29"/>
      <c r="J1665" s="31">
        <f>ROUND(F1665,3)</f>
        <v>1</v>
      </c>
      <c r="K1665" s="33">
        <f>SUM(J1665:J1665)</f>
        <v>1</v>
      </c>
      <c r="L1665" s="22"/>
      <c r="M1665" s="22"/>
    </row>
    <row r="1666" spans="1:13" ht="15.45" customHeight="1" thickBot="1" x14ac:dyDescent="0.35">
      <c r="A1666" s="10" t="s">
        <v>2974</v>
      </c>
      <c r="B1666" s="5" t="s">
        <v>2975</v>
      </c>
      <c r="C1666" s="5"/>
      <c r="D1666" s="84" t="s">
        <v>2976</v>
      </c>
      <c r="E1666" s="84"/>
      <c r="F1666" s="84"/>
      <c r="G1666" s="84"/>
      <c r="H1666" s="84"/>
      <c r="I1666" s="84"/>
      <c r="J1666" s="84"/>
      <c r="K1666" s="20">
        <f>SUM(K1669:K1669)</f>
        <v>2</v>
      </c>
      <c r="L1666" s="21">
        <f>ROUND(0*(1+M2/100),2)</f>
        <v>0</v>
      </c>
      <c r="M1666" s="21">
        <f>ROUND(K1666*L1666,2)</f>
        <v>0</v>
      </c>
    </row>
    <row r="1667" spans="1:13" ht="39.75" customHeight="1" thickBot="1" x14ac:dyDescent="0.35">
      <c r="A1667" s="22"/>
      <c r="B1667" s="22"/>
      <c r="C1667" s="22"/>
      <c r="D1667" s="84" t="s">
        <v>2977</v>
      </c>
      <c r="E1667" s="84"/>
      <c r="F1667" s="84"/>
      <c r="G1667" s="84"/>
      <c r="H1667" s="84"/>
      <c r="I1667" s="84"/>
      <c r="J1667" s="84"/>
      <c r="K1667" s="84"/>
      <c r="L1667" s="84"/>
      <c r="M1667" s="84"/>
    </row>
    <row r="1668" spans="1:13" ht="15.15" customHeight="1" thickBot="1" x14ac:dyDescent="0.35">
      <c r="A1668" s="22"/>
      <c r="B1668" s="22"/>
      <c r="C1668" s="22"/>
      <c r="D1668" s="22"/>
      <c r="E1668" s="23"/>
      <c r="F1668" s="25" t="s">
        <v>2978</v>
      </c>
      <c r="G1668" s="25" t="s">
        <v>2979</v>
      </c>
      <c r="H1668" s="25" t="s">
        <v>2980</v>
      </c>
      <c r="I1668" s="25" t="s">
        <v>2981</v>
      </c>
      <c r="J1668" s="25" t="s">
        <v>2982</v>
      </c>
      <c r="K1668" s="25" t="s">
        <v>2983</v>
      </c>
      <c r="L1668" s="22"/>
      <c r="M1668" s="22"/>
    </row>
    <row r="1669" spans="1:13" ht="21.3" customHeight="1" thickBot="1" x14ac:dyDescent="0.35">
      <c r="A1669" s="22"/>
      <c r="B1669" s="22"/>
      <c r="C1669" s="22"/>
      <c r="D1669" s="26"/>
      <c r="E1669" s="27" t="s">
        <v>2984</v>
      </c>
      <c r="F1669" s="28">
        <v>2</v>
      </c>
      <c r="G1669" s="29"/>
      <c r="H1669" s="29"/>
      <c r="I1669" s="29"/>
      <c r="J1669" s="31">
        <f>ROUND(F1669,3)</f>
        <v>2</v>
      </c>
      <c r="K1669" s="33">
        <f>SUM(J1669:J1669)</f>
        <v>2</v>
      </c>
      <c r="L1669" s="22"/>
      <c r="M1669" s="22"/>
    </row>
    <row r="1670" spans="1:13" ht="15.45" customHeight="1" thickBot="1" x14ac:dyDescent="0.35">
      <c r="A1670" s="10" t="s">
        <v>2985</v>
      </c>
      <c r="B1670" s="5" t="s">
        <v>2986</v>
      </c>
      <c r="C1670" s="5"/>
      <c r="D1670" s="84" t="s">
        <v>2987</v>
      </c>
      <c r="E1670" s="84"/>
      <c r="F1670" s="84"/>
      <c r="G1670" s="84"/>
      <c r="H1670" s="84"/>
      <c r="I1670" s="84"/>
      <c r="J1670" s="84"/>
      <c r="K1670" s="20">
        <f>SUM(K1673:K1673)</f>
        <v>1</v>
      </c>
      <c r="L1670" s="21">
        <f>ROUND(0*(1+M2/100),2)</f>
        <v>0</v>
      </c>
      <c r="M1670" s="21">
        <f>ROUND(K1670*L1670,2)</f>
        <v>0</v>
      </c>
    </row>
    <row r="1671" spans="1:13" ht="39.75" customHeight="1" thickBot="1" x14ac:dyDescent="0.35">
      <c r="A1671" s="22"/>
      <c r="B1671" s="22"/>
      <c r="C1671" s="22"/>
      <c r="D1671" s="84" t="s">
        <v>2988</v>
      </c>
      <c r="E1671" s="84"/>
      <c r="F1671" s="84"/>
      <c r="G1671" s="84"/>
      <c r="H1671" s="84"/>
      <c r="I1671" s="84"/>
      <c r="J1671" s="84"/>
      <c r="K1671" s="84"/>
      <c r="L1671" s="84"/>
      <c r="M1671" s="84"/>
    </row>
    <row r="1672" spans="1:13" ht="15.15" customHeight="1" thickBot="1" x14ac:dyDescent="0.35">
      <c r="A1672" s="22"/>
      <c r="B1672" s="22"/>
      <c r="C1672" s="22"/>
      <c r="D1672" s="22"/>
      <c r="E1672" s="23"/>
      <c r="F1672" s="25" t="s">
        <v>2989</v>
      </c>
      <c r="G1672" s="25" t="s">
        <v>2990</v>
      </c>
      <c r="H1672" s="25" t="s">
        <v>2991</v>
      </c>
      <c r="I1672" s="25" t="s">
        <v>2992</v>
      </c>
      <c r="J1672" s="25" t="s">
        <v>2993</v>
      </c>
      <c r="K1672" s="25" t="s">
        <v>2994</v>
      </c>
      <c r="L1672" s="22"/>
      <c r="M1672" s="22"/>
    </row>
    <row r="1673" spans="1:13" ht="21.3" customHeight="1" thickBot="1" x14ac:dyDescent="0.35">
      <c r="A1673" s="22"/>
      <c r="B1673" s="22"/>
      <c r="C1673" s="22"/>
      <c r="D1673" s="26"/>
      <c r="E1673" s="27" t="s">
        <v>2995</v>
      </c>
      <c r="F1673" s="28">
        <v>1</v>
      </c>
      <c r="G1673" s="29"/>
      <c r="H1673" s="29"/>
      <c r="I1673" s="29"/>
      <c r="J1673" s="31">
        <f>ROUND(F1673,3)</f>
        <v>1</v>
      </c>
      <c r="K1673" s="33">
        <f>SUM(J1673:J1673)</f>
        <v>1</v>
      </c>
      <c r="L1673" s="22"/>
      <c r="M1673" s="22"/>
    </row>
    <row r="1674" spans="1:13" ht="15.45" customHeight="1" thickBot="1" x14ac:dyDescent="0.35">
      <c r="A1674" s="10" t="s">
        <v>2996</v>
      </c>
      <c r="B1674" s="5" t="s">
        <v>2997</v>
      </c>
      <c r="C1674" s="5"/>
      <c r="D1674" s="84" t="s">
        <v>2998</v>
      </c>
      <c r="E1674" s="84"/>
      <c r="F1674" s="84"/>
      <c r="G1674" s="84"/>
      <c r="H1674" s="84"/>
      <c r="I1674" s="84"/>
      <c r="J1674" s="84"/>
      <c r="K1674" s="20">
        <f>SUM(K1677:K1677)</f>
        <v>2</v>
      </c>
      <c r="L1674" s="21">
        <f>ROUND(0*(1+M2/100),2)</f>
        <v>0</v>
      </c>
      <c r="M1674" s="21">
        <f>ROUND(K1674*L1674,2)</f>
        <v>0</v>
      </c>
    </row>
    <row r="1675" spans="1:13" ht="39.75" customHeight="1" thickBot="1" x14ac:dyDescent="0.35">
      <c r="A1675" s="22"/>
      <c r="B1675" s="22"/>
      <c r="C1675" s="22"/>
      <c r="D1675" s="84" t="s">
        <v>2999</v>
      </c>
      <c r="E1675" s="84"/>
      <c r="F1675" s="84"/>
      <c r="G1675" s="84"/>
      <c r="H1675" s="84"/>
      <c r="I1675" s="84"/>
      <c r="J1675" s="84"/>
      <c r="K1675" s="84"/>
      <c r="L1675" s="84"/>
      <c r="M1675" s="84"/>
    </row>
    <row r="1676" spans="1:13" ht="15.15" customHeight="1" thickBot="1" x14ac:dyDescent="0.35">
      <c r="A1676" s="22"/>
      <c r="B1676" s="22"/>
      <c r="C1676" s="22"/>
      <c r="D1676" s="22"/>
      <c r="E1676" s="23"/>
      <c r="F1676" s="25" t="s">
        <v>3000</v>
      </c>
      <c r="G1676" s="25" t="s">
        <v>3001</v>
      </c>
      <c r="H1676" s="25" t="s">
        <v>3002</v>
      </c>
      <c r="I1676" s="25" t="s">
        <v>3003</v>
      </c>
      <c r="J1676" s="25" t="s">
        <v>3004</v>
      </c>
      <c r="K1676" s="25" t="s">
        <v>3005</v>
      </c>
      <c r="L1676" s="22"/>
      <c r="M1676" s="22"/>
    </row>
    <row r="1677" spans="1:13" ht="21.3" customHeight="1" thickBot="1" x14ac:dyDescent="0.35">
      <c r="A1677" s="22"/>
      <c r="B1677" s="22"/>
      <c r="C1677" s="22"/>
      <c r="D1677" s="26"/>
      <c r="E1677" s="27" t="s">
        <v>3006</v>
      </c>
      <c r="F1677" s="28">
        <v>2</v>
      </c>
      <c r="G1677" s="29"/>
      <c r="H1677" s="29"/>
      <c r="I1677" s="29"/>
      <c r="J1677" s="31">
        <f>ROUND(F1677,3)</f>
        <v>2</v>
      </c>
      <c r="K1677" s="33">
        <f>SUM(J1677:J1677)</f>
        <v>2</v>
      </c>
      <c r="L1677" s="22"/>
      <c r="M1677" s="22"/>
    </row>
    <row r="1678" spans="1:13" ht="15.45" customHeight="1" thickBot="1" x14ac:dyDescent="0.35">
      <c r="A1678" s="10" t="s">
        <v>3007</v>
      </c>
      <c r="B1678" s="5" t="s">
        <v>3008</v>
      </c>
      <c r="C1678" s="5"/>
      <c r="D1678" s="84" t="s">
        <v>3009</v>
      </c>
      <c r="E1678" s="84"/>
      <c r="F1678" s="84"/>
      <c r="G1678" s="84"/>
      <c r="H1678" s="84"/>
      <c r="I1678" s="84"/>
      <c r="J1678" s="84"/>
      <c r="K1678" s="20">
        <f>SUM(K1681:K1681)</f>
        <v>2</v>
      </c>
      <c r="L1678" s="21">
        <f>ROUND(0*(1+M2/100),2)</f>
        <v>0</v>
      </c>
      <c r="M1678" s="21">
        <f>ROUND(K1678*L1678,2)</f>
        <v>0</v>
      </c>
    </row>
    <row r="1679" spans="1:13" ht="30.6" customHeight="1" thickBot="1" x14ac:dyDescent="0.35">
      <c r="A1679" s="22"/>
      <c r="B1679" s="22"/>
      <c r="C1679" s="22"/>
      <c r="D1679" s="84" t="s">
        <v>3010</v>
      </c>
      <c r="E1679" s="84"/>
      <c r="F1679" s="84"/>
      <c r="G1679" s="84"/>
      <c r="H1679" s="84"/>
      <c r="I1679" s="84"/>
      <c r="J1679" s="84"/>
      <c r="K1679" s="84"/>
      <c r="L1679" s="84"/>
      <c r="M1679" s="84"/>
    </row>
    <row r="1680" spans="1:13" ht="15.15" customHeight="1" thickBot="1" x14ac:dyDescent="0.35">
      <c r="A1680" s="22"/>
      <c r="B1680" s="22"/>
      <c r="C1680" s="22"/>
      <c r="D1680" s="22"/>
      <c r="E1680" s="23"/>
      <c r="F1680" s="25" t="s">
        <v>3011</v>
      </c>
      <c r="G1680" s="25" t="s">
        <v>3012</v>
      </c>
      <c r="H1680" s="25" t="s">
        <v>3013</v>
      </c>
      <c r="I1680" s="25" t="s">
        <v>3014</v>
      </c>
      <c r="J1680" s="25" t="s">
        <v>3015</v>
      </c>
      <c r="K1680" s="25" t="s">
        <v>3016</v>
      </c>
      <c r="L1680" s="22"/>
      <c r="M1680" s="22"/>
    </row>
    <row r="1681" spans="1:13" ht="21.3" customHeight="1" thickBot="1" x14ac:dyDescent="0.35">
      <c r="A1681" s="22"/>
      <c r="B1681" s="22"/>
      <c r="C1681" s="22"/>
      <c r="D1681" s="26"/>
      <c r="E1681" s="27" t="s">
        <v>3017</v>
      </c>
      <c r="F1681" s="28">
        <v>2</v>
      </c>
      <c r="G1681" s="29"/>
      <c r="H1681" s="29"/>
      <c r="I1681" s="29"/>
      <c r="J1681" s="31">
        <f>ROUND(F1681,3)</f>
        <v>2</v>
      </c>
      <c r="K1681" s="33">
        <f>SUM(J1681:J1681)</f>
        <v>2</v>
      </c>
      <c r="L1681" s="22"/>
      <c r="M1681" s="22"/>
    </row>
    <row r="1682" spans="1:13" ht="15.45" customHeight="1" thickBot="1" x14ac:dyDescent="0.35">
      <c r="A1682" s="10" t="s">
        <v>3018</v>
      </c>
      <c r="B1682" s="5" t="s">
        <v>3019</v>
      </c>
      <c r="C1682" s="5"/>
      <c r="D1682" s="84" t="s">
        <v>3020</v>
      </c>
      <c r="E1682" s="84"/>
      <c r="F1682" s="84"/>
      <c r="G1682" s="84"/>
      <c r="H1682" s="84"/>
      <c r="I1682" s="84"/>
      <c r="J1682" s="84"/>
      <c r="K1682" s="20">
        <f>SUM(K1685:K1685)</f>
        <v>2</v>
      </c>
      <c r="L1682" s="21">
        <f>ROUND(0*(1+M2/100),2)</f>
        <v>0</v>
      </c>
      <c r="M1682" s="21">
        <f>ROUND(K1682*L1682,2)</f>
        <v>0</v>
      </c>
    </row>
    <row r="1683" spans="1:13" ht="30.6" customHeight="1" thickBot="1" x14ac:dyDescent="0.35">
      <c r="A1683" s="22"/>
      <c r="B1683" s="22"/>
      <c r="C1683" s="22"/>
      <c r="D1683" s="84" t="s">
        <v>3021</v>
      </c>
      <c r="E1683" s="84"/>
      <c r="F1683" s="84"/>
      <c r="G1683" s="84"/>
      <c r="H1683" s="84"/>
      <c r="I1683" s="84"/>
      <c r="J1683" s="84"/>
      <c r="K1683" s="84"/>
      <c r="L1683" s="84"/>
      <c r="M1683" s="84"/>
    </row>
    <row r="1684" spans="1:13" ht="15.15" customHeight="1" thickBot="1" x14ac:dyDescent="0.35">
      <c r="A1684" s="22"/>
      <c r="B1684" s="22"/>
      <c r="C1684" s="22"/>
      <c r="D1684" s="22"/>
      <c r="E1684" s="23"/>
      <c r="F1684" s="25" t="s">
        <v>3022</v>
      </c>
      <c r="G1684" s="25" t="s">
        <v>3023</v>
      </c>
      <c r="H1684" s="25" t="s">
        <v>3024</v>
      </c>
      <c r="I1684" s="25" t="s">
        <v>3025</v>
      </c>
      <c r="J1684" s="25" t="s">
        <v>3026</v>
      </c>
      <c r="K1684" s="25" t="s">
        <v>3027</v>
      </c>
      <c r="L1684" s="22"/>
      <c r="M1684" s="22"/>
    </row>
    <row r="1685" spans="1:13" ht="21.3" customHeight="1" thickBot="1" x14ac:dyDescent="0.35">
      <c r="A1685" s="22"/>
      <c r="B1685" s="22"/>
      <c r="C1685" s="22"/>
      <c r="D1685" s="26"/>
      <c r="E1685" s="27" t="s">
        <v>3028</v>
      </c>
      <c r="F1685" s="28">
        <v>2</v>
      </c>
      <c r="G1685" s="29"/>
      <c r="H1685" s="29"/>
      <c r="I1685" s="29"/>
      <c r="J1685" s="31">
        <f>ROUND(F1685,3)</f>
        <v>2</v>
      </c>
      <c r="K1685" s="33">
        <f>SUM(J1685:J1685)</f>
        <v>2</v>
      </c>
      <c r="L1685" s="22"/>
      <c r="M1685" s="22"/>
    </row>
    <row r="1686" spans="1:13" ht="15.45" customHeight="1" thickBot="1" x14ac:dyDescent="0.35">
      <c r="A1686" s="34"/>
      <c r="B1686" s="34"/>
      <c r="C1686" s="34"/>
      <c r="D1686" s="53" t="s">
        <v>3029</v>
      </c>
      <c r="E1686" s="54"/>
      <c r="F1686" s="54"/>
      <c r="G1686" s="54"/>
      <c r="H1686" s="54"/>
      <c r="I1686" s="54"/>
      <c r="J1686" s="54"/>
      <c r="K1686" s="54"/>
      <c r="L1686" s="55">
        <f>M1606+M1610+M1614+M1618+M1622+M1626+M1630+M1634+M1638+M1642+M1646+M1650+M1654+M1658+M1662+M1666+M1670+M1674+M1678+M1682</f>
        <v>0</v>
      </c>
      <c r="M1686" s="55">
        <f>ROUND(L1686,2)</f>
        <v>0</v>
      </c>
    </row>
    <row r="1687" spans="1:13" ht="15.45" customHeight="1" thickBot="1" x14ac:dyDescent="0.35">
      <c r="A1687" s="56" t="s">
        <v>3030</v>
      </c>
      <c r="B1687" s="56" t="s">
        <v>3031</v>
      </c>
      <c r="C1687" s="57"/>
      <c r="D1687" s="88" t="s">
        <v>3032</v>
      </c>
      <c r="E1687" s="88"/>
      <c r="F1687" s="88"/>
      <c r="G1687" s="88"/>
      <c r="H1687" s="88"/>
      <c r="I1687" s="88"/>
      <c r="J1687" s="88"/>
      <c r="K1687" s="57"/>
      <c r="L1687" s="58">
        <f>L1790</f>
        <v>0</v>
      </c>
      <c r="M1687" s="58">
        <f>ROUND(L1687,2)</f>
        <v>0</v>
      </c>
    </row>
    <row r="1688" spans="1:13" ht="15.45" customHeight="1" thickBot="1" x14ac:dyDescent="0.35">
      <c r="A1688" s="10" t="s">
        <v>3033</v>
      </c>
      <c r="B1688" s="5" t="s">
        <v>3034</v>
      </c>
      <c r="C1688" s="5" t="s">
        <v>3035</v>
      </c>
      <c r="D1688" s="84" t="s">
        <v>3036</v>
      </c>
      <c r="E1688" s="84"/>
      <c r="F1688" s="84"/>
      <c r="G1688" s="84"/>
      <c r="H1688" s="84"/>
      <c r="I1688" s="84"/>
      <c r="J1688" s="84"/>
      <c r="K1688" s="20">
        <f>SUM(K1691:K1691)</f>
        <v>1</v>
      </c>
      <c r="L1688" s="21">
        <f>ROUND(0*(1+M2/100),2)</f>
        <v>0</v>
      </c>
      <c r="M1688" s="21">
        <f>ROUND(K1688*L1688,2)</f>
        <v>0</v>
      </c>
    </row>
    <row r="1689" spans="1:13" ht="39.75" customHeight="1" thickBot="1" x14ac:dyDescent="0.35">
      <c r="A1689" s="22"/>
      <c r="B1689" s="22"/>
      <c r="C1689" s="22"/>
      <c r="D1689" s="84" t="s">
        <v>3037</v>
      </c>
      <c r="E1689" s="84"/>
      <c r="F1689" s="84"/>
      <c r="G1689" s="84"/>
      <c r="H1689" s="84"/>
      <c r="I1689" s="84"/>
      <c r="J1689" s="84"/>
      <c r="K1689" s="84"/>
      <c r="L1689" s="84"/>
      <c r="M1689" s="84"/>
    </row>
    <row r="1690" spans="1:13" ht="15.15" customHeight="1" thickBot="1" x14ac:dyDescent="0.35">
      <c r="A1690" s="22"/>
      <c r="B1690" s="22"/>
      <c r="C1690" s="22"/>
      <c r="D1690" s="22"/>
      <c r="E1690" s="23"/>
      <c r="F1690" s="25" t="s">
        <v>3038</v>
      </c>
      <c r="G1690" s="25" t="s">
        <v>3039</v>
      </c>
      <c r="H1690" s="25" t="s">
        <v>3040</v>
      </c>
      <c r="I1690" s="25" t="s">
        <v>3041</v>
      </c>
      <c r="J1690" s="25" t="s">
        <v>3042</v>
      </c>
      <c r="K1690" s="25" t="s">
        <v>3043</v>
      </c>
      <c r="L1690" s="22"/>
      <c r="M1690" s="22"/>
    </row>
    <row r="1691" spans="1:13" ht="21.3" customHeight="1" thickBot="1" x14ac:dyDescent="0.35">
      <c r="A1691" s="22"/>
      <c r="B1691" s="22"/>
      <c r="C1691" s="22"/>
      <c r="D1691" s="26"/>
      <c r="E1691" s="27" t="s">
        <v>3044</v>
      </c>
      <c r="F1691" s="28">
        <v>1</v>
      </c>
      <c r="G1691" s="29"/>
      <c r="H1691" s="29"/>
      <c r="I1691" s="29"/>
      <c r="J1691" s="31">
        <f>ROUND(F1691,3)</f>
        <v>1</v>
      </c>
      <c r="K1691" s="33">
        <f>SUM(J1691:J1691)</f>
        <v>1</v>
      </c>
      <c r="L1691" s="22"/>
      <c r="M1691" s="22"/>
    </row>
    <row r="1692" spans="1:13" ht="15.45" customHeight="1" thickBot="1" x14ac:dyDescent="0.35">
      <c r="A1692" s="10" t="s">
        <v>3045</v>
      </c>
      <c r="B1692" s="5" t="s">
        <v>3046</v>
      </c>
      <c r="C1692" s="5" t="s">
        <v>3047</v>
      </c>
      <c r="D1692" s="84" t="s">
        <v>3048</v>
      </c>
      <c r="E1692" s="84"/>
      <c r="F1692" s="84"/>
      <c r="G1692" s="84"/>
      <c r="H1692" s="84"/>
      <c r="I1692" s="84"/>
      <c r="J1692" s="84"/>
      <c r="K1692" s="20">
        <f>SUM(K1695:K1695)</f>
        <v>1</v>
      </c>
      <c r="L1692" s="21">
        <f>ROUND(0*(1+M2/100),2)</f>
        <v>0</v>
      </c>
      <c r="M1692" s="21">
        <f>ROUND(K1692*L1692,2)</f>
        <v>0</v>
      </c>
    </row>
    <row r="1693" spans="1:13" ht="39.75" customHeight="1" thickBot="1" x14ac:dyDescent="0.35">
      <c r="A1693" s="22"/>
      <c r="B1693" s="22"/>
      <c r="C1693" s="22"/>
      <c r="D1693" s="84" t="s">
        <v>3049</v>
      </c>
      <c r="E1693" s="84"/>
      <c r="F1693" s="84"/>
      <c r="G1693" s="84"/>
      <c r="H1693" s="84"/>
      <c r="I1693" s="84"/>
      <c r="J1693" s="84"/>
      <c r="K1693" s="84"/>
      <c r="L1693" s="84"/>
      <c r="M1693" s="84"/>
    </row>
    <row r="1694" spans="1:13" ht="15.15" customHeight="1" thickBot="1" x14ac:dyDescent="0.35">
      <c r="A1694" s="22"/>
      <c r="B1694" s="22"/>
      <c r="C1694" s="22"/>
      <c r="D1694" s="22"/>
      <c r="E1694" s="23"/>
      <c r="F1694" s="25" t="s">
        <v>3050</v>
      </c>
      <c r="G1694" s="25" t="s">
        <v>3051</v>
      </c>
      <c r="H1694" s="25" t="s">
        <v>3052</v>
      </c>
      <c r="I1694" s="25" t="s">
        <v>3053</v>
      </c>
      <c r="J1694" s="25" t="s">
        <v>3054</v>
      </c>
      <c r="K1694" s="25" t="s">
        <v>3055</v>
      </c>
      <c r="L1694" s="22"/>
      <c r="M1694" s="22"/>
    </row>
    <row r="1695" spans="1:13" ht="21.3" customHeight="1" thickBot="1" x14ac:dyDescent="0.35">
      <c r="A1695" s="22"/>
      <c r="B1695" s="22"/>
      <c r="C1695" s="22"/>
      <c r="D1695" s="26"/>
      <c r="E1695" s="27" t="s">
        <v>3056</v>
      </c>
      <c r="F1695" s="28">
        <v>1</v>
      </c>
      <c r="G1695" s="29"/>
      <c r="H1695" s="29"/>
      <c r="I1695" s="29"/>
      <c r="J1695" s="31">
        <f>ROUND(F1695,3)</f>
        <v>1</v>
      </c>
      <c r="K1695" s="33">
        <f>SUM(J1695:J1695)</f>
        <v>1</v>
      </c>
      <c r="L1695" s="22"/>
      <c r="M1695" s="22"/>
    </row>
    <row r="1696" spans="1:13" ht="15.45" customHeight="1" thickBot="1" x14ac:dyDescent="0.35">
      <c r="A1696" s="10" t="s">
        <v>3057</v>
      </c>
      <c r="B1696" s="5" t="s">
        <v>3058</v>
      </c>
      <c r="C1696" s="5" t="s">
        <v>3059</v>
      </c>
      <c r="D1696" s="84" t="s">
        <v>3060</v>
      </c>
      <c r="E1696" s="84"/>
      <c r="F1696" s="84"/>
      <c r="G1696" s="84"/>
      <c r="H1696" s="84"/>
      <c r="I1696" s="84"/>
      <c r="J1696" s="84"/>
      <c r="K1696" s="20">
        <f>SUM(K1699:K1700)</f>
        <v>2</v>
      </c>
      <c r="L1696" s="21">
        <f>ROUND(0*(1+M2/100),2)</f>
        <v>0</v>
      </c>
      <c r="M1696" s="21">
        <f>ROUND(K1696*L1696,2)</f>
        <v>0</v>
      </c>
    </row>
    <row r="1697" spans="1:13" ht="39.75" customHeight="1" thickBot="1" x14ac:dyDescent="0.35">
      <c r="A1697" s="22"/>
      <c r="B1697" s="22"/>
      <c r="C1697" s="22"/>
      <c r="D1697" s="84" t="s">
        <v>3061</v>
      </c>
      <c r="E1697" s="84"/>
      <c r="F1697" s="84"/>
      <c r="G1697" s="84"/>
      <c r="H1697" s="84"/>
      <c r="I1697" s="84"/>
      <c r="J1697" s="84"/>
      <c r="K1697" s="84"/>
      <c r="L1697" s="84"/>
      <c r="M1697" s="84"/>
    </row>
    <row r="1698" spans="1:13" ht="15.15" customHeight="1" thickBot="1" x14ac:dyDescent="0.35">
      <c r="A1698" s="22"/>
      <c r="B1698" s="22"/>
      <c r="C1698" s="22"/>
      <c r="D1698" s="22"/>
      <c r="E1698" s="23"/>
      <c r="F1698" s="25" t="s">
        <v>3062</v>
      </c>
      <c r="G1698" s="25" t="s">
        <v>3063</v>
      </c>
      <c r="H1698" s="25" t="s">
        <v>3064</v>
      </c>
      <c r="I1698" s="25" t="s">
        <v>3065</v>
      </c>
      <c r="J1698" s="25" t="s">
        <v>3066</v>
      </c>
      <c r="K1698" s="25" t="s">
        <v>3067</v>
      </c>
      <c r="L1698" s="22"/>
      <c r="M1698" s="22"/>
    </row>
    <row r="1699" spans="1:13" ht="21.3" customHeight="1" thickBot="1" x14ac:dyDescent="0.35">
      <c r="A1699" s="22"/>
      <c r="B1699" s="22"/>
      <c r="C1699" s="22"/>
      <c r="D1699" s="26"/>
      <c r="E1699" s="27" t="s">
        <v>3068</v>
      </c>
      <c r="F1699" s="28">
        <v>1</v>
      </c>
      <c r="G1699" s="29"/>
      <c r="H1699" s="29"/>
      <c r="I1699" s="29"/>
      <c r="J1699" s="31">
        <f>ROUND(F1699,3)</f>
        <v>1</v>
      </c>
      <c r="K1699" s="42"/>
      <c r="L1699" s="22"/>
      <c r="M1699" s="22"/>
    </row>
    <row r="1700" spans="1:13" ht="21.3" customHeight="1" thickBot="1" x14ac:dyDescent="0.35">
      <c r="A1700" s="22"/>
      <c r="B1700" s="22"/>
      <c r="C1700" s="22"/>
      <c r="D1700" s="26"/>
      <c r="E1700" s="5" t="s">
        <v>3069</v>
      </c>
      <c r="F1700" s="3">
        <v>1</v>
      </c>
      <c r="G1700" s="20"/>
      <c r="H1700" s="20"/>
      <c r="I1700" s="20"/>
      <c r="J1700" s="30">
        <f>ROUND(F1700,3)</f>
        <v>1</v>
      </c>
      <c r="K1700" s="32">
        <f>SUM(J1699:J1700)</f>
        <v>2</v>
      </c>
      <c r="L1700" s="22"/>
      <c r="M1700" s="22"/>
    </row>
    <row r="1701" spans="1:13" ht="15.45" customHeight="1" thickBot="1" x14ac:dyDescent="0.35">
      <c r="A1701" s="10" t="s">
        <v>3070</v>
      </c>
      <c r="B1701" s="5" t="s">
        <v>3071</v>
      </c>
      <c r="C1701" s="5" t="s">
        <v>3072</v>
      </c>
      <c r="D1701" s="84" t="s">
        <v>3073</v>
      </c>
      <c r="E1701" s="84"/>
      <c r="F1701" s="84"/>
      <c r="G1701" s="84"/>
      <c r="H1701" s="84"/>
      <c r="I1701" s="84"/>
      <c r="J1701" s="84"/>
      <c r="K1701" s="20">
        <f>SUM(K1704:K1705)</f>
        <v>2</v>
      </c>
      <c r="L1701" s="21">
        <f>ROUND(0*(1+M2/100),2)</f>
        <v>0</v>
      </c>
      <c r="M1701" s="21">
        <f>ROUND(K1701*L1701,2)</f>
        <v>0</v>
      </c>
    </row>
    <row r="1702" spans="1:13" ht="39.75" customHeight="1" thickBot="1" x14ac:dyDescent="0.35">
      <c r="A1702" s="22"/>
      <c r="B1702" s="22"/>
      <c r="C1702" s="22"/>
      <c r="D1702" s="84" t="s">
        <v>3074</v>
      </c>
      <c r="E1702" s="84"/>
      <c r="F1702" s="84"/>
      <c r="G1702" s="84"/>
      <c r="H1702" s="84"/>
      <c r="I1702" s="84"/>
      <c r="J1702" s="84"/>
      <c r="K1702" s="84"/>
      <c r="L1702" s="84"/>
      <c r="M1702" s="84"/>
    </row>
    <row r="1703" spans="1:13" ht="15.15" customHeight="1" thickBot="1" x14ac:dyDescent="0.35">
      <c r="A1703" s="22"/>
      <c r="B1703" s="22"/>
      <c r="C1703" s="22"/>
      <c r="D1703" s="22"/>
      <c r="E1703" s="23"/>
      <c r="F1703" s="25" t="s">
        <v>3075</v>
      </c>
      <c r="G1703" s="25" t="s">
        <v>3076</v>
      </c>
      <c r="H1703" s="25" t="s">
        <v>3077</v>
      </c>
      <c r="I1703" s="25" t="s">
        <v>3078</v>
      </c>
      <c r="J1703" s="25" t="s">
        <v>3079</v>
      </c>
      <c r="K1703" s="25" t="s">
        <v>3080</v>
      </c>
      <c r="L1703" s="22"/>
      <c r="M1703" s="22"/>
    </row>
    <row r="1704" spans="1:13" ht="30.6" customHeight="1" thickBot="1" x14ac:dyDescent="0.35">
      <c r="A1704" s="22"/>
      <c r="B1704" s="22"/>
      <c r="C1704" s="22"/>
      <c r="D1704" s="26"/>
      <c r="E1704" s="27" t="s">
        <v>3081</v>
      </c>
      <c r="F1704" s="28">
        <v>1</v>
      </c>
      <c r="G1704" s="29"/>
      <c r="H1704" s="29"/>
      <c r="I1704" s="29"/>
      <c r="J1704" s="31">
        <f>ROUND(F1704,3)</f>
        <v>1</v>
      </c>
      <c r="K1704" s="42"/>
      <c r="L1704" s="22"/>
      <c r="M1704" s="22"/>
    </row>
    <row r="1705" spans="1:13" ht="30.6" customHeight="1" thickBot="1" x14ac:dyDescent="0.35">
      <c r="A1705" s="22"/>
      <c r="B1705" s="22"/>
      <c r="C1705" s="22"/>
      <c r="D1705" s="26"/>
      <c r="E1705" s="5" t="s">
        <v>3082</v>
      </c>
      <c r="F1705" s="3">
        <v>1</v>
      </c>
      <c r="G1705" s="20"/>
      <c r="H1705" s="20"/>
      <c r="I1705" s="20"/>
      <c r="J1705" s="30">
        <f>ROUND(F1705,3)</f>
        <v>1</v>
      </c>
      <c r="K1705" s="32">
        <f>SUM(J1704:J1705)</f>
        <v>2</v>
      </c>
      <c r="L1705" s="22"/>
      <c r="M1705" s="22"/>
    </row>
    <row r="1706" spans="1:13" ht="15.45" customHeight="1" thickBot="1" x14ac:dyDescent="0.35">
      <c r="A1706" s="10" t="s">
        <v>3083</v>
      </c>
      <c r="B1706" s="5" t="s">
        <v>3084</v>
      </c>
      <c r="C1706" s="5" t="s">
        <v>3085</v>
      </c>
      <c r="D1706" s="84" t="s">
        <v>3086</v>
      </c>
      <c r="E1706" s="84"/>
      <c r="F1706" s="84"/>
      <c r="G1706" s="84"/>
      <c r="H1706" s="84"/>
      <c r="I1706" s="84"/>
      <c r="J1706" s="84"/>
      <c r="K1706" s="20">
        <f>SUM(K1709:K1709)</f>
        <v>1</v>
      </c>
      <c r="L1706" s="21">
        <f>ROUND(0*(1+M2/100),2)</f>
        <v>0</v>
      </c>
      <c r="M1706" s="21">
        <f>ROUND(K1706*L1706,2)</f>
        <v>0</v>
      </c>
    </row>
    <row r="1707" spans="1:13" ht="39.75" customHeight="1" thickBot="1" x14ac:dyDescent="0.35">
      <c r="A1707" s="22"/>
      <c r="B1707" s="22"/>
      <c r="C1707" s="22"/>
      <c r="D1707" s="84" t="s">
        <v>3087</v>
      </c>
      <c r="E1707" s="84"/>
      <c r="F1707" s="84"/>
      <c r="G1707" s="84"/>
      <c r="H1707" s="84"/>
      <c r="I1707" s="84"/>
      <c r="J1707" s="84"/>
      <c r="K1707" s="84"/>
      <c r="L1707" s="84"/>
      <c r="M1707" s="84"/>
    </row>
    <row r="1708" spans="1:13" ht="15.15" customHeight="1" thickBot="1" x14ac:dyDescent="0.35">
      <c r="A1708" s="22"/>
      <c r="B1708" s="22"/>
      <c r="C1708" s="22"/>
      <c r="D1708" s="22"/>
      <c r="E1708" s="23"/>
      <c r="F1708" s="25" t="s">
        <v>3088</v>
      </c>
      <c r="G1708" s="25" t="s">
        <v>3089</v>
      </c>
      <c r="H1708" s="25" t="s">
        <v>3090</v>
      </c>
      <c r="I1708" s="25" t="s">
        <v>3091</v>
      </c>
      <c r="J1708" s="25" t="s">
        <v>3092</v>
      </c>
      <c r="K1708" s="25" t="s">
        <v>3093</v>
      </c>
      <c r="L1708" s="22"/>
      <c r="M1708" s="22"/>
    </row>
    <row r="1709" spans="1:13" ht="21.3" customHeight="1" thickBot="1" x14ac:dyDescent="0.35">
      <c r="A1709" s="22"/>
      <c r="B1709" s="22"/>
      <c r="C1709" s="22"/>
      <c r="D1709" s="26"/>
      <c r="E1709" s="27" t="s">
        <v>3094</v>
      </c>
      <c r="F1709" s="28">
        <v>1</v>
      </c>
      <c r="G1709" s="29"/>
      <c r="H1709" s="29"/>
      <c r="I1709" s="29"/>
      <c r="J1709" s="31">
        <f>ROUND(F1709,3)</f>
        <v>1</v>
      </c>
      <c r="K1709" s="33">
        <f>SUM(J1709:J1709)</f>
        <v>1</v>
      </c>
      <c r="L1709" s="22"/>
      <c r="M1709" s="22"/>
    </row>
    <row r="1710" spans="1:13" ht="15.45" customHeight="1" thickBot="1" x14ac:dyDescent="0.35">
      <c r="A1710" s="10" t="s">
        <v>3095</v>
      </c>
      <c r="B1710" s="5" t="s">
        <v>3096</v>
      </c>
      <c r="C1710" s="5" t="s">
        <v>3097</v>
      </c>
      <c r="D1710" s="84" t="s">
        <v>3098</v>
      </c>
      <c r="E1710" s="84"/>
      <c r="F1710" s="84"/>
      <c r="G1710" s="84"/>
      <c r="H1710" s="84"/>
      <c r="I1710" s="84"/>
      <c r="J1710" s="84"/>
      <c r="K1710" s="20">
        <f>SUM(K1713:K1714)</f>
        <v>2</v>
      </c>
      <c r="L1710" s="21">
        <f>ROUND(0*(1+M2/100),2)</f>
        <v>0</v>
      </c>
      <c r="M1710" s="21">
        <f>ROUND(K1710*L1710,2)</f>
        <v>0</v>
      </c>
    </row>
    <row r="1711" spans="1:13" ht="30.6" customHeight="1" thickBot="1" x14ac:dyDescent="0.35">
      <c r="A1711" s="22"/>
      <c r="B1711" s="22"/>
      <c r="C1711" s="22"/>
      <c r="D1711" s="84" t="s">
        <v>3099</v>
      </c>
      <c r="E1711" s="84"/>
      <c r="F1711" s="84"/>
      <c r="G1711" s="84"/>
      <c r="H1711" s="84"/>
      <c r="I1711" s="84"/>
      <c r="J1711" s="84"/>
      <c r="K1711" s="84"/>
      <c r="L1711" s="84"/>
      <c r="M1711" s="84"/>
    </row>
    <row r="1712" spans="1:13" ht="15.15" customHeight="1" thickBot="1" x14ac:dyDescent="0.35">
      <c r="A1712" s="22"/>
      <c r="B1712" s="22"/>
      <c r="C1712" s="22"/>
      <c r="D1712" s="22"/>
      <c r="E1712" s="23"/>
      <c r="F1712" s="25" t="s">
        <v>3100</v>
      </c>
      <c r="G1712" s="25" t="s">
        <v>3101</v>
      </c>
      <c r="H1712" s="25" t="s">
        <v>3102</v>
      </c>
      <c r="I1712" s="25" t="s">
        <v>3103</v>
      </c>
      <c r="J1712" s="25" t="s">
        <v>3104</v>
      </c>
      <c r="K1712" s="25" t="s">
        <v>3105</v>
      </c>
      <c r="L1712" s="22"/>
      <c r="M1712" s="22"/>
    </row>
    <row r="1713" spans="1:13" ht="15.15" customHeight="1" thickBot="1" x14ac:dyDescent="0.35">
      <c r="A1713" s="22"/>
      <c r="B1713" s="22"/>
      <c r="C1713" s="22"/>
      <c r="D1713" s="26"/>
      <c r="E1713" s="27" t="s">
        <v>3106</v>
      </c>
      <c r="F1713" s="28">
        <v>1</v>
      </c>
      <c r="G1713" s="29"/>
      <c r="H1713" s="29"/>
      <c r="I1713" s="29"/>
      <c r="J1713" s="31">
        <f>ROUND(F1713,3)</f>
        <v>1</v>
      </c>
      <c r="K1713" s="42"/>
      <c r="L1713" s="22"/>
      <c r="M1713" s="22"/>
    </row>
    <row r="1714" spans="1:13" ht="15.15" customHeight="1" thickBot="1" x14ac:dyDescent="0.35">
      <c r="A1714" s="22"/>
      <c r="B1714" s="22"/>
      <c r="C1714" s="22"/>
      <c r="D1714" s="26"/>
      <c r="E1714" s="5" t="s">
        <v>3107</v>
      </c>
      <c r="F1714" s="3">
        <v>1</v>
      </c>
      <c r="G1714" s="20"/>
      <c r="H1714" s="20"/>
      <c r="I1714" s="20"/>
      <c r="J1714" s="30">
        <f>ROUND(F1714,3)</f>
        <v>1</v>
      </c>
      <c r="K1714" s="32">
        <f>SUM(J1713:J1714)</f>
        <v>2</v>
      </c>
      <c r="L1714" s="22"/>
      <c r="M1714" s="22"/>
    </row>
    <row r="1715" spans="1:13" ht="15.45" customHeight="1" thickBot="1" x14ac:dyDescent="0.35">
      <c r="A1715" s="10" t="s">
        <v>3108</v>
      </c>
      <c r="B1715" s="5" t="s">
        <v>3109</v>
      </c>
      <c r="C1715" s="5" t="s">
        <v>3110</v>
      </c>
      <c r="D1715" s="84" t="s">
        <v>3111</v>
      </c>
      <c r="E1715" s="84"/>
      <c r="F1715" s="84"/>
      <c r="G1715" s="84"/>
      <c r="H1715" s="84"/>
      <c r="I1715" s="84"/>
      <c r="J1715" s="84"/>
      <c r="K1715" s="20">
        <f>SUM(K1718:K1718)</f>
        <v>1</v>
      </c>
      <c r="L1715" s="21">
        <f>ROUND(0*(1+M2/100),2)</f>
        <v>0</v>
      </c>
      <c r="M1715" s="21">
        <f>ROUND(K1715*L1715,2)</f>
        <v>0</v>
      </c>
    </row>
    <row r="1716" spans="1:13" ht="30.6" customHeight="1" thickBot="1" x14ac:dyDescent="0.35">
      <c r="A1716" s="22"/>
      <c r="B1716" s="22"/>
      <c r="C1716" s="22"/>
      <c r="D1716" s="84" t="s">
        <v>3112</v>
      </c>
      <c r="E1716" s="84"/>
      <c r="F1716" s="84"/>
      <c r="G1716" s="84"/>
      <c r="H1716" s="84"/>
      <c r="I1716" s="84"/>
      <c r="J1716" s="84"/>
      <c r="K1716" s="84"/>
      <c r="L1716" s="84"/>
      <c r="M1716" s="84"/>
    </row>
    <row r="1717" spans="1:13" ht="15.15" customHeight="1" thickBot="1" x14ac:dyDescent="0.35">
      <c r="A1717" s="22"/>
      <c r="B1717" s="22"/>
      <c r="C1717" s="22"/>
      <c r="D1717" s="22"/>
      <c r="E1717" s="23"/>
      <c r="F1717" s="25" t="s">
        <v>3113</v>
      </c>
      <c r="G1717" s="25" t="s">
        <v>3114</v>
      </c>
      <c r="H1717" s="25" t="s">
        <v>3115</v>
      </c>
      <c r="I1717" s="25" t="s">
        <v>3116</v>
      </c>
      <c r="J1717" s="25" t="s">
        <v>3117</v>
      </c>
      <c r="K1717" s="25" t="s">
        <v>3118</v>
      </c>
      <c r="L1717" s="22"/>
      <c r="M1717" s="22"/>
    </row>
    <row r="1718" spans="1:13" ht="21.3" customHeight="1" thickBot="1" x14ac:dyDescent="0.35">
      <c r="A1718" s="22"/>
      <c r="B1718" s="22"/>
      <c r="C1718" s="22"/>
      <c r="D1718" s="26"/>
      <c r="E1718" s="27" t="s">
        <v>3119</v>
      </c>
      <c r="F1718" s="28">
        <v>1</v>
      </c>
      <c r="G1718" s="29"/>
      <c r="H1718" s="29"/>
      <c r="I1718" s="29"/>
      <c r="J1718" s="31">
        <f>ROUND(F1718,3)</f>
        <v>1</v>
      </c>
      <c r="K1718" s="33">
        <f>SUM(J1718:J1718)</f>
        <v>1</v>
      </c>
      <c r="L1718" s="22"/>
      <c r="M1718" s="22"/>
    </row>
    <row r="1719" spans="1:13" ht="15.45" customHeight="1" thickBot="1" x14ac:dyDescent="0.35">
      <c r="A1719" s="10" t="s">
        <v>3120</v>
      </c>
      <c r="B1719" s="5" t="s">
        <v>3121</v>
      </c>
      <c r="C1719" s="5" t="s">
        <v>3122</v>
      </c>
      <c r="D1719" s="84" t="s">
        <v>3123</v>
      </c>
      <c r="E1719" s="84"/>
      <c r="F1719" s="84"/>
      <c r="G1719" s="84"/>
      <c r="H1719" s="84"/>
      <c r="I1719" s="84"/>
      <c r="J1719" s="84"/>
      <c r="K1719" s="20">
        <f>SUM(K1722:K1722)</f>
        <v>2</v>
      </c>
      <c r="L1719" s="21">
        <f>ROUND(0*(1+M2/100),2)</f>
        <v>0</v>
      </c>
      <c r="M1719" s="21">
        <f>ROUND(K1719*L1719,2)</f>
        <v>0</v>
      </c>
    </row>
    <row r="1720" spans="1:13" ht="39.75" customHeight="1" thickBot="1" x14ac:dyDescent="0.35">
      <c r="A1720" s="22"/>
      <c r="B1720" s="22"/>
      <c r="C1720" s="22"/>
      <c r="D1720" s="84" t="s">
        <v>3124</v>
      </c>
      <c r="E1720" s="84"/>
      <c r="F1720" s="84"/>
      <c r="G1720" s="84"/>
      <c r="H1720" s="84"/>
      <c r="I1720" s="84"/>
      <c r="J1720" s="84"/>
      <c r="K1720" s="84"/>
      <c r="L1720" s="84"/>
      <c r="M1720" s="84"/>
    </row>
    <row r="1721" spans="1:13" ht="15.15" customHeight="1" thickBot="1" x14ac:dyDescent="0.35">
      <c r="A1721" s="22"/>
      <c r="B1721" s="22"/>
      <c r="C1721" s="22"/>
      <c r="D1721" s="22"/>
      <c r="E1721" s="23"/>
      <c r="F1721" s="25" t="s">
        <v>3125</v>
      </c>
      <c r="G1721" s="25" t="s">
        <v>3126</v>
      </c>
      <c r="H1721" s="25" t="s">
        <v>3127</v>
      </c>
      <c r="I1721" s="25" t="s">
        <v>3128</v>
      </c>
      <c r="J1721" s="25" t="s">
        <v>3129</v>
      </c>
      <c r="K1721" s="25" t="s">
        <v>3130</v>
      </c>
      <c r="L1721" s="22"/>
      <c r="M1721" s="22"/>
    </row>
    <row r="1722" spans="1:13" ht="21.3" customHeight="1" thickBot="1" x14ac:dyDescent="0.35">
      <c r="A1722" s="22"/>
      <c r="B1722" s="22"/>
      <c r="C1722" s="22"/>
      <c r="D1722" s="26"/>
      <c r="E1722" s="27" t="s">
        <v>3131</v>
      </c>
      <c r="F1722" s="28">
        <v>2</v>
      </c>
      <c r="G1722" s="29"/>
      <c r="H1722" s="29"/>
      <c r="I1722" s="29"/>
      <c r="J1722" s="31">
        <f>ROUND(F1722,3)</f>
        <v>2</v>
      </c>
      <c r="K1722" s="33">
        <f>SUM(J1722:J1722)</f>
        <v>2</v>
      </c>
      <c r="L1722" s="22"/>
      <c r="M1722" s="22"/>
    </row>
    <row r="1723" spans="1:13" ht="15.45" customHeight="1" thickBot="1" x14ac:dyDescent="0.35">
      <c r="A1723" s="10" t="s">
        <v>3132</v>
      </c>
      <c r="B1723" s="5" t="s">
        <v>3133</v>
      </c>
      <c r="C1723" s="5" t="s">
        <v>3134</v>
      </c>
      <c r="D1723" s="84" t="s">
        <v>3135</v>
      </c>
      <c r="E1723" s="84"/>
      <c r="F1723" s="84"/>
      <c r="G1723" s="84"/>
      <c r="H1723" s="84"/>
      <c r="I1723" s="84"/>
      <c r="J1723" s="84"/>
      <c r="K1723" s="20">
        <f>SUM(K1726:K1726)</f>
        <v>2</v>
      </c>
      <c r="L1723" s="21">
        <f>ROUND(0*(1+M2/100),2)</f>
        <v>0</v>
      </c>
      <c r="M1723" s="21">
        <f>ROUND(K1723*L1723,2)</f>
        <v>0</v>
      </c>
    </row>
    <row r="1724" spans="1:13" ht="39.75" customHeight="1" thickBot="1" x14ac:dyDescent="0.35">
      <c r="A1724" s="22"/>
      <c r="B1724" s="22"/>
      <c r="C1724" s="22"/>
      <c r="D1724" s="84" t="s">
        <v>3136</v>
      </c>
      <c r="E1724" s="84"/>
      <c r="F1724" s="84"/>
      <c r="G1724" s="84"/>
      <c r="H1724" s="84"/>
      <c r="I1724" s="84"/>
      <c r="J1724" s="84"/>
      <c r="K1724" s="84"/>
      <c r="L1724" s="84"/>
      <c r="M1724" s="84"/>
    </row>
    <row r="1725" spans="1:13" ht="15.15" customHeight="1" thickBot="1" x14ac:dyDescent="0.35">
      <c r="A1725" s="22"/>
      <c r="B1725" s="22"/>
      <c r="C1725" s="22"/>
      <c r="D1725" s="22"/>
      <c r="E1725" s="23"/>
      <c r="F1725" s="25" t="s">
        <v>3137</v>
      </c>
      <c r="G1725" s="25" t="s">
        <v>3138</v>
      </c>
      <c r="H1725" s="25" t="s">
        <v>3139</v>
      </c>
      <c r="I1725" s="25" t="s">
        <v>3140</v>
      </c>
      <c r="J1725" s="25" t="s">
        <v>3141</v>
      </c>
      <c r="K1725" s="25" t="s">
        <v>3142</v>
      </c>
      <c r="L1725" s="22"/>
      <c r="M1725" s="22"/>
    </row>
    <row r="1726" spans="1:13" ht="21.3" customHeight="1" thickBot="1" x14ac:dyDescent="0.35">
      <c r="A1726" s="22"/>
      <c r="B1726" s="22"/>
      <c r="C1726" s="22"/>
      <c r="D1726" s="26"/>
      <c r="E1726" s="27" t="s">
        <v>3143</v>
      </c>
      <c r="F1726" s="28">
        <v>2</v>
      </c>
      <c r="G1726" s="29"/>
      <c r="H1726" s="29"/>
      <c r="I1726" s="29"/>
      <c r="J1726" s="31">
        <f>ROUND(F1726,3)</f>
        <v>2</v>
      </c>
      <c r="K1726" s="33">
        <f>SUM(J1726:J1726)</f>
        <v>2</v>
      </c>
      <c r="L1726" s="22"/>
      <c r="M1726" s="22"/>
    </row>
    <row r="1727" spans="1:13" ht="15.45" customHeight="1" thickBot="1" x14ac:dyDescent="0.35">
      <c r="A1727" s="10" t="s">
        <v>3144</v>
      </c>
      <c r="B1727" s="5" t="s">
        <v>3145</v>
      </c>
      <c r="C1727" s="5" t="s">
        <v>3146</v>
      </c>
      <c r="D1727" s="84" t="s">
        <v>3147</v>
      </c>
      <c r="E1727" s="84"/>
      <c r="F1727" s="84"/>
      <c r="G1727" s="84"/>
      <c r="H1727" s="84"/>
      <c r="I1727" s="84"/>
      <c r="J1727" s="84"/>
      <c r="K1727" s="20">
        <f>SUM(K1730:K1730)</f>
        <v>1</v>
      </c>
      <c r="L1727" s="21">
        <f>ROUND(0*(1+M2/100),2)</f>
        <v>0</v>
      </c>
      <c r="M1727" s="21">
        <f>ROUND(K1727*L1727,2)</f>
        <v>0</v>
      </c>
    </row>
    <row r="1728" spans="1:13" ht="39.75" customHeight="1" thickBot="1" x14ac:dyDescent="0.35">
      <c r="A1728" s="22"/>
      <c r="B1728" s="22"/>
      <c r="C1728" s="22"/>
      <c r="D1728" s="84" t="s">
        <v>3148</v>
      </c>
      <c r="E1728" s="84"/>
      <c r="F1728" s="84"/>
      <c r="G1728" s="84"/>
      <c r="H1728" s="84"/>
      <c r="I1728" s="84"/>
      <c r="J1728" s="84"/>
      <c r="K1728" s="84"/>
      <c r="L1728" s="84"/>
      <c r="M1728" s="84"/>
    </row>
    <row r="1729" spans="1:13" ht="15.15" customHeight="1" thickBot="1" x14ac:dyDescent="0.35">
      <c r="A1729" s="22"/>
      <c r="B1729" s="22"/>
      <c r="C1729" s="22"/>
      <c r="D1729" s="22"/>
      <c r="E1729" s="23"/>
      <c r="F1729" s="25" t="s">
        <v>3149</v>
      </c>
      <c r="G1729" s="25" t="s">
        <v>3150</v>
      </c>
      <c r="H1729" s="25" t="s">
        <v>3151</v>
      </c>
      <c r="I1729" s="25" t="s">
        <v>3152</v>
      </c>
      <c r="J1729" s="25" t="s">
        <v>3153</v>
      </c>
      <c r="K1729" s="25" t="s">
        <v>3154</v>
      </c>
      <c r="L1729" s="22"/>
      <c r="M1729" s="22"/>
    </row>
    <row r="1730" spans="1:13" ht="21.3" customHeight="1" thickBot="1" x14ac:dyDescent="0.35">
      <c r="A1730" s="22"/>
      <c r="B1730" s="22"/>
      <c r="C1730" s="22"/>
      <c r="D1730" s="26"/>
      <c r="E1730" s="27" t="s">
        <v>3155</v>
      </c>
      <c r="F1730" s="28">
        <v>1</v>
      </c>
      <c r="G1730" s="29"/>
      <c r="H1730" s="29"/>
      <c r="I1730" s="29"/>
      <c r="J1730" s="31">
        <f>ROUND(F1730,3)</f>
        <v>1</v>
      </c>
      <c r="K1730" s="33">
        <f>SUM(J1730:J1730)</f>
        <v>1</v>
      </c>
      <c r="L1730" s="22"/>
      <c r="M1730" s="22"/>
    </row>
    <row r="1731" spans="1:13" ht="15.45" customHeight="1" thickBot="1" x14ac:dyDescent="0.35">
      <c r="A1731" s="10" t="s">
        <v>3156</v>
      </c>
      <c r="B1731" s="5" t="s">
        <v>3157</v>
      </c>
      <c r="C1731" s="5" t="s">
        <v>3158</v>
      </c>
      <c r="D1731" s="84" t="s">
        <v>3159</v>
      </c>
      <c r="E1731" s="84"/>
      <c r="F1731" s="84"/>
      <c r="G1731" s="84"/>
      <c r="H1731" s="84"/>
      <c r="I1731" s="84"/>
      <c r="J1731" s="84"/>
      <c r="K1731" s="20">
        <f>SUM(K1734:K1735)</f>
        <v>2</v>
      </c>
      <c r="L1731" s="21">
        <f>ROUND(0*(1+M2/100),2)</f>
        <v>0</v>
      </c>
      <c r="M1731" s="21">
        <f>ROUND(K1731*L1731,2)</f>
        <v>0</v>
      </c>
    </row>
    <row r="1732" spans="1:13" ht="39.75" customHeight="1" thickBot="1" x14ac:dyDescent="0.35">
      <c r="A1732" s="22"/>
      <c r="B1732" s="22"/>
      <c r="C1732" s="22"/>
      <c r="D1732" s="84" t="s">
        <v>3160</v>
      </c>
      <c r="E1732" s="84"/>
      <c r="F1732" s="84"/>
      <c r="G1732" s="84"/>
      <c r="H1732" s="84"/>
      <c r="I1732" s="84"/>
      <c r="J1732" s="84"/>
      <c r="K1732" s="84"/>
      <c r="L1732" s="84"/>
      <c r="M1732" s="84"/>
    </row>
    <row r="1733" spans="1:13" ht="15.15" customHeight="1" thickBot="1" x14ac:dyDescent="0.35">
      <c r="A1733" s="22"/>
      <c r="B1733" s="22"/>
      <c r="C1733" s="22"/>
      <c r="D1733" s="22"/>
      <c r="E1733" s="23"/>
      <c r="F1733" s="25" t="s">
        <v>3161</v>
      </c>
      <c r="G1733" s="25" t="s">
        <v>3162</v>
      </c>
      <c r="H1733" s="25" t="s">
        <v>3163</v>
      </c>
      <c r="I1733" s="25" t="s">
        <v>3164</v>
      </c>
      <c r="J1733" s="25" t="s">
        <v>3165</v>
      </c>
      <c r="K1733" s="25" t="s">
        <v>3166</v>
      </c>
      <c r="L1733" s="22"/>
      <c r="M1733" s="22"/>
    </row>
    <row r="1734" spans="1:13" ht="21.3" customHeight="1" thickBot="1" x14ac:dyDescent="0.35">
      <c r="A1734" s="22"/>
      <c r="B1734" s="22"/>
      <c r="C1734" s="22"/>
      <c r="D1734" s="26"/>
      <c r="E1734" s="27" t="s">
        <v>3167</v>
      </c>
      <c r="F1734" s="28">
        <v>1</v>
      </c>
      <c r="G1734" s="29"/>
      <c r="H1734" s="29"/>
      <c r="I1734" s="29"/>
      <c r="J1734" s="31">
        <f>ROUND(F1734,3)</f>
        <v>1</v>
      </c>
      <c r="K1734" s="42"/>
      <c r="L1734" s="22"/>
      <c r="M1734" s="22"/>
    </row>
    <row r="1735" spans="1:13" ht="21.3" customHeight="1" thickBot="1" x14ac:dyDescent="0.35">
      <c r="A1735" s="22"/>
      <c r="B1735" s="22"/>
      <c r="C1735" s="22"/>
      <c r="D1735" s="26"/>
      <c r="E1735" s="5" t="s">
        <v>3168</v>
      </c>
      <c r="F1735" s="3">
        <v>1</v>
      </c>
      <c r="G1735" s="20"/>
      <c r="H1735" s="20"/>
      <c r="I1735" s="20"/>
      <c r="J1735" s="30">
        <f>ROUND(F1735,3)</f>
        <v>1</v>
      </c>
      <c r="K1735" s="32">
        <f>SUM(J1734:J1735)</f>
        <v>2</v>
      </c>
      <c r="L1735" s="22"/>
      <c r="M1735" s="22"/>
    </row>
    <row r="1736" spans="1:13" ht="15.45" customHeight="1" thickBot="1" x14ac:dyDescent="0.35">
      <c r="A1736" s="10" t="s">
        <v>3169</v>
      </c>
      <c r="B1736" s="5" t="s">
        <v>3170</v>
      </c>
      <c r="C1736" s="5" t="s">
        <v>3171</v>
      </c>
      <c r="D1736" s="84" t="s">
        <v>3172</v>
      </c>
      <c r="E1736" s="84"/>
      <c r="F1736" s="84"/>
      <c r="G1736" s="84"/>
      <c r="H1736" s="84"/>
      <c r="I1736" s="84"/>
      <c r="J1736" s="84"/>
      <c r="K1736" s="20">
        <f>SUM(K1739:K1740)</f>
        <v>4</v>
      </c>
      <c r="L1736" s="21">
        <f>ROUND(0*(1+M2/100),2)</f>
        <v>0</v>
      </c>
      <c r="M1736" s="21">
        <f>ROUND(K1736*L1736,2)</f>
        <v>0</v>
      </c>
    </row>
    <row r="1737" spans="1:13" ht="39.75" customHeight="1" thickBot="1" x14ac:dyDescent="0.35">
      <c r="A1737" s="22"/>
      <c r="B1737" s="22"/>
      <c r="C1737" s="22"/>
      <c r="D1737" s="84" t="s">
        <v>3173</v>
      </c>
      <c r="E1737" s="84"/>
      <c r="F1737" s="84"/>
      <c r="G1737" s="84"/>
      <c r="H1737" s="84"/>
      <c r="I1737" s="84"/>
      <c r="J1737" s="84"/>
      <c r="K1737" s="84"/>
      <c r="L1737" s="84"/>
      <c r="M1737" s="84"/>
    </row>
    <row r="1738" spans="1:13" ht="15.15" customHeight="1" thickBot="1" x14ac:dyDescent="0.35">
      <c r="A1738" s="22"/>
      <c r="B1738" s="22"/>
      <c r="C1738" s="22"/>
      <c r="D1738" s="22"/>
      <c r="E1738" s="23"/>
      <c r="F1738" s="25" t="s">
        <v>3174</v>
      </c>
      <c r="G1738" s="25" t="s">
        <v>3175</v>
      </c>
      <c r="H1738" s="25" t="s">
        <v>3176</v>
      </c>
      <c r="I1738" s="25" t="s">
        <v>3177</v>
      </c>
      <c r="J1738" s="25" t="s">
        <v>3178</v>
      </c>
      <c r="K1738" s="25" t="s">
        <v>3179</v>
      </c>
      <c r="L1738" s="22"/>
      <c r="M1738" s="22"/>
    </row>
    <row r="1739" spans="1:13" ht="30.6" customHeight="1" thickBot="1" x14ac:dyDescent="0.35">
      <c r="A1739" s="22"/>
      <c r="B1739" s="22"/>
      <c r="C1739" s="22"/>
      <c r="D1739" s="26"/>
      <c r="E1739" s="27" t="s">
        <v>3180</v>
      </c>
      <c r="F1739" s="28">
        <v>2</v>
      </c>
      <c r="G1739" s="29"/>
      <c r="H1739" s="29"/>
      <c r="I1739" s="29"/>
      <c r="J1739" s="31">
        <f>ROUND(F1739,3)</f>
        <v>2</v>
      </c>
      <c r="K1739" s="42"/>
      <c r="L1739" s="22"/>
      <c r="M1739" s="22"/>
    </row>
    <row r="1740" spans="1:13" ht="30.6" customHeight="1" thickBot="1" x14ac:dyDescent="0.35">
      <c r="A1740" s="22"/>
      <c r="B1740" s="22"/>
      <c r="C1740" s="22"/>
      <c r="D1740" s="26"/>
      <c r="E1740" s="5" t="s">
        <v>3181</v>
      </c>
      <c r="F1740" s="3">
        <v>2</v>
      </c>
      <c r="G1740" s="20"/>
      <c r="H1740" s="20"/>
      <c r="I1740" s="20"/>
      <c r="J1740" s="30">
        <f>ROUND(F1740,3)</f>
        <v>2</v>
      </c>
      <c r="K1740" s="32">
        <f>SUM(J1739:J1740)</f>
        <v>4</v>
      </c>
      <c r="L1740" s="22"/>
      <c r="M1740" s="22"/>
    </row>
    <row r="1741" spans="1:13" ht="15.45" customHeight="1" thickBot="1" x14ac:dyDescent="0.35">
      <c r="A1741" s="10" t="s">
        <v>3182</v>
      </c>
      <c r="B1741" s="5" t="s">
        <v>3183</v>
      </c>
      <c r="C1741" s="5" t="s">
        <v>3184</v>
      </c>
      <c r="D1741" s="84" t="s">
        <v>3185</v>
      </c>
      <c r="E1741" s="84"/>
      <c r="F1741" s="84"/>
      <c r="G1741" s="84"/>
      <c r="H1741" s="84"/>
      <c r="I1741" s="84"/>
      <c r="J1741" s="84"/>
      <c r="K1741" s="20">
        <f>SUM(K1744:K1745)</f>
        <v>3</v>
      </c>
      <c r="L1741" s="21">
        <f>ROUND(0*(1+M2/100),2)</f>
        <v>0</v>
      </c>
      <c r="M1741" s="21">
        <f>ROUND(K1741*L1741,2)</f>
        <v>0</v>
      </c>
    </row>
    <row r="1742" spans="1:13" ht="39.75" customHeight="1" thickBot="1" x14ac:dyDescent="0.35">
      <c r="A1742" s="22"/>
      <c r="B1742" s="22"/>
      <c r="C1742" s="22"/>
      <c r="D1742" s="84" t="s">
        <v>3186</v>
      </c>
      <c r="E1742" s="84"/>
      <c r="F1742" s="84"/>
      <c r="G1742" s="84"/>
      <c r="H1742" s="84"/>
      <c r="I1742" s="84"/>
      <c r="J1742" s="84"/>
      <c r="K1742" s="84"/>
      <c r="L1742" s="84"/>
      <c r="M1742" s="84"/>
    </row>
    <row r="1743" spans="1:13" ht="15.15" customHeight="1" thickBot="1" x14ac:dyDescent="0.35">
      <c r="A1743" s="22"/>
      <c r="B1743" s="22"/>
      <c r="C1743" s="22"/>
      <c r="D1743" s="22"/>
      <c r="E1743" s="23"/>
      <c r="F1743" s="25" t="s">
        <v>3187</v>
      </c>
      <c r="G1743" s="25" t="s">
        <v>3188</v>
      </c>
      <c r="H1743" s="25" t="s">
        <v>3189</v>
      </c>
      <c r="I1743" s="25" t="s">
        <v>3190</v>
      </c>
      <c r="J1743" s="25" t="s">
        <v>3191</v>
      </c>
      <c r="K1743" s="25" t="s">
        <v>3192</v>
      </c>
      <c r="L1743" s="22"/>
      <c r="M1743" s="22"/>
    </row>
    <row r="1744" spans="1:13" ht="21.3" customHeight="1" thickBot="1" x14ac:dyDescent="0.35">
      <c r="A1744" s="22"/>
      <c r="B1744" s="22"/>
      <c r="C1744" s="22"/>
      <c r="D1744" s="26"/>
      <c r="E1744" s="27" t="s">
        <v>3193</v>
      </c>
      <c r="F1744" s="28">
        <v>1</v>
      </c>
      <c r="G1744" s="29"/>
      <c r="H1744" s="29"/>
      <c r="I1744" s="29"/>
      <c r="J1744" s="31">
        <f>ROUND(F1744,3)</f>
        <v>1</v>
      </c>
      <c r="K1744" s="42"/>
      <c r="L1744" s="22"/>
      <c r="M1744" s="22"/>
    </row>
    <row r="1745" spans="1:13" ht="30.6" customHeight="1" thickBot="1" x14ac:dyDescent="0.35">
      <c r="A1745" s="22"/>
      <c r="B1745" s="22"/>
      <c r="C1745" s="22"/>
      <c r="D1745" s="26"/>
      <c r="E1745" s="5" t="s">
        <v>3194</v>
      </c>
      <c r="F1745" s="3">
        <v>2</v>
      </c>
      <c r="G1745" s="20"/>
      <c r="H1745" s="20"/>
      <c r="I1745" s="20"/>
      <c r="J1745" s="30">
        <f>ROUND(F1745,3)</f>
        <v>2</v>
      </c>
      <c r="K1745" s="32">
        <f>SUM(J1744:J1745)</f>
        <v>3</v>
      </c>
      <c r="L1745" s="22"/>
      <c r="M1745" s="22"/>
    </row>
    <row r="1746" spans="1:13" ht="15.45" customHeight="1" thickBot="1" x14ac:dyDescent="0.35">
      <c r="A1746" s="10" t="s">
        <v>3195</v>
      </c>
      <c r="B1746" s="5" t="s">
        <v>3196</v>
      </c>
      <c r="C1746" s="5" t="s">
        <v>3197</v>
      </c>
      <c r="D1746" s="84" t="s">
        <v>3198</v>
      </c>
      <c r="E1746" s="84"/>
      <c r="F1746" s="84"/>
      <c r="G1746" s="84"/>
      <c r="H1746" s="84"/>
      <c r="I1746" s="84"/>
      <c r="J1746" s="84"/>
      <c r="K1746" s="20">
        <f>SUM(K1749:K1749)</f>
        <v>1</v>
      </c>
      <c r="L1746" s="21">
        <f>ROUND(0*(1+M2/100),2)</f>
        <v>0</v>
      </c>
      <c r="M1746" s="21">
        <f>ROUND(K1746*L1746,2)</f>
        <v>0</v>
      </c>
    </row>
    <row r="1747" spans="1:13" ht="39.75" customHeight="1" thickBot="1" x14ac:dyDescent="0.35">
      <c r="A1747" s="22"/>
      <c r="B1747" s="22"/>
      <c r="C1747" s="22"/>
      <c r="D1747" s="84" t="s">
        <v>3199</v>
      </c>
      <c r="E1747" s="84"/>
      <c r="F1747" s="84"/>
      <c r="G1747" s="84"/>
      <c r="H1747" s="84"/>
      <c r="I1747" s="84"/>
      <c r="J1747" s="84"/>
      <c r="K1747" s="84"/>
      <c r="L1747" s="84"/>
      <c r="M1747" s="84"/>
    </row>
    <row r="1748" spans="1:13" ht="15.15" customHeight="1" thickBot="1" x14ac:dyDescent="0.35">
      <c r="A1748" s="22"/>
      <c r="B1748" s="22"/>
      <c r="C1748" s="22"/>
      <c r="D1748" s="22"/>
      <c r="E1748" s="23"/>
      <c r="F1748" s="25" t="s">
        <v>3200</v>
      </c>
      <c r="G1748" s="25" t="s">
        <v>3201</v>
      </c>
      <c r="H1748" s="25" t="s">
        <v>3202</v>
      </c>
      <c r="I1748" s="25" t="s">
        <v>3203</v>
      </c>
      <c r="J1748" s="25" t="s">
        <v>3204</v>
      </c>
      <c r="K1748" s="25" t="s">
        <v>3205</v>
      </c>
      <c r="L1748" s="22"/>
      <c r="M1748" s="22"/>
    </row>
    <row r="1749" spans="1:13" ht="30.6" customHeight="1" thickBot="1" x14ac:dyDescent="0.35">
      <c r="A1749" s="22"/>
      <c r="B1749" s="22"/>
      <c r="C1749" s="22"/>
      <c r="D1749" s="26"/>
      <c r="E1749" s="27" t="s">
        <v>3206</v>
      </c>
      <c r="F1749" s="28">
        <v>1</v>
      </c>
      <c r="G1749" s="29"/>
      <c r="H1749" s="29"/>
      <c r="I1749" s="29"/>
      <c r="J1749" s="31">
        <f>ROUND(F1749,3)</f>
        <v>1</v>
      </c>
      <c r="K1749" s="33">
        <f>SUM(J1749:J1749)</f>
        <v>1</v>
      </c>
      <c r="L1749" s="22"/>
      <c r="M1749" s="22"/>
    </row>
    <row r="1750" spans="1:13" ht="15.45" customHeight="1" thickBot="1" x14ac:dyDescent="0.35">
      <c r="A1750" s="10" t="s">
        <v>3207</v>
      </c>
      <c r="B1750" s="5" t="s">
        <v>3208</v>
      </c>
      <c r="C1750" s="5" t="s">
        <v>3209</v>
      </c>
      <c r="D1750" s="84" t="s">
        <v>3210</v>
      </c>
      <c r="E1750" s="84"/>
      <c r="F1750" s="84"/>
      <c r="G1750" s="84"/>
      <c r="H1750" s="84"/>
      <c r="I1750" s="84"/>
      <c r="J1750" s="84"/>
      <c r="K1750" s="20">
        <f>SUM(K1753:K1753)</f>
        <v>1</v>
      </c>
      <c r="L1750" s="21">
        <f>ROUND(0*(1+M2/100),2)</f>
        <v>0</v>
      </c>
      <c r="M1750" s="21">
        <f>ROUND(K1750*L1750,2)</f>
        <v>0</v>
      </c>
    </row>
    <row r="1751" spans="1:13" ht="39.75" customHeight="1" thickBot="1" x14ac:dyDescent="0.35">
      <c r="A1751" s="22"/>
      <c r="B1751" s="22"/>
      <c r="C1751" s="22"/>
      <c r="D1751" s="84" t="s">
        <v>3211</v>
      </c>
      <c r="E1751" s="84"/>
      <c r="F1751" s="84"/>
      <c r="G1751" s="84"/>
      <c r="H1751" s="84"/>
      <c r="I1751" s="84"/>
      <c r="J1751" s="84"/>
      <c r="K1751" s="84"/>
      <c r="L1751" s="84"/>
      <c r="M1751" s="84"/>
    </row>
    <row r="1752" spans="1:13" ht="15.15" customHeight="1" thickBot="1" x14ac:dyDescent="0.35">
      <c r="A1752" s="22"/>
      <c r="B1752" s="22"/>
      <c r="C1752" s="22"/>
      <c r="D1752" s="22"/>
      <c r="E1752" s="23"/>
      <c r="F1752" s="25" t="s">
        <v>3212</v>
      </c>
      <c r="G1752" s="25" t="s">
        <v>3213</v>
      </c>
      <c r="H1752" s="25" t="s">
        <v>3214</v>
      </c>
      <c r="I1752" s="25" t="s">
        <v>3215</v>
      </c>
      <c r="J1752" s="25" t="s">
        <v>3216</v>
      </c>
      <c r="K1752" s="25" t="s">
        <v>3217</v>
      </c>
      <c r="L1752" s="22"/>
      <c r="M1752" s="22"/>
    </row>
    <row r="1753" spans="1:13" ht="30.6" customHeight="1" thickBot="1" x14ac:dyDescent="0.35">
      <c r="A1753" s="22"/>
      <c r="B1753" s="22"/>
      <c r="C1753" s="22"/>
      <c r="D1753" s="26"/>
      <c r="E1753" s="27" t="s">
        <v>3218</v>
      </c>
      <c r="F1753" s="28">
        <v>1</v>
      </c>
      <c r="G1753" s="29"/>
      <c r="H1753" s="29"/>
      <c r="I1753" s="29"/>
      <c r="J1753" s="31">
        <f>ROUND(F1753,3)</f>
        <v>1</v>
      </c>
      <c r="K1753" s="33">
        <f>SUM(J1753:J1753)</f>
        <v>1</v>
      </c>
      <c r="L1753" s="22"/>
      <c r="M1753" s="22"/>
    </row>
    <row r="1754" spans="1:13" ht="15.45" customHeight="1" thickBot="1" x14ac:dyDescent="0.35">
      <c r="A1754" s="10" t="s">
        <v>3219</v>
      </c>
      <c r="B1754" s="5" t="s">
        <v>3220</v>
      </c>
      <c r="C1754" s="5" t="s">
        <v>3221</v>
      </c>
      <c r="D1754" s="84" t="s">
        <v>3222</v>
      </c>
      <c r="E1754" s="84"/>
      <c r="F1754" s="84"/>
      <c r="G1754" s="84"/>
      <c r="H1754" s="84"/>
      <c r="I1754" s="84"/>
      <c r="J1754" s="84"/>
      <c r="K1754" s="20">
        <f>SUM(K1757:K1757)</f>
        <v>1</v>
      </c>
      <c r="L1754" s="21">
        <f>ROUND(0*(1+M2/100),2)</f>
        <v>0</v>
      </c>
      <c r="M1754" s="21">
        <f>ROUND(K1754*L1754,2)</f>
        <v>0</v>
      </c>
    </row>
    <row r="1755" spans="1:13" ht="39.75" customHeight="1" thickBot="1" x14ac:dyDescent="0.35">
      <c r="A1755" s="22"/>
      <c r="B1755" s="22"/>
      <c r="C1755" s="22"/>
      <c r="D1755" s="84" t="s">
        <v>3223</v>
      </c>
      <c r="E1755" s="84"/>
      <c r="F1755" s="84"/>
      <c r="G1755" s="84"/>
      <c r="H1755" s="84"/>
      <c r="I1755" s="84"/>
      <c r="J1755" s="84"/>
      <c r="K1755" s="84"/>
      <c r="L1755" s="84"/>
      <c r="M1755" s="84"/>
    </row>
    <row r="1756" spans="1:13" ht="15.15" customHeight="1" thickBot="1" x14ac:dyDescent="0.35">
      <c r="A1756" s="22"/>
      <c r="B1756" s="22"/>
      <c r="C1756" s="22"/>
      <c r="D1756" s="22"/>
      <c r="E1756" s="23"/>
      <c r="F1756" s="25" t="s">
        <v>3224</v>
      </c>
      <c r="G1756" s="25" t="s">
        <v>3225</v>
      </c>
      <c r="H1756" s="25" t="s">
        <v>3226</v>
      </c>
      <c r="I1756" s="25" t="s">
        <v>3227</v>
      </c>
      <c r="J1756" s="25" t="s">
        <v>3228</v>
      </c>
      <c r="K1756" s="25" t="s">
        <v>3229</v>
      </c>
      <c r="L1756" s="22"/>
      <c r="M1756" s="22"/>
    </row>
    <row r="1757" spans="1:13" ht="30.6" customHeight="1" thickBot="1" x14ac:dyDescent="0.35">
      <c r="A1757" s="22"/>
      <c r="B1757" s="22"/>
      <c r="C1757" s="22"/>
      <c r="D1757" s="26"/>
      <c r="E1757" s="27" t="s">
        <v>3230</v>
      </c>
      <c r="F1757" s="28">
        <v>1</v>
      </c>
      <c r="G1757" s="29"/>
      <c r="H1757" s="29"/>
      <c r="I1757" s="29"/>
      <c r="J1757" s="31">
        <f>ROUND(F1757,3)</f>
        <v>1</v>
      </c>
      <c r="K1757" s="33">
        <f>SUM(J1757:J1757)</f>
        <v>1</v>
      </c>
      <c r="L1757" s="22"/>
      <c r="M1757" s="22"/>
    </row>
    <row r="1758" spans="1:13" ht="15.45" customHeight="1" thickBot="1" x14ac:dyDescent="0.35">
      <c r="A1758" s="10" t="s">
        <v>3231</v>
      </c>
      <c r="B1758" s="5" t="s">
        <v>3232</v>
      </c>
      <c r="C1758" s="5" t="s">
        <v>3233</v>
      </c>
      <c r="D1758" s="84" t="s">
        <v>3234</v>
      </c>
      <c r="E1758" s="84"/>
      <c r="F1758" s="84"/>
      <c r="G1758" s="84"/>
      <c r="H1758" s="84"/>
      <c r="I1758" s="84"/>
      <c r="J1758" s="84"/>
      <c r="K1758" s="20">
        <f>SUM(K1761:K1761)</f>
        <v>1</v>
      </c>
      <c r="L1758" s="21">
        <f>ROUND(0*(1+M2/100),2)</f>
        <v>0</v>
      </c>
      <c r="M1758" s="21">
        <f>ROUND(K1758*L1758,2)</f>
        <v>0</v>
      </c>
    </row>
    <row r="1759" spans="1:13" ht="39.75" customHeight="1" thickBot="1" x14ac:dyDescent="0.35">
      <c r="A1759" s="22"/>
      <c r="B1759" s="22"/>
      <c r="C1759" s="22"/>
      <c r="D1759" s="84" t="s">
        <v>3235</v>
      </c>
      <c r="E1759" s="84"/>
      <c r="F1759" s="84"/>
      <c r="G1759" s="84"/>
      <c r="H1759" s="84"/>
      <c r="I1759" s="84"/>
      <c r="J1759" s="84"/>
      <c r="K1759" s="84"/>
      <c r="L1759" s="84"/>
      <c r="M1759" s="84"/>
    </row>
    <row r="1760" spans="1:13" ht="15.15" customHeight="1" thickBot="1" x14ac:dyDescent="0.35">
      <c r="A1760" s="22"/>
      <c r="B1760" s="22"/>
      <c r="C1760" s="22"/>
      <c r="D1760" s="22"/>
      <c r="E1760" s="23"/>
      <c r="F1760" s="25" t="s">
        <v>3236</v>
      </c>
      <c r="G1760" s="25" t="s">
        <v>3237</v>
      </c>
      <c r="H1760" s="25" t="s">
        <v>3238</v>
      </c>
      <c r="I1760" s="25" t="s">
        <v>3239</v>
      </c>
      <c r="J1760" s="25" t="s">
        <v>3240</v>
      </c>
      <c r="K1760" s="25" t="s">
        <v>3241</v>
      </c>
      <c r="L1760" s="22"/>
      <c r="M1760" s="22"/>
    </row>
    <row r="1761" spans="1:13" ht="30.6" customHeight="1" thickBot="1" x14ac:dyDescent="0.35">
      <c r="A1761" s="22"/>
      <c r="B1761" s="22"/>
      <c r="C1761" s="22"/>
      <c r="D1761" s="26"/>
      <c r="E1761" s="27" t="s">
        <v>3242</v>
      </c>
      <c r="F1761" s="28">
        <v>1</v>
      </c>
      <c r="G1761" s="29"/>
      <c r="H1761" s="29"/>
      <c r="I1761" s="29"/>
      <c r="J1761" s="31">
        <f>ROUND(F1761,3)</f>
        <v>1</v>
      </c>
      <c r="K1761" s="33">
        <f>SUM(J1761:J1761)</f>
        <v>1</v>
      </c>
      <c r="L1761" s="22"/>
      <c r="M1761" s="22"/>
    </row>
    <row r="1762" spans="1:13" ht="15.45" customHeight="1" thickBot="1" x14ac:dyDescent="0.35">
      <c r="A1762" s="10" t="s">
        <v>3243</v>
      </c>
      <c r="B1762" s="5" t="s">
        <v>3244</v>
      </c>
      <c r="C1762" s="5" t="s">
        <v>3245</v>
      </c>
      <c r="D1762" s="84" t="s">
        <v>3246</v>
      </c>
      <c r="E1762" s="84"/>
      <c r="F1762" s="84"/>
      <c r="G1762" s="84"/>
      <c r="H1762" s="84"/>
      <c r="I1762" s="84"/>
      <c r="J1762" s="84"/>
      <c r="K1762" s="20">
        <f>SUM(K1765:K1765)</f>
        <v>1</v>
      </c>
      <c r="L1762" s="21">
        <f>ROUND(0*(1+M2/100),2)</f>
        <v>0</v>
      </c>
      <c r="M1762" s="21">
        <f>ROUND(K1762*L1762,2)</f>
        <v>0</v>
      </c>
    </row>
    <row r="1763" spans="1:13" ht="39.75" customHeight="1" thickBot="1" x14ac:dyDescent="0.35">
      <c r="A1763" s="22"/>
      <c r="B1763" s="22"/>
      <c r="C1763" s="22"/>
      <c r="D1763" s="84" t="s">
        <v>3247</v>
      </c>
      <c r="E1763" s="84"/>
      <c r="F1763" s="84"/>
      <c r="G1763" s="84"/>
      <c r="H1763" s="84"/>
      <c r="I1763" s="84"/>
      <c r="J1763" s="84"/>
      <c r="K1763" s="84"/>
      <c r="L1763" s="84"/>
      <c r="M1763" s="84"/>
    </row>
    <row r="1764" spans="1:13" ht="15.15" customHeight="1" thickBot="1" x14ac:dyDescent="0.35">
      <c r="A1764" s="22"/>
      <c r="B1764" s="22"/>
      <c r="C1764" s="22"/>
      <c r="D1764" s="22"/>
      <c r="E1764" s="23"/>
      <c r="F1764" s="25" t="s">
        <v>3248</v>
      </c>
      <c r="G1764" s="25" t="s">
        <v>3249</v>
      </c>
      <c r="H1764" s="25" t="s">
        <v>3250</v>
      </c>
      <c r="I1764" s="25" t="s">
        <v>3251</v>
      </c>
      <c r="J1764" s="25" t="s">
        <v>3252</v>
      </c>
      <c r="K1764" s="25" t="s">
        <v>3253</v>
      </c>
      <c r="L1764" s="22"/>
      <c r="M1764" s="22"/>
    </row>
    <row r="1765" spans="1:13" ht="30.6" customHeight="1" thickBot="1" x14ac:dyDescent="0.35">
      <c r="A1765" s="22"/>
      <c r="B1765" s="22"/>
      <c r="C1765" s="22"/>
      <c r="D1765" s="26"/>
      <c r="E1765" s="27" t="s">
        <v>3254</v>
      </c>
      <c r="F1765" s="28">
        <v>1</v>
      </c>
      <c r="G1765" s="29"/>
      <c r="H1765" s="29"/>
      <c r="I1765" s="29"/>
      <c r="J1765" s="31">
        <f>ROUND(F1765,3)</f>
        <v>1</v>
      </c>
      <c r="K1765" s="33">
        <f>SUM(J1765:J1765)</f>
        <v>1</v>
      </c>
      <c r="L1765" s="22"/>
      <c r="M1765" s="22"/>
    </row>
    <row r="1766" spans="1:13" ht="15.45" customHeight="1" thickBot="1" x14ac:dyDescent="0.35">
      <c r="A1766" s="10" t="s">
        <v>3255</v>
      </c>
      <c r="B1766" s="5" t="s">
        <v>3256</v>
      </c>
      <c r="C1766" s="5" t="s">
        <v>3257</v>
      </c>
      <c r="D1766" s="84" t="s">
        <v>3258</v>
      </c>
      <c r="E1766" s="84"/>
      <c r="F1766" s="84"/>
      <c r="G1766" s="84"/>
      <c r="H1766" s="84"/>
      <c r="I1766" s="84"/>
      <c r="J1766" s="84"/>
      <c r="K1766" s="20">
        <f>SUM(K1769:K1769)</f>
        <v>1</v>
      </c>
      <c r="L1766" s="21">
        <f>ROUND(0*(1+M2/100),2)</f>
        <v>0</v>
      </c>
      <c r="M1766" s="21">
        <f>ROUND(K1766*L1766,2)</f>
        <v>0</v>
      </c>
    </row>
    <row r="1767" spans="1:13" ht="39.75" customHeight="1" thickBot="1" x14ac:dyDescent="0.35">
      <c r="A1767" s="22"/>
      <c r="B1767" s="22"/>
      <c r="C1767" s="22"/>
      <c r="D1767" s="84" t="s">
        <v>3259</v>
      </c>
      <c r="E1767" s="84"/>
      <c r="F1767" s="84"/>
      <c r="G1767" s="84"/>
      <c r="H1767" s="84"/>
      <c r="I1767" s="84"/>
      <c r="J1767" s="84"/>
      <c r="K1767" s="84"/>
      <c r="L1767" s="84"/>
      <c r="M1767" s="84"/>
    </row>
    <row r="1768" spans="1:13" ht="15.15" customHeight="1" thickBot="1" x14ac:dyDescent="0.35">
      <c r="A1768" s="22"/>
      <c r="B1768" s="22"/>
      <c r="C1768" s="22"/>
      <c r="D1768" s="22"/>
      <c r="E1768" s="23"/>
      <c r="F1768" s="25" t="s">
        <v>3260</v>
      </c>
      <c r="G1768" s="25" t="s">
        <v>3261</v>
      </c>
      <c r="H1768" s="25" t="s">
        <v>3262</v>
      </c>
      <c r="I1768" s="25" t="s">
        <v>3263</v>
      </c>
      <c r="J1768" s="25" t="s">
        <v>3264</v>
      </c>
      <c r="K1768" s="25" t="s">
        <v>3265</v>
      </c>
      <c r="L1768" s="22"/>
      <c r="M1768" s="22"/>
    </row>
    <row r="1769" spans="1:13" ht="30.6" customHeight="1" thickBot="1" x14ac:dyDescent="0.35">
      <c r="A1769" s="22"/>
      <c r="B1769" s="22"/>
      <c r="C1769" s="22"/>
      <c r="D1769" s="26"/>
      <c r="E1769" s="27" t="s">
        <v>3266</v>
      </c>
      <c r="F1769" s="28">
        <v>1</v>
      </c>
      <c r="G1769" s="29"/>
      <c r="H1769" s="29"/>
      <c r="I1769" s="29"/>
      <c r="J1769" s="31">
        <f>ROUND(F1769,3)</f>
        <v>1</v>
      </c>
      <c r="K1769" s="33">
        <f>SUM(J1769:J1769)</f>
        <v>1</v>
      </c>
      <c r="L1769" s="22"/>
      <c r="M1769" s="22"/>
    </row>
    <row r="1770" spans="1:13" ht="15.45" customHeight="1" thickBot="1" x14ac:dyDescent="0.35">
      <c r="A1770" s="10" t="s">
        <v>3267</v>
      </c>
      <c r="B1770" s="5" t="s">
        <v>3268</v>
      </c>
      <c r="C1770" s="5" t="s">
        <v>3269</v>
      </c>
      <c r="D1770" s="84" t="s">
        <v>3270</v>
      </c>
      <c r="E1770" s="84"/>
      <c r="F1770" s="84"/>
      <c r="G1770" s="84"/>
      <c r="H1770" s="84"/>
      <c r="I1770" s="84"/>
      <c r="J1770" s="84"/>
      <c r="K1770" s="20">
        <f>SUM(K1773:K1773)</f>
        <v>1</v>
      </c>
      <c r="L1770" s="21">
        <f>ROUND(0*(1+M2/100),2)</f>
        <v>0</v>
      </c>
      <c r="M1770" s="21">
        <f>ROUND(K1770*L1770,2)</f>
        <v>0</v>
      </c>
    </row>
    <row r="1771" spans="1:13" ht="39.75" customHeight="1" thickBot="1" x14ac:dyDescent="0.35">
      <c r="A1771" s="22"/>
      <c r="B1771" s="22"/>
      <c r="C1771" s="22"/>
      <c r="D1771" s="84" t="s">
        <v>3271</v>
      </c>
      <c r="E1771" s="84"/>
      <c r="F1771" s="84"/>
      <c r="G1771" s="84"/>
      <c r="H1771" s="84"/>
      <c r="I1771" s="84"/>
      <c r="J1771" s="84"/>
      <c r="K1771" s="84"/>
      <c r="L1771" s="84"/>
      <c r="M1771" s="84"/>
    </row>
    <row r="1772" spans="1:13" ht="15.15" customHeight="1" thickBot="1" x14ac:dyDescent="0.35">
      <c r="A1772" s="22"/>
      <c r="B1772" s="22"/>
      <c r="C1772" s="22"/>
      <c r="D1772" s="22"/>
      <c r="E1772" s="23"/>
      <c r="F1772" s="25" t="s">
        <v>3272</v>
      </c>
      <c r="G1772" s="25" t="s">
        <v>3273</v>
      </c>
      <c r="H1772" s="25" t="s">
        <v>3274</v>
      </c>
      <c r="I1772" s="25" t="s">
        <v>3275</v>
      </c>
      <c r="J1772" s="25" t="s">
        <v>3276</v>
      </c>
      <c r="K1772" s="25" t="s">
        <v>3277</v>
      </c>
      <c r="L1772" s="22"/>
      <c r="M1772" s="22"/>
    </row>
    <row r="1773" spans="1:13" ht="30.6" customHeight="1" thickBot="1" x14ac:dyDescent="0.35">
      <c r="A1773" s="22"/>
      <c r="B1773" s="22"/>
      <c r="C1773" s="22"/>
      <c r="D1773" s="26"/>
      <c r="E1773" s="27" t="s">
        <v>3278</v>
      </c>
      <c r="F1773" s="28">
        <v>1</v>
      </c>
      <c r="G1773" s="29"/>
      <c r="H1773" s="29"/>
      <c r="I1773" s="29"/>
      <c r="J1773" s="31">
        <f>ROUND(F1773,3)</f>
        <v>1</v>
      </c>
      <c r="K1773" s="33">
        <f>SUM(J1773:J1773)</f>
        <v>1</v>
      </c>
      <c r="L1773" s="22"/>
      <c r="M1773" s="22"/>
    </row>
    <row r="1774" spans="1:13" ht="15.45" customHeight="1" thickBot="1" x14ac:dyDescent="0.35">
      <c r="A1774" s="10" t="s">
        <v>3279</v>
      </c>
      <c r="B1774" s="5" t="s">
        <v>3280</v>
      </c>
      <c r="C1774" s="5" t="s">
        <v>3281</v>
      </c>
      <c r="D1774" s="84" t="s">
        <v>3282</v>
      </c>
      <c r="E1774" s="84"/>
      <c r="F1774" s="84"/>
      <c r="G1774" s="84"/>
      <c r="H1774" s="84"/>
      <c r="I1774" s="84"/>
      <c r="J1774" s="84"/>
      <c r="K1774" s="20">
        <f>SUM(K1777:K1777)</f>
        <v>1</v>
      </c>
      <c r="L1774" s="21">
        <f>ROUND(0*(1+M2/100),2)</f>
        <v>0</v>
      </c>
      <c r="M1774" s="21">
        <f>ROUND(K1774*L1774,2)</f>
        <v>0</v>
      </c>
    </row>
    <row r="1775" spans="1:13" ht="39.75" customHeight="1" thickBot="1" x14ac:dyDescent="0.35">
      <c r="A1775" s="22"/>
      <c r="B1775" s="22"/>
      <c r="C1775" s="22"/>
      <c r="D1775" s="84" t="s">
        <v>3283</v>
      </c>
      <c r="E1775" s="84"/>
      <c r="F1775" s="84"/>
      <c r="G1775" s="84"/>
      <c r="H1775" s="84"/>
      <c r="I1775" s="84"/>
      <c r="J1775" s="84"/>
      <c r="K1775" s="84"/>
      <c r="L1775" s="84"/>
      <c r="M1775" s="84"/>
    </row>
    <row r="1776" spans="1:13" ht="15.15" customHeight="1" thickBot="1" x14ac:dyDescent="0.35">
      <c r="A1776" s="22"/>
      <c r="B1776" s="22"/>
      <c r="C1776" s="22"/>
      <c r="D1776" s="22"/>
      <c r="E1776" s="23"/>
      <c r="F1776" s="25" t="s">
        <v>3284</v>
      </c>
      <c r="G1776" s="25" t="s">
        <v>3285</v>
      </c>
      <c r="H1776" s="25" t="s">
        <v>3286</v>
      </c>
      <c r="I1776" s="25" t="s">
        <v>3287</v>
      </c>
      <c r="J1776" s="25" t="s">
        <v>3288</v>
      </c>
      <c r="K1776" s="25" t="s">
        <v>3289</v>
      </c>
      <c r="L1776" s="22"/>
      <c r="M1776" s="22"/>
    </row>
    <row r="1777" spans="1:13" ht="39.75" customHeight="1" thickBot="1" x14ac:dyDescent="0.35">
      <c r="A1777" s="22"/>
      <c r="B1777" s="22"/>
      <c r="C1777" s="22"/>
      <c r="D1777" s="26"/>
      <c r="E1777" s="27" t="s">
        <v>3290</v>
      </c>
      <c r="F1777" s="28">
        <v>1</v>
      </c>
      <c r="G1777" s="29"/>
      <c r="H1777" s="29"/>
      <c r="I1777" s="29"/>
      <c r="J1777" s="31">
        <f>ROUND(F1777,3)</f>
        <v>1</v>
      </c>
      <c r="K1777" s="33">
        <f>SUM(J1777:J1777)</f>
        <v>1</v>
      </c>
      <c r="L1777" s="22"/>
      <c r="M1777" s="22"/>
    </row>
    <row r="1778" spans="1:13" ht="15.45" customHeight="1" thickBot="1" x14ac:dyDescent="0.35">
      <c r="A1778" s="10" t="s">
        <v>3291</v>
      </c>
      <c r="B1778" s="5" t="s">
        <v>3292</v>
      </c>
      <c r="C1778" s="5" t="s">
        <v>3293</v>
      </c>
      <c r="D1778" s="84" t="s">
        <v>3294</v>
      </c>
      <c r="E1778" s="84"/>
      <c r="F1778" s="84"/>
      <c r="G1778" s="84"/>
      <c r="H1778" s="84"/>
      <c r="I1778" s="84"/>
      <c r="J1778" s="84"/>
      <c r="K1778" s="20">
        <f>SUM(K1781:K1781)</f>
        <v>1</v>
      </c>
      <c r="L1778" s="21">
        <f>ROUND(0*(1+M2/100),2)</f>
        <v>0</v>
      </c>
      <c r="M1778" s="21">
        <f>ROUND(K1778*L1778,2)</f>
        <v>0</v>
      </c>
    </row>
    <row r="1779" spans="1:13" ht="39.75" customHeight="1" thickBot="1" x14ac:dyDescent="0.35">
      <c r="A1779" s="22"/>
      <c r="B1779" s="22"/>
      <c r="C1779" s="22"/>
      <c r="D1779" s="84" t="s">
        <v>3295</v>
      </c>
      <c r="E1779" s="84"/>
      <c r="F1779" s="84"/>
      <c r="G1779" s="84"/>
      <c r="H1779" s="84"/>
      <c r="I1779" s="84"/>
      <c r="J1779" s="84"/>
      <c r="K1779" s="84"/>
      <c r="L1779" s="84"/>
      <c r="M1779" s="84"/>
    </row>
    <row r="1780" spans="1:13" ht="15.15" customHeight="1" thickBot="1" x14ac:dyDescent="0.35">
      <c r="A1780" s="22"/>
      <c r="B1780" s="22"/>
      <c r="C1780" s="22"/>
      <c r="D1780" s="22"/>
      <c r="E1780" s="23"/>
      <c r="F1780" s="25" t="s">
        <v>3296</v>
      </c>
      <c r="G1780" s="25" t="s">
        <v>3297</v>
      </c>
      <c r="H1780" s="25" t="s">
        <v>3298</v>
      </c>
      <c r="I1780" s="25" t="s">
        <v>3299</v>
      </c>
      <c r="J1780" s="25" t="s">
        <v>3300</v>
      </c>
      <c r="K1780" s="25" t="s">
        <v>3301</v>
      </c>
      <c r="L1780" s="22"/>
      <c r="M1780" s="22"/>
    </row>
    <row r="1781" spans="1:13" ht="39.75" customHeight="1" thickBot="1" x14ac:dyDescent="0.35">
      <c r="A1781" s="22"/>
      <c r="B1781" s="22"/>
      <c r="C1781" s="22"/>
      <c r="D1781" s="26"/>
      <c r="E1781" s="27" t="s">
        <v>3302</v>
      </c>
      <c r="F1781" s="28">
        <v>1</v>
      </c>
      <c r="G1781" s="29"/>
      <c r="H1781" s="29"/>
      <c r="I1781" s="29"/>
      <c r="J1781" s="31">
        <f>ROUND(F1781,3)</f>
        <v>1</v>
      </c>
      <c r="K1781" s="33">
        <f>SUM(J1781:J1781)</f>
        <v>1</v>
      </c>
      <c r="L1781" s="22"/>
      <c r="M1781" s="22"/>
    </row>
    <row r="1782" spans="1:13" ht="15.45" customHeight="1" thickBot="1" x14ac:dyDescent="0.35">
      <c r="A1782" s="10" t="s">
        <v>3303</v>
      </c>
      <c r="B1782" s="5" t="s">
        <v>3304</v>
      </c>
      <c r="C1782" s="5" t="s">
        <v>3305</v>
      </c>
      <c r="D1782" s="84" t="s">
        <v>3306</v>
      </c>
      <c r="E1782" s="84"/>
      <c r="F1782" s="84"/>
      <c r="G1782" s="84"/>
      <c r="H1782" s="84"/>
      <c r="I1782" s="84"/>
      <c r="J1782" s="84"/>
      <c r="K1782" s="20">
        <f>SUM(K1785:K1785)</f>
        <v>1</v>
      </c>
      <c r="L1782" s="21">
        <f>ROUND(0*(1+M2/100),2)</f>
        <v>0</v>
      </c>
      <c r="M1782" s="21">
        <f>ROUND(K1782*L1782,2)</f>
        <v>0</v>
      </c>
    </row>
    <row r="1783" spans="1:13" ht="39.75" customHeight="1" thickBot="1" x14ac:dyDescent="0.35">
      <c r="A1783" s="22"/>
      <c r="B1783" s="22"/>
      <c r="C1783" s="22"/>
      <c r="D1783" s="84" t="s">
        <v>3307</v>
      </c>
      <c r="E1783" s="84"/>
      <c r="F1783" s="84"/>
      <c r="G1783" s="84"/>
      <c r="H1783" s="84"/>
      <c r="I1783" s="84"/>
      <c r="J1783" s="84"/>
      <c r="K1783" s="84"/>
      <c r="L1783" s="84"/>
      <c r="M1783" s="84"/>
    </row>
    <row r="1784" spans="1:13" ht="15.15" customHeight="1" thickBot="1" x14ac:dyDescent="0.35">
      <c r="A1784" s="22"/>
      <c r="B1784" s="22"/>
      <c r="C1784" s="22"/>
      <c r="D1784" s="22"/>
      <c r="E1784" s="23"/>
      <c r="F1784" s="25" t="s">
        <v>3308</v>
      </c>
      <c r="G1784" s="25" t="s">
        <v>3309</v>
      </c>
      <c r="H1784" s="25" t="s">
        <v>3310</v>
      </c>
      <c r="I1784" s="25" t="s">
        <v>3311</v>
      </c>
      <c r="J1784" s="25" t="s">
        <v>3312</v>
      </c>
      <c r="K1784" s="25" t="s">
        <v>3313</v>
      </c>
      <c r="L1784" s="22"/>
      <c r="M1784" s="22"/>
    </row>
    <row r="1785" spans="1:13" ht="39.75" customHeight="1" thickBot="1" x14ac:dyDescent="0.35">
      <c r="A1785" s="22"/>
      <c r="B1785" s="22"/>
      <c r="C1785" s="22"/>
      <c r="D1785" s="26"/>
      <c r="E1785" s="27" t="s">
        <v>3314</v>
      </c>
      <c r="F1785" s="28">
        <v>1</v>
      </c>
      <c r="G1785" s="29"/>
      <c r="H1785" s="29"/>
      <c r="I1785" s="29"/>
      <c r="J1785" s="31">
        <f>ROUND(F1785,3)</f>
        <v>1</v>
      </c>
      <c r="K1785" s="33">
        <f>SUM(J1785:J1785)</f>
        <v>1</v>
      </c>
      <c r="L1785" s="22"/>
      <c r="M1785" s="22"/>
    </row>
    <row r="1786" spans="1:13" ht="15.45" customHeight="1" thickBot="1" x14ac:dyDescent="0.35">
      <c r="A1786" s="10" t="s">
        <v>3315</v>
      </c>
      <c r="B1786" s="5" t="s">
        <v>3316</v>
      </c>
      <c r="C1786" s="5" t="s">
        <v>3317</v>
      </c>
      <c r="D1786" s="84" t="s">
        <v>3318</v>
      </c>
      <c r="E1786" s="84"/>
      <c r="F1786" s="84"/>
      <c r="G1786" s="84"/>
      <c r="H1786" s="84"/>
      <c r="I1786" s="84"/>
      <c r="J1786" s="84"/>
      <c r="K1786" s="20">
        <f>SUM(K1789:K1789)</f>
        <v>3</v>
      </c>
      <c r="L1786" s="21">
        <f>ROUND(0*(1+M2/100),2)</f>
        <v>0</v>
      </c>
      <c r="M1786" s="21">
        <f>ROUND(K1786*L1786,2)</f>
        <v>0</v>
      </c>
    </row>
    <row r="1787" spans="1:13" ht="39.75" customHeight="1" thickBot="1" x14ac:dyDescent="0.35">
      <c r="A1787" s="22"/>
      <c r="B1787" s="22"/>
      <c r="C1787" s="22"/>
      <c r="D1787" s="84" t="s">
        <v>3319</v>
      </c>
      <c r="E1787" s="84"/>
      <c r="F1787" s="84"/>
      <c r="G1787" s="84"/>
      <c r="H1787" s="84"/>
      <c r="I1787" s="84"/>
      <c r="J1787" s="84"/>
      <c r="K1787" s="84"/>
      <c r="L1787" s="84"/>
      <c r="M1787" s="84"/>
    </row>
    <row r="1788" spans="1:13" ht="15.15" customHeight="1" thickBot="1" x14ac:dyDescent="0.35">
      <c r="A1788" s="22"/>
      <c r="B1788" s="22"/>
      <c r="C1788" s="22"/>
      <c r="D1788" s="22"/>
      <c r="E1788" s="23"/>
      <c r="F1788" s="25" t="s">
        <v>3320</v>
      </c>
      <c r="G1788" s="25" t="s">
        <v>3321</v>
      </c>
      <c r="H1788" s="25" t="s">
        <v>3322</v>
      </c>
      <c r="I1788" s="25" t="s">
        <v>3323</v>
      </c>
      <c r="J1788" s="25" t="s">
        <v>3324</v>
      </c>
      <c r="K1788" s="25" t="s">
        <v>3325</v>
      </c>
      <c r="L1788" s="22"/>
      <c r="M1788" s="22"/>
    </row>
    <row r="1789" spans="1:13" ht="21.3" customHeight="1" thickBot="1" x14ac:dyDescent="0.35">
      <c r="A1789" s="22"/>
      <c r="B1789" s="22"/>
      <c r="C1789" s="22"/>
      <c r="D1789" s="26"/>
      <c r="E1789" s="27" t="s">
        <v>3326</v>
      </c>
      <c r="F1789" s="28">
        <v>3</v>
      </c>
      <c r="G1789" s="29"/>
      <c r="H1789" s="29"/>
      <c r="I1789" s="29"/>
      <c r="J1789" s="31">
        <f>ROUND(F1789,3)</f>
        <v>3</v>
      </c>
      <c r="K1789" s="33">
        <f>SUM(J1789:J1789)</f>
        <v>3</v>
      </c>
      <c r="L1789" s="22"/>
      <c r="M1789" s="22"/>
    </row>
    <row r="1790" spans="1:13" ht="15.45" customHeight="1" thickBot="1" x14ac:dyDescent="0.35">
      <c r="A1790" s="34"/>
      <c r="B1790" s="34"/>
      <c r="C1790" s="34"/>
      <c r="D1790" s="53" t="s">
        <v>3327</v>
      </c>
      <c r="E1790" s="54"/>
      <c r="F1790" s="54"/>
      <c r="G1790" s="54"/>
      <c r="H1790" s="54"/>
      <c r="I1790" s="54"/>
      <c r="J1790" s="54"/>
      <c r="K1790" s="54"/>
      <c r="L1790" s="55">
        <f>M1688+M1692+M1696+M1701+M1706+M1710+M1715+M1719+M1723+M1727+M1731+M1736+M1741+M1746+M1750+M1754+M1758+M1762+M1766+M1770+M1774+M1778+M1782+M1786</f>
        <v>0</v>
      </c>
      <c r="M1790" s="55">
        <f>ROUND(L1790,2)</f>
        <v>0</v>
      </c>
    </row>
    <row r="1791" spans="1:13" ht="15.45" customHeight="1" thickBot="1" x14ac:dyDescent="0.35">
      <c r="A1791" s="56" t="s">
        <v>3328</v>
      </c>
      <c r="B1791" s="56" t="s">
        <v>3329</v>
      </c>
      <c r="C1791" s="57"/>
      <c r="D1791" s="88" t="s">
        <v>3330</v>
      </c>
      <c r="E1791" s="88"/>
      <c r="F1791" s="88"/>
      <c r="G1791" s="88"/>
      <c r="H1791" s="88"/>
      <c r="I1791" s="88"/>
      <c r="J1791" s="88"/>
      <c r="K1791" s="57"/>
      <c r="L1791" s="58">
        <f>L2073</f>
        <v>0</v>
      </c>
      <c r="M1791" s="58">
        <f>ROUND(L1791,2)</f>
        <v>0</v>
      </c>
    </row>
    <row r="1792" spans="1:13" ht="15.45" customHeight="1" thickBot="1" x14ac:dyDescent="0.35">
      <c r="A1792" s="10" t="s">
        <v>3331</v>
      </c>
      <c r="B1792" s="5" t="s">
        <v>3332</v>
      </c>
      <c r="C1792" s="5" t="s">
        <v>3333</v>
      </c>
      <c r="D1792" s="84" t="s">
        <v>3334</v>
      </c>
      <c r="E1792" s="84"/>
      <c r="F1792" s="84"/>
      <c r="G1792" s="84"/>
      <c r="H1792" s="84"/>
      <c r="I1792" s="84"/>
      <c r="J1792" s="84"/>
      <c r="K1792" s="20">
        <f>SUM(K1795:K1795)</f>
        <v>15</v>
      </c>
      <c r="L1792" s="21">
        <f>ROUND(0*(1+M2/100),2)</f>
        <v>0</v>
      </c>
      <c r="M1792" s="21">
        <f>ROUND(K1792*L1792,2)</f>
        <v>0</v>
      </c>
    </row>
    <row r="1793" spans="1:13" ht="30.6" customHeight="1" thickBot="1" x14ac:dyDescent="0.35">
      <c r="A1793" s="22"/>
      <c r="B1793" s="22"/>
      <c r="C1793" s="22"/>
      <c r="D1793" s="84" t="s">
        <v>3335</v>
      </c>
      <c r="E1793" s="84"/>
      <c r="F1793" s="84"/>
      <c r="G1793" s="84"/>
      <c r="H1793" s="84"/>
      <c r="I1793" s="84"/>
      <c r="J1793" s="84"/>
      <c r="K1793" s="84"/>
      <c r="L1793" s="84"/>
      <c r="M1793" s="84"/>
    </row>
    <row r="1794" spans="1:13" ht="15.15" customHeight="1" thickBot="1" x14ac:dyDescent="0.35">
      <c r="A1794" s="22"/>
      <c r="B1794" s="22"/>
      <c r="C1794" s="22"/>
      <c r="D1794" s="22"/>
      <c r="E1794" s="23"/>
      <c r="F1794" s="25" t="s">
        <v>3336</v>
      </c>
      <c r="G1794" s="25" t="s">
        <v>3337</v>
      </c>
      <c r="H1794" s="25" t="s">
        <v>3338</v>
      </c>
      <c r="I1794" s="25" t="s">
        <v>3339</v>
      </c>
      <c r="J1794" s="25" t="s">
        <v>3340</v>
      </c>
      <c r="K1794" s="25" t="s">
        <v>3341</v>
      </c>
      <c r="L1794" s="22"/>
      <c r="M1794" s="22"/>
    </row>
    <row r="1795" spans="1:13" ht="21.3" customHeight="1" thickBot="1" x14ac:dyDescent="0.35">
      <c r="A1795" s="22"/>
      <c r="B1795" s="22"/>
      <c r="C1795" s="22"/>
      <c r="D1795" s="26"/>
      <c r="E1795" s="27" t="s">
        <v>3342</v>
      </c>
      <c r="F1795" s="28">
        <v>15</v>
      </c>
      <c r="G1795" s="29"/>
      <c r="H1795" s="29"/>
      <c r="I1795" s="29"/>
      <c r="J1795" s="31">
        <f>ROUND(F1795,3)</f>
        <v>15</v>
      </c>
      <c r="K1795" s="33">
        <f>SUM(J1795:J1795)</f>
        <v>15</v>
      </c>
      <c r="L1795" s="22"/>
      <c r="M1795" s="22"/>
    </row>
    <row r="1796" spans="1:13" ht="15.45" customHeight="1" thickBot="1" x14ac:dyDescent="0.35">
      <c r="A1796" s="10" t="s">
        <v>3343</v>
      </c>
      <c r="B1796" s="5" t="s">
        <v>3344</v>
      </c>
      <c r="C1796" s="5" t="s">
        <v>3345</v>
      </c>
      <c r="D1796" s="84" t="s">
        <v>3346</v>
      </c>
      <c r="E1796" s="84"/>
      <c r="F1796" s="84"/>
      <c r="G1796" s="84"/>
      <c r="H1796" s="84"/>
      <c r="I1796" s="84"/>
      <c r="J1796" s="84"/>
      <c r="K1796" s="20">
        <f>SUM(K1799:K1806)</f>
        <v>420</v>
      </c>
      <c r="L1796" s="21">
        <f>ROUND(0*(1+M2/100),2)</f>
        <v>0</v>
      </c>
      <c r="M1796" s="21">
        <f>ROUND(K1796*L1796,2)</f>
        <v>0</v>
      </c>
    </row>
    <row r="1797" spans="1:13" ht="49.05" customHeight="1" thickBot="1" x14ac:dyDescent="0.35">
      <c r="A1797" s="22"/>
      <c r="B1797" s="22"/>
      <c r="C1797" s="22"/>
      <c r="D1797" s="84" t="s">
        <v>3347</v>
      </c>
      <c r="E1797" s="84"/>
      <c r="F1797" s="84"/>
      <c r="G1797" s="84"/>
      <c r="H1797" s="84"/>
      <c r="I1797" s="84"/>
      <c r="J1797" s="84"/>
      <c r="K1797" s="84"/>
      <c r="L1797" s="84"/>
      <c r="M1797" s="84"/>
    </row>
    <row r="1798" spans="1:13" ht="15.15" customHeight="1" thickBot="1" x14ac:dyDescent="0.35">
      <c r="A1798" s="22"/>
      <c r="B1798" s="22"/>
      <c r="C1798" s="22"/>
      <c r="D1798" s="22"/>
      <c r="E1798" s="23"/>
      <c r="F1798" s="25" t="s">
        <v>3348</v>
      </c>
      <c r="G1798" s="25" t="s">
        <v>3349</v>
      </c>
      <c r="H1798" s="25" t="s">
        <v>3350</v>
      </c>
      <c r="I1798" s="25" t="s">
        <v>3351</v>
      </c>
      <c r="J1798" s="25" t="s">
        <v>3352</v>
      </c>
      <c r="K1798" s="25" t="s">
        <v>3353</v>
      </c>
      <c r="L1798" s="22"/>
      <c r="M1798" s="22"/>
    </row>
    <row r="1799" spans="1:13" ht="39.75" customHeight="1" thickBot="1" x14ac:dyDescent="0.35">
      <c r="A1799" s="22"/>
      <c r="B1799" s="22"/>
      <c r="C1799" s="22"/>
      <c r="D1799" s="26"/>
      <c r="E1799" s="27" t="s">
        <v>3354</v>
      </c>
      <c r="F1799" s="28">
        <v>15</v>
      </c>
      <c r="G1799" s="29"/>
      <c r="H1799" s="29"/>
      <c r="I1799" s="29"/>
      <c r="J1799" s="31">
        <f t="shared" ref="J1799:J1806" si="46">ROUND(F1799,3)</f>
        <v>15</v>
      </c>
      <c r="K1799" s="42"/>
      <c r="L1799" s="22"/>
      <c r="M1799" s="22"/>
    </row>
    <row r="1800" spans="1:13" ht="39.75" customHeight="1" thickBot="1" x14ac:dyDescent="0.35">
      <c r="A1800" s="22"/>
      <c r="B1800" s="22"/>
      <c r="C1800" s="22"/>
      <c r="D1800" s="26"/>
      <c r="E1800" s="5" t="s">
        <v>3355</v>
      </c>
      <c r="F1800" s="3">
        <v>15</v>
      </c>
      <c r="G1800" s="20"/>
      <c r="H1800" s="20"/>
      <c r="I1800" s="20"/>
      <c r="J1800" s="30">
        <f t="shared" si="46"/>
        <v>15</v>
      </c>
      <c r="K1800" s="22"/>
      <c r="L1800" s="22"/>
      <c r="M1800" s="22"/>
    </row>
    <row r="1801" spans="1:13" ht="21.3" customHeight="1" thickBot="1" x14ac:dyDescent="0.35">
      <c r="A1801" s="22"/>
      <c r="B1801" s="22"/>
      <c r="C1801" s="22"/>
      <c r="D1801" s="26"/>
      <c r="E1801" s="5" t="s">
        <v>3356</v>
      </c>
      <c r="F1801" s="3">
        <v>35</v>
      </c>
      <c r="G1801" s="20"/>
      <c r="H1801" s="20"/>
      <c r="I1801" s="20"/>
      <c r="J1801" s="30">
        <f t="shared" si="46"/>
        <v>35</v>
      </c>
      <c r="K1801" s="22"/>
      <c r="L1801" s="22"/>
      <c r="M1801" s="22"/>
    </row>
    <row r="1802" spans="1:13" ht="21.3" customHeight="1" thickBot="1" x14ac:dyDescent="0.35">
      <c r="A1802" s="22"/>
      <c r="B1802" s="22"/>
      <c r="C1802" s="22"/>
      <c r="D1802" s="26"/>
      <c r="E1802" s="5" t="s">
        <v>3357</v>
      </c>
      <c r="F1802" s="3">
        <v>35</v>
      </c>
      <c r="G1802" s="20"/>
      <c r="H1802" s="20"/>
      <c r="I1802" s="20"/>
      <c r="J1802" s="30">
        <f t="shared" si="46"/>
        <v>35</v>
      </c>
      <c r="K1802" s="22"/>
      <c r="L1802" s="22"/>
      <c r="M1802" s="22"/>
    </row>
    <row r="1803" spans="1:13" ht="21.3" customHeight="1" thickBot="1" x14ac:dyDescent="0.35">
      <c r="A1803" s="22"/>
      <c r="B1803" s="22"/>
      <c r="C1803" s="22"/>
      <c r="D1803" s="26"/>
      <c r="E1803" s="5" t="s">
        <v>3358</v>
      </c>
      <c r="F1803" s="3">
        <v>80</v>
      </c>
      <c r="G1803" s="20"/>
      <c r="H1803" s="20"/>
      <c r="I1803" s="20"/>
      <c r="J1803" s="30">
        <f t="shared" si="46"/>
        <v>80</v>
      </c>
      <c r="K1803" s="22"/>
      <c r="L1803" s="22"/>
      <c r="M1803" s="22"/>
    </row>
    <row r="1804" spans="1:13" ht="21.3" customHeight="1" thickBot="1" x14ac:dyDescent="0.35">
      <c r="A1804" s="22"/>
      <c r="B1804" s="22"/>
      <c r="C1804" s="22"/>
      <c r="D1804" s="26"/>
      <c r="E1804" s="5" t="s">
        <v>3359</v>
      </c>
      <c r="F1804" s="3">
        <v>80</v>
      </c>
      <c r="G1804" s="20"/>
      <c r="H1804" s="20"/>
      <c r="I1804" s="20"/>
      <c r="J1804" s="30">
        <f t="shared" si="46"/>
        <v>80</v>
      </c>
      <c r="K1804" s="22"/>
      <c r="L1804" s="22"/>
      <c r="M1804" s="22"/>
    </row>
    <row r="1805" spans="1:13" ht="21.3" customHeight="1" thickBot="1" x14ac:dyDescent="0.35">
      <c r="A1805" s="22"/>
      <c r="B1805" s="22"/>
      <c r="C1805" s="22"/>
      <c r="D1805" s="26"/>
      <c r="E1805" s="5" t="s">
        <v>3360</v>
      </c>
      <c r="F1805" s="3">
        <v>80</v>
      </c>
      <c r="G1805" s="20"/>
      <c r="H1805" s="20"/>
      <c r="I1805" s="20"/>
      <c r="J1805" s="30">
        <f t="shared" si="46"/>
        <v>80</v>
      </c>
      <c r="K1805" s="22"/>
      <c r="L1805" s="22"/>
      <c r="M1805" s="22"/>
    </row>
    <row r="1806" spans="1:13" ht="21.3" customHeight="1" thickBot="1" x14ac:dyDescent="0.35">
      <c r="A1806" s="22"/>
      <c r="B1806" s="22"/>
      <c r="C1806" s="22"/>
      <c r="D1806" s="26"/>
      <c r="E1806" s="5" t="s">
        <v>3361</v>
      </c>
      <c r="F1806" s="3">
        <v>80</v>
      </c>
      <c r="G1806" s="20"/>
      <c r="H1806" s="20"/>
      <c r="I1806" s="20"/>
      <c r="J1806" s="30">
        <f t="shared" si="46"/>
        <v>80</v>
      </c>
      <c r="K1806" s="32">
        <f>SUM(J1799:J1806)</f>
        <v>420</v>
      </c>
      <c r="L1806" s="22"/>
      <c r="M1806" s="22"/>
    </row>
    <row r="1807" spans="1:13" ht="15.45" customHeight="1" thickBot="1" x14ac:dyDescent="0.35">
      <c r="A1807" s="10" t="s">
        <v>3362</v>
      </c>
      <c r="B1807" s="5" t="s">
        <v>3363</v>
      </c>
      <c r="C1807" s="5" t="s">
        <v>3364</v>
      </c>
      <c r="D1807" s="84" t="s">
        <v>3365</v>
      </c>
      <c r="E1807" s="84"/>
      <c r="F1807" s="84"/>
      <c r="G1807" s="84"/>
      <c r="H1807" s="84"/>
      <c r="I1807" s="84"/>
      <c r="J1807" s="84"/>
      <c r="K1807" s="20">
        <f>SUM(K1810:K1813)</f>
        <v>130</v>
      </c>
      <c r="L1807" s="21">
        <f>ROUND(0*(1+M2/100),2)</f>
        <v>0</v>
      </c>
      <c r="M1807" s="21">
        <f>ROUND(K1807*L1807,2)</f>
        <v>0</v>
      </c>
    </row>
    <row r="1808" spans="1:13" ht="49.05" customHeight="1" thickBot="1" x14ac:dyDescent="0.35">
      <c r="A1808" s="22"/>
      <c r="B1808" s="22"/>
      <c r="C1808" s="22"/>
      <c r="D1808" s="84" t="s">
        <v>3366</v>
      </c>
      <c r="E1808" s="84"/>
      <c r="F1808" s="84"/>
      <c r="G1808" s="84"/>
      <c r="H1808" s="84"/>
      <c r="I1808" s="84"/>
      <c r="J1808" s="84"/>
      <c r="K1808" s="84"/>
      <c r="L1808" s="84"/>
      <c r="M1808" s="84"/>
    </row>
    <row r="1809" spans="1:13" ht="15.15" customHeight="1" thickBot="1" x14ac:dyDescent="0.35">
      <c r="A1809" s="22"/>
      <c r="B1809" s="22"/>
      <c r="C1809" s="22"/>
      <c r="D1809" s="22"/>
      <c r="E1809" s="23"/>
      <c r="F1809" s="25" t="s">
        <v>3367</v>
      </c>
      <c r="G1809" s="25" t="s">
        <v>3368</v>
      </c>
      <c r="H1809" s="25" t="s">
        <v>3369</v>
      </c>
      <c r="I1809" s="25" t="s">
        <v>3370</v>
      </c>
      <c r="J1809" s="25" t="s">
        <v>3371</v>
      </c>
      <c r="K1809" s="25" t="s">
        <v>3372</v>
      </c>
      <c r="L1809" s="22"/>
      <c r="M1809" s="22"/>
    </row>
    <row r="1810" spans="1:13" ht="39.75" customHeight="1" thickBot="1" x14ac:dyDescent="0.35">
      <c r="A1810" s="22"/>
      <c r="B1810" s="22"/>
      <c r="C1810" s="22"/>
      <c r="D1810" s="26"/>
      <c r="E1810" s="27" t="s">
        <v>3373</v>
      </c>
      <c r="F1810" s="28">
        <v>30</v>
      </c>
      <c r="G1810" s="29"/>
      <c r="H1810" s="29"/>
      <c r="I1810" s="29"/>
      <c r="J1810" s="31">
        <f>ROUND(F1810,3)</f>
        <v>30</v>
      </c>
      <c r="K1810" s="42"/>
      <c r="L1810" s="22"/>
      <c r="M1810" s="22"/>
    </row>
    <row r="1811" spans="1:13" ht="39.75" customHeight="1" thickBot="1" x14ac:dyDescent="0.35">
      <c r="A1811" s="22"/>
      <c r="B1811" s="22"/>
      <c r="C1811" s="22"/>
      <c r="D1811" s="26"/>
      <c r="E1811" s="5" t="s">
        <v>3374</v>
      </c>
      <c r="F1811" s="3">
        <v>30</v>
      </c>
      <c r="G1811" s="20"/>
      <c r="H1811" s="20"/>
      <c r="I1811" s="20"/>
      <c r="J1811" s="30">
        <f>ROUND(F1811,3)</f>
        <v>30</v>
      </c>
      <c r="K1811" s="22"/>
      <c r="L1811" s="22"/>
      <c r="M1811" s="22"/>
    </row>
    <row r="1812" spans="1:13" ht="21.3" customHeight="1" thickBot="1" x14ac:dyDescent="0.35">
      <c r="A1812" s="22"/>
      <c r="B1812" s="22"/>
      <c r="C1812" s="22"/>
      <c r="D1812" s="26"/>
      <c r="E1812" s="5" t="s">
        <v>3375</v>
      </c>
      <c r="F1812" s="3">
        <v>35</v>
      </c>
      <c r="G1812" s="20"/>
      <c r="H1812" s="20"/>
      <c r="I1812" s="20"/>
      <c r="J1812" s="30">
        <f>ROUND(F1812,3)</f>
        <v>35</v>
      </c>
      <c r="K1812" s="22"/>
      <c r="L1812" s="22"/>
      <c r="M1812" s="22"/>
    </row>
    <row r="1813" spans="1:13" ht="21.3" customHeight="1" thickBot="1" x14ac:dyDescent="0.35">
      <c r="A1813" s="22"/>
      <c r="B1813" s="22"/>
      <c r="C1813" s="22"/>
      <c r="D1813" s="26"/>
      <c r="E1813" s="5" t="s">
        <v>3376</v>
      </c>
      <c r="F1813" s="3">
        <v>35</v>
      </c>
      <c r="G1813" s="20"/>
      <c r="H1813" s="20"/>
      <c r="I1813" s="20"/>
      <c r="J1813" s="30">
        <f>ROUND(F1813,3)</f>
        <v>35</v>
      </c>
      <c r="K1813" s="32">
        <f>SUM(J1810:J1813)</f>
        <v>130</v>
      </c>
      <c r="L1813" s="22"/>
      <c r="M1813" s="22"/>
    </row>
    <row r="1814" spans="1:13" ht="15.45" customHeight="1" thickBot="1" x14ac:dyDescent="0.35">
      <c r="A1814" s="10" t="s">
        <v>3377</v>
      </c>
      <c r="B1814" s="5" t="s">
        <v>3378</v>
      </c>
      <c r="C1814" s="5" t="s">
        <v>3379</v>
      </c>
      <c r="D1814" s="84" t="s">
        <v>3380</v>
      </c>
      <c r="E1814" s="84"/>
      <c r="F1814" s="84"/>
      <c r="G1814" s="84"/>
      <c r="H1814" s="84"/>
      <c r="I1814" s="84"/>
      <c r="J1814" s="84"/>
      <c r="K1814" s="20">
        <f>SUM(K1817:K1818)</f>
        <v>50</v>
      </c>
      <c r="L1814" s="21">
        <f>ROUND(0*(1+M2/100),2)</f>
        <v>0</v>
      </c>
      <c r="M1814" s="21">
        <f>ROUND(K1814*L1814,2)</f>
        <v>0</v>
      </c>
    </row>
    <row r="1815" spans="1:13" ht="49.05" customHeight="1" thickBot="1" x14ac:dyDescent="0.35">
      <c r="A1815" s="22"/>
      <c r="B1815" s="22"/>
      <c r="C1815" s="22"/>
      <c r="D1815" s="84" t="s">
        <v>3381</v>
      </c>
      <c r="E1815" s="84"/>
      <c r="F1815" s="84"/>
      <c r="G1815" s="84"/>
      <c r="H1815" s="84"/>
      <c r="I1815" s="84"/>
      <c r="J1815" s="84"/>
      <c r="K1815" s="84"/>
      <c r="L1815" s="84"/>
      <c r="M1815" s="84"/>
    </row>
    <row r="1816" spans="1:13" ht="15.15" customHeight="1" thickBot="1" x14ac:dyDescent="0.35">
      <c r="A1816" s="22"/>
      <c r="B1816" s="22"/>
      <c r="C1816" s="22"/>
      <c r="D1816" s="22"/>
      <c r="E1816" s="23"/>
      <c r="F1816" s="25" t="s">
        <v>3382</v>
      </c>
      <c r="G1816" s="25" t="s">
        <v>3383</v>
      </c>
      <c r="H1816" s="25" t="s">
        <v>3384</v>
      </c>
      <c r="I1816" s="25" t="s">
        <v>3385</v>
      </c>
      <c r="J1816" s="25" t="s">
        <v>3386</v>
      </c>
      <c r="K1816" s="25" t="s">
        <v>3387</v>
      </c>
      <c r="L1816" s="22"/>
      <c r="M1816" s="22"/>
    </row>
    <row r="1817" spans="1:13" ht="39.75" customHeight="1" thickBot="1" x14ac:dyDescent="0.35">
      <c r="A1817" s="22"/>
      <c r="B1817" s="22"/>
      <c r="C1817" s="22"/>
      <c r="D1817" s="26"/>
      <c r="E1817" s="27" t="s">
        <v>3388</v>
      </c>
      <c r="F1817" s="28">
        <v>25</v>
      </c>
      <c r="G1817" s="29"/>
      <c r="H1817" s="29"/>
      <c r="I1817" s="29"/>
      <c r="J1817" s="31">
        <f>ROUND(F1817,3)</f>
        <v>25</v>
      </c>
      <c r="K1817" s="42"/>
      <c r="L1817" s="22"/>
      <c r="M1817" s="22"/>
    </row>
    <row r="1818" spans="1:13" ht="39.75" customHeight="1" thickBot="1" x14ac:dyDescent="0.35">
      <c r="A1818" s="22"/>
      <c r="B1818" s="22"/>
      <c r="C1818" s="22"/>
      <c r="D1818" s="26"/>
      <c r="E1818" s="5" t="s">
        <v>3389</v>
      </c>
      <c r="F1818" s="3">
        <v>25</v>
      </c>
      <c r="G1818" s="20"/>
      <c r="H1818" s="20"/>
      <c r="I1818" s="20"/>
      <c r="J1818" s="30">
        <f>ROUND(F1818,3)</f>
        <v>25</v>
      </c>
      <c r="K1818" s="32">
        <f>SUM(J1817:J1818)</f>
        <v>50</v>
      </c>
      <c r="L1818" s="22"/>
      <c r="M1818" s="22"/>
    </row>
    <row r="1819" spans="1:13" ht="15.45" customHeight="1" thickBot="1" x14ac:dyDescent="0.35">
      <c r="A1819" s="10" t="s">
        <v>3390</v>
      </c>
      <c r="B1819" s="5" t="s">
        <v>3391</v>
      </c>
      <c r="C1819" s="5" t="s">
        <v>3392</v>
      </c>
      <c r="D1819" s="84" t="s">
        <v>3393</v>
      </c>
      <c r="E1819" s="84"/>
      <c r="F1819" s="84"/>
      <c r="G1819" s="84"/>
      <c r="H1819" s="84"/>
      <c r="I1819" s="84"/>
      <c r="J1819" s="84"/>
      <c r="K1819" s="20">
        <f>SUM(K1822:K1823)</f>
        <v>80</v>
      </c>
      <c r="L1819" s="21">
        <f>ROUND(0*(1+M2/100),2)</f>
        <v>0</v>
      </c>
      <c r="M1819" s="21">
        <f>ROUND(K1819*L1819,2)</f>
        <v>0</v>
      </c>
    </row>
    <row r="1820" spans="1:13" ht="49.05" customHeight="1" thickBot="1" x14ac:dyDescent="0.35">
      <c r="A1820" s="22"/>
      <c r="B1820" s="22"/>
      <c r="C1820" s="22"/>
      <c r="D1820" s="84" t="s">
        <v>3394</v>
      </c>
      <c r="E1820" s="84"/>
      <c r="F1820" s="84"/>
      <c r="G1820" s="84"/>
      <c r="H1820" s="84"/>
      <c r="I1820" s="84"/>
      <c r="J1820" s="84"/>
      <c r="K1820" s="84"/>
      <c r="L1820" s="84"/>
      <c r="M1820" s="84"/>
    </row>
    <row r="1821" spans="1:13" ht="15.15" customHeight="1" thickBot="1" x14ac:dyDescent="0.35">
      <c r="A1821" s="22"/>
      <c r="B1821" s="22"/>
      <c r="C1821" s="22"/>
      <c r="D1821" s="22"/>
      <c r="E1821" s="23"/>
      <c r="F1821" s="25" t="s">
        <v>3395</v>
      </c>
      <c r="G1821" s="25" t="s">
        <v>3396</v>
      </c>
      <c r="H1821" s="25" t="s">
        <v>3397</v>
      </c>
      <c r="I1821" s="25" t="s">
        <v>3398</v>
      </c>
      <c r="J1821" s="25" t="s">
        <v>3399</v>
      </c>
      <c r="K1821" s="25" t="s">
        <v>3400</v>
      </c>
      <c r="L1821" s="22"/>
      <c r="M1821" s="22"/>
    </row>
    <row r="1822" spans="1:13" ht="39.75" customHeight="1" thickBot="1" x14ac:dyDescent="0.35">
      <c r="A1822" s="22"/>
      <c r="B1822" s="22"/>
      <c r="C1822" s="22"/>
      <c r="D1822" s="26"/>
      <c r="E1822" s="27" t="s">
        <v>3401</v>
      </c>
      <c r="F1822" s="28">
        <v>40</v>
      </c>
      <c r="G1822" s="29"/>
      <c r="H1822" s="29"/>
      <c r="I1822" s="29"/>
      <c r="J1822" s="31">
        <f>ROUND(F1822,3)</f>
        <v>40</v>
      </c>
      <c r="K1822" s="42"/>
      <c r="L1822" s="22"/>
      <c r="M1822" s="22"/>
    </row>
    <row r="1823" spans="1:13" ht="39.75" customHeight="1" thickBot="1" x14ac:dyDescent="0.35">
      <c r="A1823" s="22"/>
      <c r="B1823" s="22"/>
      <c r="C1823" s="22"/>
      <c r="D1823" s="26"/>
      <c r="E1823" s="5" t="s">
        <v>3402</v>
      </c>
      <c r="F1823" s="3">
        <v>40</v>
      </c>
      <c r="G1823" s="20"/>
      <c r="H1823" s="20"/>
      <c r="I1823" s="20"/>
      <c r="J1823" s="30">
        <f>ROUND(F1823,3)</f>
        <v>40</v>
      </c>
      <c r="K1823" s="32">
        <f>SUM(J1822:J1823)</f>
        <v>80</v>
      </c>
      <c r="L1823" s="22"/>
      <c r="M1823" s="22"/>
    </row>
    <row r="1824" spans="1:13" ht="15.45" customHeight="1" thickBot="1" x14ac:dyDescent="0.35">
      <c r="A1824" s="10" t="s">
        <v>3403</v>
      </c>
      <c r="B1824" s="5" t="s">
        <v>3404</v>
      </c>
      <c r="C1824" s="5" t="s">
        <v>3405</v>
      </c>
      <c r="D1824" s="84" t="s">
        <v>3406</v>
      </c>
      <c r="E1824" s="84"/>
      <c r="F1824" s="84"/>
      <c r="G1824" s="84"/>
      <c r="H1824" s="84"/>
      <c r="I1824" s="84"/>
      <c r="J1824" s="84"/>
      <c r="K1824" s="20">
        <f>SUM(K1827:K1828)</f>
        <v>50</v>
      </c>
      <c r="L1824" s="21">
        <f>ROUND(0*(1+M2/100),2)</f>
        <v>0</v>
      </c>
      <c r="M1824" s="21">
        <f>ROUND(K1824*L1824,2)</f>
        <v>0</v>
      </c>
    </row>
    <row r="1825" spans="1:13" ht="49.05" customHeight="1" thickBot="1" x14ac:dyDescent="0.35">
      <c r="A1825" s="22"/>
      <c r="B1825" s="22"/>
      <c r="C1825" s="22"/>
      <c r="D1825" s="84" t="s">
        <v>3407</v>
      </c>
      <c r="E1825" s="84"/>
      <c r="F1825" s="84"/>
      <c r="G1825" s="84"/>
      <c r="H1825" s="84"/>
      <c r="I1825" s="84"/>
      <c r="J1825" s="84"/>
      <c r="K1825" s="84"/>
      <c r="L1825" s="84"/>
      <c r="M1825" s="84"/>
    </row>
    <row r="1826" spans="1:13" ht="15.15" customHeight="1" thickBot="1" x14ac:dyDescent="0.35">
      <c r="A1826" s="22"/>
      <c r="B1826" s="22"/>
      <c r="C1826" s="22"/>
      <c r="D1826" s="22"/>
      <c r="E1826" s="23"/>
      <c r="F1826" s="25" t="s">
        <v>3408</v>
      </c>
      <c r="G1826" s="25" t="s">
        <v>3409</v>
      </c>
      <c r="H1826" s="25" t="s">
        <v>3410</v>
      </c>
      <c r="I1826" s="25" t="s">
        <v>3411</v>
      </c>
      <c r="J1826" s="25" t="s">
        <v>3412</v>
      </c>
      <c r="K1826" s="25" t="s">
        <v>3413</v>
      </c>
      <c r="L1826" s="22"/>
      <c r="M1826" s="22"/>
    </row>
    <row r="1827" spans="1:13" ht="39.75" customHeight="1" thickBot="1" x14ac:dyDescent="0.35">
      <c r="A1827" s="22"/>
      <c r="B1827" s="22"/>
      <c r="C1827" s="22"/>
      <c r="D1827" s="26"/>
      <c r="E1827" s="27" t="s">
        <v>3414</v>
      </c>
      <c r="F1827" s="28">
        <v>25</v>
      </c>
      <c r="G1827" s="29"/>
      <c r="H1827" s="29"/>
      <c r="I1827" s="29"/>
      <c r="J1827" s="31">
        <f>ROUND(F1827,3)</f>
        <v>25</v>
      </c>
      <c r="K1827" s="42"/>
      <c r="L1827" s="22"/>
      <c r="M1827" s="22"/>
    </row>
    <row r="1828" spans="1:13" ht="39.75" customHeight="1" thickBot="1" x14ac:dyDescent="0.35">
      <c r="A1828" s="22"/>
      <c r="B1828" s="22"/>
      <c r="C1828" s="22"/>
      <c r="D1828" s="26"/>
      <c r="E1828" s="5" t="s">
        <v>3415</v>
      </c>
      <c r="F1828" s="3">
        <v>25</v>
      </c>
      <c r="G1828" s="20"/>
      <c r="H1828" s="20"/>
      <c r="I1828" s="20"/>
      <c r="J1828" s="30">
        <f>ROUND(F1828,3)</f>
        <v>25</v>
      </c>
      <c r="K1828" s="32">
        <f>SUM(J1827:J1828)</f>
        <v>50</v>
      </c>
      <c r="L1828" s="22"/>
      <c r="M1828" s="22"/>
    </row>
    <row r="1829" spans="1:13" ht="15.45" customHeight="1" thickBot="1" x14ac:dyDescent="0.35">
      <c r="A1829" s="10" t="s">
        <v>3416</v>
      </c>
      <c r="B1829" s="5" t="s">
        <v>3417</v>
      </c>
      <c r="C1829" s="5" t="s">
        <v>3418</v>
      </c>
      <c r="D1829" s="84" t="s">
        <v>3419</v>
      </c>
      <c r="E1829" s="84"/>
      <c r="F1829" s="84"/>
      <c r="G1829" s="84"/>
      <c r="H1829" s="84"/>
      <c r="I1829" s="84"/>
      <c r="J1829" s="84"/>
      <c r="K1829" s="20">
        <f>SUM(K1832:K1833)</f>
        <v>30</v>
      </c>
      <c r="L1829" s="21">
        <f>ROUND(0*(1+M2/100),2)</f>
        <v>0</v>
      </c>
      <c r="M1829" s="21">
        <f>ROUND(K1829*L1829,2)</f>
        <v>0</v>
      </c>
    </row>
    <row r="1830" spans="1:13" ht="49.05" customHeight="1" thickBot="1" x14ac:dyDescent="0.35">
      <c r="A1830" s="22"/>
      <c r="B1830" s="22"/>
      <c r="C1830" s="22"/>
      <c r="D1830" s="84" t="s">
        <v>3420</v>
      </c>
      <c r="E1830" s="84"/>
      <c r="F1830" s="84"/>
      <c r="G1830" s="84"/>
      <c r="H1830" s="84"/>
      <c r="I1830" s="84"/>
      <c r="J1830" s="84"/>
      <c r="K1830" s="84"/>
      <c r="L1830" s="84"/>
      <c r="M1830" s="84"/>
    </row>
    <row r="1831" spans="1:13" ht="15.15" customHeight="1" thickBot="1" x14ac:dyDescent="0.35">
      <c r="A1831" s="22"/>
      <c r="B1831" s="22"/>
      <c r="C1831" s="22"/>
      <c r="D1831" s="22"/>
      <c r="E1831" s="23"/>
      <c r="F1831" s="25" t="s">
        <v>3421</v>
      </c>
      <c r="G1831" s="25" t="s">
        <v>3422</v>
      </c>
      <c r="H1831" s="25" t="s">
        <v>3423</v>
      </c>
      <c r="I1831" s="25" t="s">
        <v>3424</v>
      </c>
      <c r="J1831" s="25" t="s">
        <v>3425</v>
      </c>
      <c r="K1831" s="25" t="s">
        <v>3426</v>
      </c>
      <c r="L1831" s="22"/>
      <c r="M1831" s="22"/>
    </row>
    <row r="1832" spans="1:13" ht="39.75" customHeight="1" thickBot="1" x14ac:dyDescent="0.35">
      <c r="A1832" s="22"/>
      <c r="B1832" s="22"/>
      <c r="C1832" s="22"/>
      <c r="D1832" s="26"/>
      <c r="E1832" s="27" t="s">
        <v>3427</v>
      </c>
      <c r="F1832" s="28">
        <v>15</v>
      </c>
      <c r="G1832" s="29"/>
      <c r="H1832" s="29"/>
      <c r="I1832" s="29"/>
      <c r="J1832" s="31">
        <f>ROUND(F1832,3)</f>
        <v>15</v>
      </c>
      <c r="K1832" s="42"/>
      <c r="L1832" s="22"/>
      <c r="M1832" s="22"/>
    </row>
    <row r="1833" spans="1:13" ht="39.75" customHeight="1" thickBot="1" x14ac:dyDescent="0.35">
      <c r="A1833" s="22"/>
      <c r="B1833" s="22"/>
      <c r="C1833" s="22"/>
      <c r="D1833" s="26"/>
      <c r="E1833" s="5" t="s">
        <v>3428</v>
      </c>
      <c r="F1833" s="3">
        <v>15</v>
      </c>
      <c r="G1833" s="20"/>
      <c r="H1833" s="20"/>
      <c r="I1833" s="20"/>
      <c r="J1833" s="30">
        <f>ROUND(F1833,3)</f>
        <v>15</v>
      </c>
      <c r="K1833" s="32">
        <f>SUM(J1832:J1833)</f>
        <v>30</v>
      </c>
      <c r="L1833" s="22"/>
      <c r="M1833" s="22"/>
    </row>
    <row r="1834" spans="1:13" ht="15.45" customHeight="1" thickBot="1" x14ac:dyDescent="0.35">
      <c r="A1834" s="10" t="s">
        <v>3429</v>
      </c>
      <c r="B1834" s="5" t="s">
        <v>3430</v>
      </c>
      <c r="C1834" s="5" t="s">
        <v>3431</v>
      </c>
      <c r="D1834" s="84" t="s">
        <v>3432</v>
      </c>
      <c r="E1834" s="84"/>
      <c r="F1834" s="84"/>
      <c r="G1834" s="84"/>
      <c r="H1834" s="84"/>
      <c r="I1834" s="84"/>
      <c r="J1834" s="84"/>
      <c r="K1834" s="20">
        <f>SUM(K1837:K1838)</f>
        <v>40</v>
      </c>
      <c r="L1834" s="21">
        <f>ROUND(0*(1+M2/100),2)</f>
        <v>0</v>
      </c>
      <c r="M1834" s="21">
        <f>ROUND(K1834*L1834,2)</f>
        <v>0</v>
      </c>
    </row>
    <row r="1835" spans="1:13" ht="58.35" customHeight="1" thickBot="1" x14ac:dyDescent="0.35">
      <c r="A1835" s="22"/>
      <c r="B1835" s="22"/>
      <c r="C1835" s="22"/>
      <c r="D1835" s="84" t="s">
        <v>3433</v>
      </c>
      <c r="E1835" s="84"/>
      <c r="F1835" s="84"/>
      <c r="G1835" s="84"/>
      <c r="H1835" s="84"/>
      <c r="I1835" s="84"/>
      <c r="J1835" s="84"/>
      <c r="K1835" s="84"/>
      <c r="L1835" s="84"/>
      <c r="M1835" s="84"/>
    </row>
    <row r="1836" spans="1:13" ht="15.15" customHeight="1" thickBot="1" x14ac:dyDescent="0.35">
      <c r="A1836" s="22"/>
      <c r="B1836" s="22"/>
      <c r="C1836" s="22"/>
      <c r="D1836" s="22"/>
      <c r="E1836" s="23"/>
      <c r="F1836" s="25" t="s">
        <v>3434</v>
      </c>
      <c r="G1836" s="25" t="s">
        <v>3435</v>
      </c>
      <c r="H1836" s="25" t="s">
        <v>3436</v>
      </c>
      <c r="I1836" s="25" t="s">
        <v>3437</v>
      </c>
      <c r="J1836" s="25" t="s">
        <v>3438</v>
      </c>
      <c r="K1836" s="25" t="s">
        <v>3439</v>
      </c>
      <c r="L1836" s="22"/>
      <c r="M1836" s="22"/>
    </row>
    <row r="1837" spans="1:13" ht="39.75" customHeight="1" thickBot="1" x14ac:dyDescent="0.35">
      <c r="A1837" s="22"/>
      <c r="B1837" s="22"/>
      <c r="C1837" s="22"/>
      <c r="D1837" s="26"/>
      <c r="E1837" s="27" t="s">
        <v>3440</v>
      </c>
      <c r="F1837" s="28">
        <v>20</v>
      </c>
      <c r="G1837" s="29"/>
      <c r="H1837" s="29"/>
      <c r="I1837" s="29"/>
      <c r="J1837" s="31">
        <f>ROUND(F1837,3)</f>
        <v>20</v>
      </c>
      <c r="K1837" s="42"/>
      <c r="L1837" s="22"/>
      <c r="M1837" s="22"/>
    </row>
    <row r="1838" spans="1:13" ht="39.75" customHeight="1" thickBot="1" x14ac:dyDescent="0.35">
      <c r="A1838" s="22"/>
      <c r="B1838" s="22"/>
      <c r="C1838" s="22"/>
      <c r="D1838" s="26"/>
      <c r="E1838" s="5" t="s">
        <v>3441</v>
      </c>
      <c r="F1838" s="3">
        <v>20</v>
      </c>
      <c r="G1838" s="20"/>
      <c r="H1838" s="20"/>
      <c r="I1838" s="20"/>
      <c r="J1838" s="30">
        <f>ROUND(F1838,3)</f>
        <v>20</v>
      </c>
      <c r="K1838" s="32">
        <f>SUM(J1837:J1838)</f>
        <v>40</v>
      </c>
      <c r="L1838" s="22"/>
      <c r="M1838" s="22"/>
    </row>
    <row r="1839" spans="1:13" ht="15.45" customHeight="1" thickBot="1" x14ac:dyDescent="0.35">
      <c r="A1839" s="10" t="s">
        <v>3442</v>
      </c>
      <c r="B1839" s="5" t="s">
        <v>3443</v>
      </c>
      <c r="C1839" s="5" t="s">
        <v>3444</v>
      </c>
      <c r="D1839" s="84" t="s">
        <v>3445</v>
      </c>
      <c r="E1839" s="84"/>
      <c r="F1839" s="84"/>
      <c r="G1839" s="84"/>
      <c r="H1839" s="84"/>
      <c r="I1839" s="84"/>
      <c r="J1839" s="84"/>
      <c r="K1839" s="20">
        <f>SUM(K1842:K1843)</f>
        <v>20</v>
      </c>
      <c r="L1839" s="21">
        <f>ROUND(0*(1+M2/100),2)</f>
        <v>0</v>
      </c>
      <c r="M1839" s="21">
        <f>ROUND(K1839*L1839,2)</f>
        <v>0</v>
      </c>
    </row>
    <row r="1840" spans="1:13" ht="49.05" customHeight="1" thickBot="1" x14ac:dyDescent="0.35">
      <c r="A1840" s="22"/>
      <c r="B1840" s="22"/>
      <c r="C1840" s="22"/>
      <c r="D1840" s="84" t="s">
        <v>3446</v>
      </c>
      <c r="E1840" s="84"/>
      <c r="F1840" s="84"/>
      <c r="G1840" s="84"/>
      <c r="H1840" s="84"/>
      <c r="I1840" s="84"/>
      <c r="J1840" s="84"/>
      <c r="K1840" s="84"/>
      <c r="L1840" s="84"/>
      <c r="M1840" s="84"/>
    </row>
    <row r="1841" spans="1:13" ht="15.15" customHeight="1" thickBot="1" x14ac:dyDescent="0.35">
      <c r="A1841" s="22"/>
      <c r="B1841" s="22"/>
      <c r="C1841" s="22"/>
      <c r="D1841" s="22"/>
      <c r="E1841" s="23"/>
      <c r="F1841" s="25" t="s">
        <v>3447</v>
      </c>
      <c r="G1841" s="25" t="s">
        <v>3448</v>
      </c>
      <c r="H1841" s="25" t="s">
        <v>3449</v>
      </c>
      <c r="I1841" s="25" t="s">
        <v>3450</v>
      </c>
      <c r="J1841" s="25" t="s">
        <v>3451</v>
      </c>
      <c r="K1841" s="25" t="s">
        <v>3452</v>
      </c>
      <c r="L1841" s="22"/>
      <c r="M1841" s="22"/>
    </row>
    <row r="1842" spans="1:13" ht="39.75" customHeight="1" thickBot="1" x14ac:dyDescent="0.35">
      <c r="A1842" s="22"/>
      <c r="B1842" s="22"/>
      <c r="C1842" s="22"/>
      <c r="D1842" s="26"/>
      <c r="E1842" s="27" t="s">
        <v>3453</v>
      </c>
      <c r="F1842" s="28">
        <v>10</v>
      </c>
      <c r="G1842" s="29"/>
      <c r="H1842" s="29"/>
      <c r="I1842" s="29"/>
      <c r="J1842" s="31">
        <f>ROUND(F1842,3)</f>
        <v>10</v>
      </c>
      <c r="K1842" s="42"/>
      <c r="L1842" s="22"/>
      <c r="M1842" s="22"/>
    </row>
    <row r="1843" spans="1:13" ht="39.75" customHeight="1" thickBot="1" x14ac:dyDescent="0.35">
      <c r="A1843" s="22"/>
      <c r="B1843" s="22"/>
      <c r="C1843" s="22"/>
      <c r="D1843" s="26"/>
      <c r="E1843" s="5" t="s">
        <v>3454</v>
      </c>
      <c r="F1843" s="3">
        <v>10</v>
      </c>
      <c r="G1843" s="20"/>
      <c r="H1843" s="20"/>
      <c r="I1843" s="20"/>
      <c r="J1843" s="30">
        <f>ROUND(F1843,3)</f>
        <v>10</v>
      </c>
      <c r="K1843" s="32">
        <f>SUM(J1842:J1843)</f>
        <v>20</v>
      </c>
      <c r="L1843" s="22"/>
      <c r="M1843" s="22"/>
    </row>
    <row r="1844" spans="1:13" ht="15.45" customHeight="1" thickBot="1" x14ac:dyDescent="0.35">
      <c r="A1844" s="10" t="s">
        <v>3455</v>
      </c>
      <c r="B1844" s="5" t="s">
        <v>3456</v>
      </c>
      <c r="C1844" s="5" t="s">
        <v>3457</v>
      </c>
      <c r="D1844" s="84" t="s">
        <v>3458</v>
      </c>
      <c r="E1844" s="84"/>
      <c r="F1844" s="84"/>
      <c r="G1844" s="84"/>
      <c r="H1844" s="84"/>
      <c r="I1844" s="84"/>
      <c r="J1844" s="84"/>
      <c r="K1844" s="20">
        <f>SUM(K1847:K1848)</f>
        <v>20</v>
      </c>
      <c r="L1844" s="21">
        <f>ROUND(0*(1+M2/100),2)</f>
        <v>0</v>
      </c>
      <c r="M1844" s="21">
        <f>ROUND(K1844*L1844,2)</f>
        <v>0</v>
      </c>
    </row>
    <row r="1845" spans="1:13" ht="49.05" customHeight="1" thickBot="1" x14ac:dyDescent="0.35">
      <c r="A1845" s="22"/>
      <c r="B1845" s="22"/>
      <c r="C1845" s="22"/>
      <c r="D1845" s="84" t="s">
        <v>3459</v>
      </c>
      <c r="E1845" s="84"/>
      <c r="F1845" s="84"/>
      <c r="G1845" s="84"/>
      <c r="H1845" s="84"/>
      <c r="I1845" s="84"/>
      <c r="J1845" s="84"/>
      <c r="K1845" s="84"/>
      <c r="L1845" s="84"/>
      <c r="M1845" s="84"/>
    </row>
    <row r="1846" spans="1:13" ht="15.15" customHeight="1" thickBot="1" x14ac:dyDescent="0.35">
      <c r="A1846" s="22"/>
      <c r="B1846" s="22"/>
      <c r="C1846" s="22"/>
      <c r="D1846" s="22"/>
      <c r="E1846" s="23"/>
      <c r="F1846" s="25" t="s">
        <v>3460</v>
      </c>
      <c r="G1846" s="25" t="s">
        <v>3461</v>
      </c>
      <c r="H1846" s="25" t="s">
        <v>3462</v>
      </c>
      <c r="I1846" s="25" t="s">
        <v>3463</v>
      </c>
      <c r="J1846" s="25" t="s">
        <v>3464</v>
      </c>
      <c r="K1846" s="25" t="s">
        <v>3465</v>
      </c>
      <c r="L1846" s="22"/>
      <c r="M1846" s="22"/>
    </row>
    <row r="1847" spans="1:13" ht="39.75" customHeight="1" thickBot="1" x14ac:dyDescent="0.35">
      <c r="A1847" s="22"/>
      <c r="B1847" s="22"/>
      <c r="C1847" s="22"/>
      <c r="D1847" s="26"/>
      <c r="E1847" s="27" t="s">
        <v>3466</v>
      </c>
      <c r="F1847" s="28">
        <v>10</v>
      </c>
      <c r="G1847" s="29"/>
      <c r="H1847" s="29"/>
      <c r="I1847" s="29"/>
      <c r="J1847" s="31">
        <f>ROUND(F1847,3)</f>
        <v>10</v>
      </c>
      <c r="K1847" s="42"/>
      <c r="L1847" s="22"/>
      <c r="M1847" s="22"/>
    </row>
    <row r="1848" spans="1:13" ht="39.75" customHeight="1" thickBot="1" x14ac:dyDescent="0.35">
      <c r="A1848" s="22"/>
      <c r="B1848" s="22"/>
      <c r="C1848" s="22"/>
      <c r="D1848" s="26"/>
      <c r="E1848" s="5" t="s">
        <v>3467</v>
      </c>
      <c r="F1848" s="3">
        <v>10</v>
      </c>
      <c r="G1848" s="20"/>
      <c r="H1848" s="20"/>
      <c r="I1848" s="20"/>
      <c r="J1848" s="30">
        <f>ROUND(F1848,3)</f>
        <v>10</v>
      </c>
      <c r="K1848" s="32">
        <f>SUM(J1847:J1848)</f>
        <v>20</v>
      </c>
      <c r="L1848" s="22"/>
      <c r="M1848" s="22"/>
    </row>
    <row r="1849" spans="1:13" ht="15.45" customHeight="1" thickBot="1" x14ac:dyDescent="0.35">
      <c r="A1849" s="10" t="s">
        <v>3468</v>
      </c>
      <c r="B1849" s="5" t="s">
        <v>3469</v>
      </c>
      <c r="C1849" s="5" t="s">
        <v>3470</v>
      </c>
      <c r="D1849" s="84" t="s">
        <v>3471</v>
      </c>
      <c r="E1849" s="84"/>
      <c r="F1849" s="84"/>
      <c r="G1849" s="84"/>
      <c r="H1849" s="84"/>
      <c r="I1849" s="84"/>
      <c r="J1849" s="84"/>
      <c r="K1849" s="20">
        <f>SUM(K1852:K1852)</f>
        <v>20</v>
      </c>
      <c r="L1849" s="21">
        <f>ROUND(0*(1+M2/100),2)</f>
        <v>0</v>
      </c>
      <c r="M1849" s="21">
        <f>ROUND(K1849*L1849,2)</f>
        <v>0</v>
      </c>
    </row>
    <row r="1850" spans="1:13" ht="30.6" customHeight="1" thickBot="1" x14ac:dyDescent="0.35">
      <c r="A1850" s="22"/>
      <c r="B1850" s="22"/>
      <c r="C1850" s="22"/>
      <c r="D1850" s="84" t="s">
        <v>3472</v>
      </c>
      <c r="E1850" s="84"/>
      <c r="F1850" s="84"/>
      <c r="G1850" s="84"/>
      <c r="H1850" s="84"/>
      <c r="I1850" s="84"/>
      <c r="J1850" s="84"/>
      <c r="K1850" s="84"/>
      <c r="L1850" s="84"/>
      <c r="M1850" s="84"/>
    </row>
    <row r="1851" spans="1:13" ht="15.15" customHeight="1" thickBot="1" x14ac:dyDescent="0.35">
      <c r="A1851" s="22"/>
      <c r="B1851" s="22"/>
      <c r="C1851" s="22"/>
      <c r="D1851" s="22"/>
      <c r="E1851" s="23"/>
      <c r="F1851" s="25" t="s">
        <v>3473</v>
      </c>
      <c r="G1851" s="25" t="s">
        <v>3474</v>
      </c>
      <c r="H1851" s="25" t="s">
        <v>3475</v>
      </c>
      <c r="I1851" s="25" t="s">
        <v>3476</v>
      </c>
      <c r="J1851" s="25" t="s">
        <v>3477</v>
      </c>
      <c r="K1851" s="25" t="s">
        <v>3478</v>
      </c>
      <c r="L1851" s="22"/>
      <c r="M1851" s="22"/>
    </row>
    <row r="1852" spans="1:13" ht="21.3" customHeight="1" thickBot="1" x14ac:dyDescent="0.35">
      <c r="A1852" s="22"/>
      <c r="B1852" s="22"/>
      <c r="C1852" s="22"/>
      <c r="D1852" s="26"/>
      <c r="E1852" s="27" t="s">
        <v>3479</v>
      </c>
      <c r="F1852" s="28">
        <v>20</v>
      </c>
      <c r="G1852" s="29"/>
      <c r="H1852" s="29"/>
      <c r="I1852" s="29"/>
      <c r="J1852" s="31">
        <f>ROUND(F1852,3)</f>
        <v>20</v>
      </c>
      <c r="K1852" s="33">
        <f>SUM(J1852:J1852)</f>
        <v>20</v>
      </c>
      <c r="L1852" s="22"/>
      <c r="M1852" s="22"/>
    </row>
    <row r="1853" spans="1:13" ht="15.45" customHeight="1" thickBot="1" x14ac:dyDescent="0.35">
      <c r="A1853" s="10" t="s">
        <v>3480</v>
      </c>
      <c r="B1853" s="5" t="s">
        <v>3481</v>
      </c>
      <c r="C1853" s="5" t="s">
        <v>3482</v>
      </c>
      <c r="D1853" s="84" t="s">
        <v>3483</v>
      </c>
      <c r="E1853" s="84"/>
      <c r="F1853" s="84"/>
      <c r="G1853" s="84"/>
      <c r="H1853" s="84"/>
      <c r="I1853" s="84"/>
      <c r="J1853" s="84"/>
      <c r="K1853" s="20">
        <f>SUM(K1856:K1856)</f>
        <v>20</v>
      </c>
      <c r="L1853" s="21">
        <f>ROUND(0*(1+M2/100),2)</f>
        <v>0</v>
      </c>
      <c r="M1853" s="21">
        <f>ROUND(K1853*L1853,2)</f>
        <v>0</v>
      </c>
    </row>
    <row r="1854" spans="1:13" ht="30.6" customHeight="1" thickBot="1" x14ac:dyDescent="0.35">
      <c r="A1854" s="22"/>
      <c r="B1854" s="22"/>
      <c r="C1854" s="22"/>
      <c r="D1854" s="84" t="s">
        <v>3484</v>
      </c>
      <c r="E1854" s="84"/>
      <c r="F1854" s="84"/>
      <c r="G1854" s="84"/>
      <c r="H1854" s="84"/>
      <c r="I1854" s="84"/>
      <c r="J1854" s="84"/>
      <c r="K1854" s="84"/>
      <c r="L1854" s="84"/>
      <c r="M1854" s="84"/>
    </row>
    <row r="1855" spans="1:13" ht="15.15" customHeight="1" thickBot="1" x14ac:dyDescent="0.35">
      <c r="A1855" s="22"/>
      <c r="B1855" s="22"/>
      <c r="C1855" s="22"/>
      <c r="D1855" s="22"/>
      <c r="E1855" s="23"/>
      <c r="F1855" s="25" t="s">
        <v>3485</v>
      </c>
      <c r="G1855" s="25" t="s">
        <v>3486</v>
      </c>
      <c r="H1855" s="25" t="s">
        <v>3487</v>
      </c>
      <c r="I1855" s="25" t="s">
        <v>3488</v>
      </c>
      <c r="J1855" s="25" t="s">
        <v>3489</v>
      </c>
      <c r="K1855" s="25" t="s">
        <v>3490</v>
      </c>
      <c r="L1855" s="22"/>
      <c r="M1855" s="22"/>
    </row>
    <row r="1856" spans="1:13" ht="21.3" customHeight="1" thickBot="1" x14ac:dyDescent="0.35">
      <c r="A1856" s="22"/>
      <c r="B1856" s="22"/>
      <c r="C1856" s="22"/>
      <c r="D1856" s="26"/>
      <c r="E1856" s="27" t="s">
        <v>3491</v>
      </c>
      <c r="F1856" s="28">
        <v>20</v>
      </c>
      <c r="G1856" s="29"/>
      <c r="H1856" s="29"/>
      <c r="I1856" s="29"/>
      <c r="J1856" s="31">
        <f>ROUND(F1856,3)</f>
        <v>20</v>
      </c>
      <c r="K1856" s="33">
        <f>SUM(J1856:J1856)</f>
        <v>20</v>
      </c>
      <c r="L1856" s="22"/>
      <c r="M1856" s="22"/>
    </row>
    <row r="1857" spans="1:13" ht="15.45" customHeight="1" thickBot="1" x14ac:dyDescent="0.35">
      <c r="A1857" s="10" t="s">
        <v>3492</v>
      </c>
      <c r="B1857" s="5" t="s">
        <v>3493</v>
      </c>
      <c r="C1857" s="5" t="s">
        <v>3494</v>
      </c>
      <c r="D1857" s="84" t="s">
        <v>3495</v>
      </c>
      <c r="E1857" s="84"/>
      <c r="F1857" s="84"/>
      <c r="G1857" s="84"/>
      <c r="H1857" s="84"/>
      <c r="I1857" s="84"/>
      <c r="J1857" s="84"/>
      <c r="K1857" s="20">
        <f>SUM(K1860:K1862)</f>
        <v>90</v>
      </c>
      <c r="L1857" s="21">
        <f>ROUND(0*(1+M2/100),2)</f>
        <v>0</v>
      </c>
      <c r="M1857" s="21">
        <f>ROUND(K1857*L1857,2)</f>
        <v>0</v>
      </c>
    </row>
    <row r="1858" spans="1:13" ht="30.6" customHeight="1" thickBot="1" x14ac:dyDescent="0.35">
      <c r="A1858" s="22"/>
      <c r="B1858" s="22"/>
      <c r="C1858" s="22"/>
      <c r="D1858" s="84" t="s">
        <v>3496</v>
      </c>
      <c r="E1858" s="84"/>
      <c r="F1858" s="84"/>
      <c r="G1858" s="84"/>
      <c r="H1858" s="84"/>
      <c r="I1858" s="84"/>
      <c r="J1858" s="84"/>
      <c r="K1858" s="84"/>
      <c r="L1858" s="84"/>
      <c r="M1858" s="84"/>
    </row>
    <row r="1859" spans="1:13" ht="15.15" customHeight="1" thickBot="1" x14ac:dyDescent="0.35">
      <c r="A1859" s="22"/>
      <c r="B1859" s="22"/>
      <c r="C1859" s="22"/>
      <c r="D1859" s="22"/>
      <c r="E1859" s="23"/>
      <c r="F1859" s="25" t="s">
        <v>3497</v>
      </c>
      <c r="G1859" s="25" t="s">
        <v>3498</v>
      </c>
      <c r="H1859" s="25" t="s">
        <v>3499</v>
      </c>
      <c r="I1859" s="25" t="s">
        <v>3500</v>
      </c>
      <c r="J1859" s="25" t="s">
        <v>3501</v>
      </c>
      <c r="K1859" s="25" t="s">
        <v>3502</v>
      </c>
      <c r="L1859" s="22"/>
      <c r="M1859" s="22"/>
    </row>
    <row r="1860" spans="1:13" ht="21.3" customHeight="1" thickBot="1" x14ac:dyDescent="0.35">
      <c r="A1860" s="22"/>
      <c r="B1860" s="22"/>
      <c r="C1860" s="22"/>
      <c r="D1860" s="26"/>
      <c r="E1860" s="27" t="s">
        <v>3503</v>
      </c>
      <c r="F1860" s="28">
        <v>20</v>
      </c>
      <c r="G1860" s="29"/>
      <c r="H1860" s="29"/>
      <c r="I1860" s="29"/>
      <c r="J1860" s="31">
        <f>ROUND(F1860,3)</f>
        <v>20</v>
      </c>
      <c r="K1860" s="42"/>
      <c r="L1860" s="22"/>
      <c r="M1860" s="22"/>
    </row>
    <row r="1861" spans="1:13" ht="21.3" customHeight="1" thickBot="1" x14ac:dyDescent="0.35">
      <c r="A1861" s="22"/>
      <c r="B1861" s="22"/>
      <c r="C1861" s="22"/>
      <c r="D1861" s="26"/>
      <c r="E1861" s="5" t="s">
        <v>3504</v>
      </c>
      <c r="F1861" s="3">
        <v>35</v>
      </c>
      <c r="G1861" s="20"/>
      <c r="H1861" s="20"/>
      <c r="I1861" s="20"/>
      <c r="J1861" s="30">
        <f>ROUND(F1861,3)</f>
        <v>35</v>
      </c>
      <c r="K1861" s="22"/>
      <c r="L1861" s="22"/>
      <c r="M1861" s="22"/>
    </row>
    <row r="1862" spans="1:13" ht="21.3" customHeight="1" thickBot="1" x14ac:dyDescent="0.35">
      <c r="A1862" s="22"/>
      <c r="B1862" s="22"/>
      <c r="C1862" s="22"/>
      <c r="D1862" s="26"/>
      <c r="E1862" s="5" t="s">
        <v>3505</v>
      </c>
      <c r="F1862" s="3">
        <v>35</v>
      </c>
      <c r="G1862" s="20"/>
      <c r="H1862" s="20"/>
      <c r="I1862" s="20"/>
      <c r="J1862" s="30">
        <f>ROUND(F1862,3)</f>
        <v>35</v>
      </c>
      <c r="K1862" s="32">
        <f>SUM(J1860:J1862)</f>
        <v>90</v>
      </c>
      <c r="L1862" s="22"/>
      <c r="M1862" s="22"/>
    </row>
    <row r="1863" spans="1:13" ht="15.45" customHeight="1" thickBot="1" x14ac:dyDescent="0.35">
      <c r="A1863" s="10" t="s">
        <v>3506</v>
      </c>
      <c r="B1863" s="5" t="s">
        <v>3507</v>
      </c>
      <c r="C1863" s="5" t="s">
        <v>3508</v>
      </c>
      <c r="D1863" s="84" t="s">
        <v>3509</v>
      </c>
      <c r="E1863" s="84"/>
      <c r="F1863" s="84"/>
      <c r="G1863" s="84"/>
      <c r="H1863" s="84"/>
      <c r="I1863" s="84"/>
      <c r="J1863" s="84"/>
      <c r="K1863" s="20">
        <f>SUM(K1866:K1866)</f>
        <v>20</v>
      </c>
      <c r="L1863" s="21">
        <f>ROUND(0*(1+M2/100),2)</f>
        <v>0</v>
      </c>
      <c r="M1863" s="21">
        <f>ROUND(K1863*L1863,2)</f>
        <v>0</v>
      </c>
    </row>
    <row r="1864" spans="1:13" ht="30.6" customHeight="1" thickBot="1" x14ac:dyDescent="0.35">
      <c r="A1864" s="22"/>
      <c r="B1864" s="22"/>
      <c r="C1864" s="22"/>
      <c r="D1864" s="84" t="s">
        <v>3510</v>
      </c>
      <c r="E1864" s="84"/>
      <c r="F1864" s="84"/>
      <c r="G1864" s="84"/>
      <c r="H1864" s="84"/>
      <c r="I1864" s="84"/>
      <c r="J1864" s="84"/>
      <c r="K1864" s="84"/>
      <c r="L1864" s="84"/>
      <c r="M1864" s="84"/>
    </row>
    <row r="1865" spans="1:13" ht="15.15" customHeight="1" thickBot="1" x14ac:dyDescent="0.35">
      <c r="A1865" s="22"/>
      <c r="B1865" s="22"/>
      <c r="C1865" s="22"/>
      <c r="D1865" s="22"/>
      <c r="E1865" s="23"/>
      <c r="F1865" s="25" t="s">
        <v>3511</v>
      </c>
      <c r="G1865" s="25" t="s">
        <v>3512</v>
      </c>
      <c r="H1865" s="25" t="s">
        <v>3513</v>
      </c>
      <c r="I1865" s="25" t="s">
        <v>3514</v>
      </c>
      <c r="J1865" s="25" t="s">
        <v>3515</v>
      </c>
      <c r="K1865" s="25" t="s">
        <v>3516</v>
      </c>
      <c r="L1865" s="22"/>
      <c r="M1865" s="22"/>
    </row>
    <row r="1866" spans="1:13" ht="21.3" customHeight="1" thickBot="1" x14ac:dyDescent="0.35">
      <c r="A1866" s="22"/>
      <c r="B1866" s="22"/>
      <c r="C1866" s="22"/>
      <c r="D1866" s="26"/>
      <c r="E1866" s="27" t="s">
        <v>3517</v>
      </c>
      <c r="F1866" s="28">
        <v>20</v>
      </c>
      <c r="G1866" s="29"/>
      <c r="H1866" s="29"/>
      <c r="I1866" s="29"/>
      <c r="J1866" s="31">
        <f>ROUND(F1866,3)</f>
        <v>20</v>
      </c>
      <c r="K1866" s="33">
        <f>SUM(J1866:J1866)</f>
        <v>20</v>
      </c>
      <c r="L1866" s="22"/>
      <c r="M1866" s="22"/>
    </row>
    <row r="1867" spans="1:13" ht="15.45" customHeight="1" thickBot="1" x14ac:dyDescent="0.35">
      <c r="A1867" s="10" t="s">
        <v>3518</v>
      </c>
      <c r="B1867" s="5" t="s">
        <v>3519</v>
      </c>
      <c r="C1867" s="5" t="s">
        <v>3520</v>
      </c>
      <c r="D1867" s="84" t="s">
        <v>3521</v>
      </c>
      <c r="E1867" s="84"/>
      <c r="F1867" s="84"/>
      <c r="G1867" s="84"/>
      <c r="H1867" s="84"/>
      <c r="I1867" s="84"/>
      <c r="J1867" s="84"/>
      <c r="K1867" s="20">
        <f>SUM(K1870:K1870)</f>
        <v>20</v>
      </c>
      <c r="L1867" s="21">
        <f>ROUND(0*(1+M2/100),2)</f>
        <v>0</v>
      </c>
      <c r="M1867" s="21">
        <f>ROUND(K1867*L1867,2)</f>
        <v>0</v>
      </c>
    </row>
    <row r="1868" spans="1:13" ht="30.6" customHeight="1" thickBot="1" x14ac:dyDescent="0.35">
      <c r="A1868" s="22"/>
      <c r="B1868" s="22"/>
      <c r="C1868" s="22"/>
      <c r="D1868" s="84" t="s">
        <v>3522</v>
      </c>
      <c r="E1868" s="84"/>
      <c r="F1868" s="84"/>
      <c r="G1868" s="84"/>
      <c r="H1868" s="84"/>
      <c r="I1868" s="84"/>
      <c r="J1868" s="84"/>
      <c r="K1868" s="84"/>
      <c r="L1868" s="84"/>
      <c r="M1868" s="84"/>
    </row>
    <row r="1869" spans="1:13" ht="15.15" customHeight="1" thickBot="1" x14ac:dyDescent="0.35">
      <c r="A1869" s="22"/>
      <c r="B1869" s="22"/>
      <c r="C1869" s="22"/>
      <c r="D1869" s="22"/>
      <c r="E1869" s="23"/>
      <c r="F1869" s="25" t="s">
        <v>3523</v>
      </c>
      <c r="G1869" s="25" t="s">
        <v>3524</v>
      </c>
      <c r="H1869" s="25" t="s">
        <v>3525</v>
      </c>
      <c r="I1869" s="25" t="s">
        <v>3526</v>
      </c>
      <c r="J1869" s="25" t="s">
        <v>3527</v>
      </c>
      <c r="K1869" s="25" t="s">
        <v>3528</v>
      </c>
      <c r="L1869" s="22"/>
      <c r="M1869" s="22"/>
    </row>
    <row r="1870" spans="1:13" ht="21.3" customHeight="1" thickBot="1" x14ac:dyDescent="0.35">
      <c r="A1870" s="22"/>
      <c r="B1870" s="22"/>
      <c r="C1870" s="22"/>
      <c r="D1870" s="26"/>
      <c r="E1870" s="27" t="s">
        <v>3529</v>
      </c>
      <c r="F1870" s="28">
        <v>20</v>
      </c>
      <c r="G1870" s="29"/>
      <c r="H1870" s="29"/>
      <c r="I1870" s="29"/>
      <c r="J1870" s="31">
        <f>ROUND(F1870,3)</f>
        <v>20</v>
      </c>
      <c r="K1870" s="33">
        <f>SUM(J1870:J1870)</f>
        <v>20</v>
      </c>
      <c r="L1870" s="22"/>
      <c r="M1870" s="22"/>
    </row>
    <row r="1871" spans="1:13" ht="15.45" customHeight="1" thickBot="1" x14ac:dyDescent="0.35">
      <c r="A1871" s="10" t="s">
        <v>3530</v>
      </c>
      <c r="B1871" s="5" t="s">
        <v>3531</v>
      </c>
      <c r="C1871" s="5" t="s">
        <v>3532</v>
      </c>
      <c r="D1871" s="84" t="s">
        <v>3533</v>
      </c>
      <c r="E1871" s="84"/>
      <c r="F1871" s="84"/>
      <c r="G1871" s="84"/>
      <c r="H1871" s="84"/>
      <c r="I1871" s="84"/>
      <c r="J1871" s="84"/>
      <c r="K1871" s="20">
        <f>SUM(K1874:K1877)</f>
        <v>320</v>
      </c>
      <c r="L1871" s="21">
        <f>ROUND(0*(1+M2/100),2)</f>
        <v>0</v>
      </c>
      <c r="M1871" s="21">
        <f>ROUND(K1871*L1871,2)</f>
        <v>0</v>
      </c>
    </row>
    <row r="1872" spans="1:13" ht="58.35" customHeight="1" thickBot="1" x14ac:dyDescent="0.35">
      <c r="A1872" s="22"/>
      <c r="B1872" s="22"/>
      <c r="C1872" s="22"/>
      <c r="D1872" s="84" t="s">
        <v>3534</v>
      </c>
      <c r="E1872" s="84"/>
      <c r="F1872" s="84"/>
      <c r="G1872" s="84"/>
      <c r="H1872" s="84"/>
      <c r="I1872" s="84"/>
      <c r="J1872" s="84"/>
      <c r="K1872" s="84"/>
      <c r="L1872" s="84"/>
      <c r="M1872" s="84"/>
    </row>
    <row r="1873" spans="1:13" ht="15.15" customHeight="1" thickBot="1" x14ac:dyDescent="0.35">
      <c r="A1873" s="22"/>
      <c r="B1873" s="22"/>
      <c r="C1873" s="22"/>
      <c r="D1873" s="22"/>
      <c r="E1873" s="23"/>
      <c r="F1873" s="25" t="s">
        <v>3535</v>
      </c>
      <c r="G1873" s="25" t="s">
        <v>3536</v>
      </c>
      <c r="H1873" s="25" t="s">
        <v>3537</v>
      </c>
      <c r="I1873" s="25" t="s">
        <v>3538</v>
      </c>
      <c r="J1873" s="25" t="s">
        <v>3539</v>
      </c>
      <c r="K1873" s="25" t="s">
        <v>3540</v>
      </c>
      <c r="L1873" s="22"/>
      <c r="M1873" s="22"/>
    </row>
    <row r="1874" spans="1:13" ht="21.3" customHeight="1" thickBot="1" x14ac:dyDescent="0.35">
      <c r="A1874" s="22"/>
      <c r="B1874" s="22"/>
      <c r="C1874" s="22"/>
      <c r="D1874" s="26"/>
      <c r="E1874" s="27" t="s">
        <v>3541</v>
      </c>
      <c r="F1874" s="28">
        <v>80</v>
      </c>
      <c r="G1874" s="29"/>
      <c r="H1874" s="29"/>
      <c r="I1874" s="29"/>
      <c r="J1874" s="31">
        <f>ROUND(F1874,3)</f>
        <v>80</v>
      </c>
      <c r="K1874" s="42"/>
      <c r="L1874" s="22"/>
      <c r="M1874" s="22"/>
    </row>
    <row r="1875" spans="1:13" ht="21.3" customHeight="1" thickBot="1" x14ac:dyDescent="0.35">
      <c r="A1875" s="22"/>
      <c r="B1875" s="22"/>
      <c r="C1875" s="22"/>
      <c r="D1875" s="26"/>
      <c r="E1875" s="5" t="s">
        <v>3542</v>
      </c>
      <c r="F1875" s="3">
        <v>80</v>
      </c>
      <c r="G1875" s="20"/>
      <c r="H1875" s="20"/>
      <c r="I1875" s="20"/>
      <c r="J1875" s="30">
        <f>ROUND(F1875,3)</f>
        <v>80</v>
      </c>
      <c r="K1875" s="22"/>
      <c r="L1875" s="22"/>
      <c r="M1875" s="22"/>
    </row>
    <row r="1876" spans="1:13" ht="21.3" customHeight="1" thickBot="1" x14ac:dyDescent="0.35">
      <c r="A1876" s="22"/>
      <c r="B1876" s="22"/>
      <c r="C1876" s="22"/>
      <c r="D1876" s="26"/>
      <c r="E1876" s="5" t="s">
        <v>3543</v>
      </c>
      <c r="F1876" s="3">
        <v>80</v>
      </c>
      <c r="G1876" s="20"/>
      <c r="H1876" s="20"/>
      <c r="I1876" s="20"/>
      <c r="J1876" s="30">
        <f>ROUND(F1876,3)</f>
        <v>80</v>
      </c>
      <c r="K1876" s="22"/>
      <c r="L1876" s="22"/>
      <c r="M1876" s="22"/>
    </row>
    <row r="1877" spans="1:13" ht="21.3" customHeight="1" thickBot="1" x14ac:dyDescent="0.35">
      <c r="A1877" s="22"/>
      <c r="B1877" s="22"/>
      <c r="C1877" s="22"/>
      <c r="D1877" s="26"/>
      <c r="E1877" s="5" t="s">
        <v>3544</v>
      </c>
      <c r="F1877" s="3">
        <v>80</v>
      </c>
      <c r="G1877" s="20"/>
      <c r="H1877" s="20"/>
      <c r="I1877" s="20"/>
      <c r="J1877" s="30">
        <f>ROUND(F1877,3)</f>
        <v>80</v>
      </c>
      <c r="K1877" s="32">
        <f>SUM(J1874:J1877)</f>
        <v>320</v>
      </c>
      <c r="L1877" s="22"/>
      <c r="M1877" s="22"/>
    </row>
    <row r="1878" spans="1:13" ht="15.45" customHeight="1" thickBot="1" x14ac:dyDescent="0.35">
      <c r="A1878" s="10" t="s">
        <v>3545</v>
      </c>
      <c r="B1878" s="5" t="s">
        <v>3546</v>
      </c>
      <c r="C1878" s="5" t="s">
        <v>3547</v>
      </c>
      <c r="D1878" s="84" t="s">
        <v>3548</v>
      </c>
      <c r="E1878" s="84"/>
      <c r="F1878" s="84"/>
      <c r="G1878" s="84"/>
      <c r="H1878" s="84"/>
      <c r="I1878" s="84"/>
      <c r="J1878" s="84"/>
      <c r="K1878" s="20">
        <f>SUM(K1881:K1883)</f>
        <v>85</v>
      </c>
      <c r="L1878" s="21">
        <f>ROUND(0*(1+M2/100),2)</f>
        <v>0</v>
      </c>
      <c r="M1878" s="21">
        <f>ROUND(K1878*L1878,2)</f>
        <v>0</v>
      </c>
    </row>
    <row r="1879" spans="1:13" ht="58.35" customHeight="1" thickBot="1" x14ac:dyDescent="0.35">
      <c r="A1879" s="22"/>
      <c r="B1879" s="22"/>
      <c r="C1879" s="22"/>
      <c r="D1879" s="84" t="s">
        <v>3549</v>
      </c>
      <c r="E1879" s="84"/>
      <c r="F1879" s="84"/>
      <c r="G1879" s="84"/>
      <c r="H1879" s="84"/>
      <c r="I1879" s="84"/>
      <c r="J1879" s="84"/>
      <c r="K1879" s="84"/>
      <c r="L1879" s="84"/>
      <c r="M1879" s="84"/>
    </row>
    <row r="1880" spans="1:13" ht="15.15" customHeight="1" thickBot="1" x14ac:dyDescent="0.35">
      <c r="A1880" s="22"/>
      <c r="B1880" s="22"/>
      <c r="C1880" s="22"/>
      <c r="D1880" s="22"/>
      <c r="E1880" s="23"/>
      <c r="F1880" s="25" t="s">
        <v>3550</v>
      </c>
      <c r="G1880" s="25" t="s">
        <v>3551</v>
      </c>
      <c r="H1880" s="25" t="s">
        <v>3552</v>
      </c>
      <c r="I1880" s="25" t="s">
        <v>3553</v>
      </c>
      <c r="J1880" s="25" t="s">
        <v>3554</v>
      </c>
      <c r="K1880" s="25" t="s">
        <v>3555</v>
      </c>
      <c r="L1880" s="22"/>
      <c r="M1880" s="22"/>
    </row>
    <row r="1881" spans="1:13" ht="39.75" customHeight="1" thickBot="1" x14ac:dyDescent="0.35">
      <c r="A1881" s="22"/>
      <c r="B1881" s="22"/>
      <c r="C1881" s="22"/>
      <c r="D1881" s="26"/>
      <c r="E1881" s="27" t="s">
        <v>3556</v>
      </c>
      <c r="F1881" s="28">
        <v>15</v>
      </c>
      <c r="G1881" s="29"/>
      <c r="H1881" s="29"/>
      <c r="I1881" s="29"/>
      <c r="J1881" s="31">
        <f>ROUND(F1881,3)</f>
        <v>15</v>
      </c>
      <c r="K1881" s="42"/>
      <c r="L1881" s="22"/>
      <c r="M1881" s="22"/>
    </row>
    <row r="1882" spans="1:13" ht="21.3" customHeight="1" thickBot="1" x14ac:dyDescent="0.35">
      <c r="A1882" s="22"/>
      <c r="B1882" s="22"/>
      <c r="C1882" s="22"/>
      <c r="D1882" s="26"/>
      <c r="E1882" s="5" t="s">
        <v>3557</v>
      </c>
      <c r="F1882" s="3">
        <v>35</v>
      </c>
      <c r="G1882" s="20"/>
      <c r="H1882" s="20"/>
      <c r="I1882" s="20"/>
      <c r="J1882" s="30">
        <f>ROUND(F1882,3)</f>
        <v>35</v>
      </c>
      <c r="K1882" s="22"/>
      <c r="L1882" s="22"/>
      <c r="M1882" s="22"/>
    </row>
    <row r="1883" spans="1:13" ht="21.3" customHeight="1" thickBot="1" x14ac:dyDescent="0.35">
      <c r="A1883" s="22"/>
      <c r="B1883" s="22"/>
      <c r="C1883" s="22"/>
      <c r="D1883" s="26"/>
      <c r="E1883" s="5" t="s">
        <v>3558</v>
      </c>
      <c r="F1883" s="3">
        <v>35</v>
      </c>
      <c r="G1883" s="20"/>
      <c r="H1883" s="20"/>
      <c r="I1883" s="20"/>
      <c r="J1883" s="30">
        <f>ROUND(F1883,3)</f>
        <v>35</v>
      </c>
      <c r="K1883" s="32">
        <f>SUM(J1881:J1883)</f>
        <v>85</v>
      </c>
      <c r="L1883" s="22"/>
      <c r="M1883" s="22"/>
    </row>
    <row r="1884" spans="1:13" ht="15.45" customHeight="1" thickBot="1" x14ac:dyDescent="0.35">
      <c r="A1884" s="10" t="s">
        <v>3559</v>
      </c>
      <c r="B1884" s="5" t="s">
        <v>3560</v>
      </c>
      <c r="C1884" s="5" t="s">
        <v>3561</v>
      </c>
      <c r="D1884" s="84" t="s">
        <v>3562</v>
      </c>
      <c r="E1884" s="84"/>
      <c r="F1884" s="84"/>
      <c r="G1884" s="84"/>
      <c r="H1884" s="84"/>
      <c r="I1884" s="84"/>
      <c r="J1884" s="84"/>
      <c r="K1884" s="20">
        <f>SUM(K1887:K1887)</f>
        <v>30</v>
      </c>
      <c r="L1884" s="21">
        <f>ROUND(0*(1+M2/100),2)</f>
        <v>0</v>
      </c>
      <c r="M1884" s="21">
        <f>ROUND(K1884*L1884,2)</f>
        <v>0</v>
      </c>
    </row>
    <row r="1885" spans="1:13" ht="58.35" customHeight="1" thickBot="1" x14ac:dyDescent="0.35">
      <c r="A1885" s="22"/>
      <c r="B1885" s="22"/>
      <c r="C1885" s="22"/>
      <c r="D1885" s="84" t="s">
        <v>3563</v>
      </c>
      <c r="E1885" s="84"/>
      <c r="F1885" s="84"/>
      <c r="G1885" s="84"/>
      <c r="H1885" s="84"/>
      <c r="I1885" s="84"/>
      <c r="J1885" s="84"/>
      <c r="K1885" s="84"/>
      <c r="L1885" s="84"/>
      <c r="M1885" s="84"/>
    </row>
    <row r="1886" spans="1:13" ht="15.15" customHeight="1" thickBot="1" x14ac:dyDescent="0.35">
      <c r="A1886" s="22"/>
      <c r="B1886" s="22"/>
      <c r="C1886" s="22"/>
      <c r="D1886" s="22"/>
      <c r="E1886" s="23"/>
      <c r="F1886" s="25" t="s">
        <v>3564</v>
      </c>
      <c r="G1886" s="25" t="s">
        <v>3565</v>
      </c>
      <c r="H1886" s="25" t="s">
        <v>3566</v>
      </c>
      <c r="I1886" s="25" t="s">
        <v>3567</v>
      </c>
      <c r="J1886" s="25" t="s">
        <v>3568</v>
      </c>
      <c r="K1886" s="25" t="s">
        <v>3569</v>
      </c>
      <c r="L1886" s="22"/>
      <c r="M1886" s="22"/>
    </row>
    <row r="1887" spans="1:13" ht="39.75" customHeight="1" thickBot="1" x14ac:dyDescent="0.35">
      <c r="A1887" s="22"/>
      <c r="B1887" s="22"/>
      <c r="C1887" s="22"/>
      <c r="D1887" s="26"/>
      <c r="E1887" s="27" t="s">
        <v>3570</v>
      </c>
      <c r="F1887" s="28">
        <v>30</v>
      </c>
      <c r="G1887" s="29"/>
      <c r="H1887" s="29"/>
      <c r="I1887" s="29"/>
      <c r="J1887" s="31">
        <f>ROUND(F1887,3)</f>
        <v>30</v>
      </c>
      <c r="K1887" s="33">
        <f>SUM(J1887:J1887)</f>
        <v>30</v>
      </c>
      <c r="L1887" s="22"/>
      <c r="M1887" s="22"/>
    </row>
    <row r="1888" spans="1:13" ht="15.45" customHeight="1" thickBot="1" x14ac:dyDescent="0.35">
      <c r="A1888" s="10" t="s">
        <v>3571</v>
      </c>
      <c r="B1888" s="5" t="s">
        <v>3572</v>
      </c>
      <c r="C1888" s="5" t="s">
        <v>3573</v>
      </c>
      <c r="D1888" s="84" t="s">
        <v>3574</v>
      </c>
      <c r="E1888" s="84"/>
      <c r="F1888" s="84"/>
      <c r="G1888" s="84"/>
      <c r="H1888" s="84"/>
      <c r="I1888" s="84"/>
      <c r="J1888" s="84"/>
      <c r="K1888" s="20">
        <f>SUM(K1891:K1891)</f>
        <v>25</v>
      </c>
      <c r="L1888" s="21">
        <f>ROUND(0*(1+M2/100),2)</f>
        <v>0</v>
      </c>
      <c r="M1888" s="21">
        <f>ROUND(K1888*L1888,2)</f>
        <v>0</v>
      </c>
    </row>
    <row r="1889" spans="1:13" ht="58.35" customHeight="1" thickBot="1" x14ac:dyDescent="0.35">
      <c r="A1889" s="22"/>
      <c r="B1889" s="22"/>
      <c r="C1889" s="22"/>
      <c r="D1889" s="84" t="s">
        <v>3575</v>
      </c>
      <c r="E1889" s="84"/>
      <c r="F1889" s="84"/>
      <c r="G1889" s="84"/>
      <c r="H1889" s="84"/>
      <c r="I1889" s="84"/>
      <c r="J1889" s="84"/>
      <c r="K1889" s="84"/>
      <c r="L1889" s="84"/>
      <c r="M1889" s="84"/>
    </row>
    <row r="1890" spans="1:13" ht="15.15" customHeight="1" thickBot="1" x14ac:dyDescent="0.35">
      <c r="A1890" s="22"/>
      <c r="B1890" s="22"/>
      <c r="C1890" s="22"/>
      <c r="D1890" s="22"/>
      <c r="E1890" s="23"/>
      <c r="F1890" s="25" t="s">
        <v>3576</v>
      </c>
      <c r="G1890" s="25" t="s">
        <v>3577</v>
      </c>
      <c r="H1890" s="25" t="s">
        <v>3578</v>
      </c>
      <c r="I1890" s="25" t="s">
        <v>3579</v>
      </c>
      <c r="J1890" s="25" t="s">
        <v>3580</v>
      </c>
      <c r="K1890" s="25" t="s">
        <v>3581</v>
      </c>
      <c r="L1890" s="22"/>
      <c r="M1890" s="22"/>
    </row>
    <row r="1891" spans="1:13" ht="39.75" customHeight="1" thickBot="1" x14ac:dyDescent="0.35">
      <c r="A1891" s="22"/>
      <c r="B1891" s="22"/>
      <c r="C1891" s="22"/>
      <c r="D1891" s="26"/>
      <c r="E1891" s="27" t="s">
        <v>3582</v>
      </c>
      <c r="F1891" s="28">
        <v>25</v>
      </c>
      <c r="G1891" s="29"/>
      <c r="H1891" s="29"/>
      <c r="I1891" s="29"/>
      <c r="J1891" s="31">
        <f>ROUND(F1891,3)</f>
        <v>25</v>
      </c>
      <c r="K1891" s="33">
        <f>SUM(J1891:J1891)</f>
        <v>25</v>
      </c>
      <c r="L1891" s="22"/>
      <c r="M1891" s="22"/>
    </row>
    <row r="1892" spans="1:13" ht="15.45" customHeight="1" thickBot="1" x14ac:dyDescent="0.35">
      <c r="A1892" s="10" t="s">
        <v>3583</v>
      </c>
      <c r="B1892" s="5" t="s">
        <v>3584</v>
      </c>
      <c r="C1892" s="5" t="s">
        <v>3585</v>
      </c>
      <c r="D1892" s="84" t="s">
        <v>3586</v>
      </c>
      <c r="E1892" s="84"/>
      <c r="F1892" s="84"/>
      <c r="G1892" s="84"/>
      <c r="H1892" s="84"/>
      <c r="I1892" s="84"/>
      <c r="J1892" s="84"/>
      <c r="K1892" s="20">
        <f>SUM(K1895:K1896)</f>
        <v>55</v>
      </c>
      <c r="L1892" s="21">
        <f>ROUND(0*(1+M2/100),2)</f>
        <v>0</v>
      </c>
      <c r="M1892" s="21">
        <f>ROUND(K1892*L1892,2)</f>
        <v>0</v>
      </c>
    </row>
    <row r="1893" spans="1:13" ht="58.35" customHeight="1" thickBot="1" x14ac:dyDescent="0.35">
      <c r="A1893" s="22"/>
      <c r="B1893" s="22"/>
      <c r="C1893" s="22"/>
      <c r="D1893" s="84" t="s">
        <v>3587</v>
      </c>
      <c r="E1893" s="84"/>
      <c r="F1893" s="84"/>
      <c r="G1893" s="84"/>
      <c r="H1893" s="84"/>
      <c r="I1893" s="84"/>
      <c r="J1893" s="84"/>
      <c r="K1893" s="84"/>
      <c r="L1893" s="84"/>
      <c r="M1893" s="84"/>
    </row>
    <row r="1894" spans="1:13" ht="15.15" customHeight="1" thickBot="1" x14ac:dyDescent="0.35">
      <c r="A1894" s="22"/>
      <c r="B1894" s="22"/>
      <c r="C1894" s="22"/>
      <c r="D1894" s="22"/>
      <c r="E1894" s="23"/>
      <c r="F1894" s="25" t="s">
        <v>3588</v>
      </c>
      <c r="G1894" s="25" t="s">
        <v>3589</v>
      </c>
      <c r="H1894" s="25" t="s">
        <v>3590</v>
      </c>
      <c r="I1894" s="25" t="s">
        <v>3591</v>
      </c>
      <c r="J1894" s="25" t="s">
        <v>3592</v>
      </c>
      <c r="K1894" s="25" t="s">
        <v>3593</v>
      </c>
      <c r="L1894" s="22"/>
      <c r="M1894" s="22"/>
    </row>
    <row r="1895" spans="1:13" ht="39.75" customHeight="1" thickBot="1" x14ac:dyDescent="0.35">
      <c r="A1895" s="22"/>
      <c r="B1895" s="22"/>
      <c r="C1895" s="22"/>
      <c r="D1895" s="26"/>
      <c r="E1895" s="27" t="s">
        <v>3594</v>
      </c>
      <c r="F1895" s="28">
        <v>40</v>
      </c>
      <c r="G1895" s="29"/>
      <c r="H1895" s="29"/>
      <c r="I1895" s="29"/>
      <c r="J1895" s="31">
        <f>ROUND(F1895,3)</f>
        <v>40</v>
      </c>
      <c r="K1895" s="42"/>
      <c r="L1895" s="22"/>
      <c r="M1895" s="22"/>
    </row>
    <row r="1896" spans="1:13" ht="21.3" customHeight="1" thickBot="1" x14ac:dyDescent="0.35">
      <c r="A1896" s="22"/>
      <c r="B1896" s="22"/>
      <c r="C1896" s="22"/>
      <c r="D1896" s="26"/>
      <c r="E1896" s="5" t="s">
        <v>3595</v>
      </c>
      <c r="F1896" s="3">
        <v>15</v>
      </c>
      <c r="G1896" s="20"/>
      <c r="H1896" s="20"/>
      <c r="I1896" s="20"/>
      <c r="J1896" s="30">
        <f>ROUND(F1896,3)</f>
        <v>15</v>
      </c>
      <c r="K1896" s="32">
        <f>SUM(J1895:J1896)</f>
        <v>55</v>
      </c>
      <c r="L1896" s="22"/>
      <c r="M1896" s="22"/>
    </row>
    <row r="1897" spans="1:13" ht="15.45" customHeight="1" thickBot="1" x14ac:dyDescent="0.35">
      <c r="A1897" s="10" t="s">
        <v>3596</v>
      </c>
      <c r="B1897" s="5" t="s">
        <v>3597</v>
      </c>
      <c r="C1897" s="5" t="s">
        <v>3598</v>
      </c>
      <c r="D1897" s="84" t="s">
        <v>3599</v>
      </c>
      <c r="E1897" s="84"/>
      <c r="F1897" s="84"/>
      <c r="G1897" s="84"/>
      <c r="H1897" s="84"/>
      <c r="I1897" s="84"/>
      <c r="J1897" s="84"/>
      <c r="K1897" s="20">
        <f>SUM(K1900:K1900)</f>
        <v>25</v>
      </c>
      <c r="L1897" s="21">
        <f>ROUND(0*(1+M2/100),2)</f>
        <v>0</v>
      </c>
      <c r="M1897" s="21">
        <f>ROUND(K1897*L1897,2)</f>
        <v>0</v>
      </c>
    </row>
    <row r="1898" spans="1:13" ht="58.35" customHeight="1" thickBot="1" x14ac:dyDescent="0.35">
      <c r="A1898" s="22"/>
      <c r="B1898" s="22"/>
      <c r="C1898" s="22"/>
      <c r="D1898" s="84" t="s">
        <v>3600</v>
      </c>
      <c r="E1898" s="84"/>
      <c r="F1898" s="84"/>
      <c r="G1898" s="84"/>
      <c r="H1898" s="84"/>
      <c r="I1898" s="84"/>
      <c r="J1898" s="84"/>
      <c r="K1898" s="84"/>
      <c r="L1898" s="84"/>
      <c r="M1898" s="84"/>
    </row>
    <row r="1899" spans="1:13" ht="15.15" customHeight="1" thickBot="1" x14ac:dyDescent="0.35">
      <c r="A1899" s="22"/>
      <c r="B1899" s="22"/>
      <c r="C1899" s="22"/>
      <c r="D1899" s="22"/>
      <c r="E1899" s="23"/>
      <c r="F1899" s="25" t="s">
        <v>3601</v>
      </c>
      <c r="G1899" s="25" t="s">
        <v>3602</v>
      </c>
      <c r="H1899" s="25" t="s">
        <v>3603</v>
      </c>
      <c r="I1899" s="25" t="s">
        <v>3604</v>
      </c>
      <c r="J1899" s="25" t="s">
        <v>3605</v>
      </c>
      <c r="K1899" s="25" t="s">
        <v>3606</v>
      </c>
      <c r="L1899" s="22"/>
      <c r="M1899" s="22"/>
    </row>
    <row r="1900" spans="1:13" ht="39.75" customHeight="1" thickBot="1" x14ac:dyDescent="0.35">
      <c r="A1900" s="22"/>
      <c r="B1900" s="22"/>
      <c r="C1900" s="22"/>
      <c r="D1900" s="26"/>
      <c r="E1900" s="27" t="s">
        <v>3607</v>
      </c>
      <c r="F1900" s="28">
        <v>25</v>
      </c>
      <c r="G1900" s="29"/>
      <c r="H1900" s="29"/>
      <c r="I1900" s="29"/>
      <c r="J1900" s="31">
        <f>ROUND(F1900,3)</f>
        <v>25</v>
      </c>
      <c r="K1900" s="33">
        <f>SUM(J1900:J1900)</f>
        <v>25</v>
      </c>
      <c r="L1900" s="22"/>
      <c r="M1900" s="22"/>
    </row>
    <row r="1901" spans="1:13" ht="15.45" customHeight="1" thickBot="1" x14ac:dyDescent="0.35">
      <c r="A1901" s="10" t="s">
        <v>3608</v>
      </c>
      <c r="B1901" s="5" t="s">
        <v>3609</v>
      </c>
      <c r="C1901" s="5" t="s">
        <v>3610</v>
      </c>
      <c r="D1901" s="84" t="s">
        <v>3611</v>
      </c>
      <c r="E1901" s="84"/>
      <c r="F1901" s="84"/>
      <c r="G1901" s="84"/>
      <c r="H1901" s="84"/>
      <c r="I1901" s="84"/>
      <c r="J1901" s="84"/>
      <c r="K1901" s="20">
        <f>SUM(K1904:K1904)</f>
        <v>15</v>
      </c>
      <c r="L1901" s="21">
        <f>ROUND(0*(1+M2/100),2)</f>
        <v>0</v>
      </c>
      <c r="M1901" s="21">
        <f>ROUND(K1901*L1901,2)</f>
        <v>0</v>
      </c>
    </row>
    <row r="1902" spans="1:13" ht="58.35" customHeight="1" thickBot="1" x14ac:dyDescent="0.35">
      <c r="A1902" s="22"/>
      <c r="B1902" s="22"/>
      <c r="C1902" s="22"/>
      <c r="D1902" s="84" t="s">
        <v>3612</v>
      </c>
      <c r="E1902" s="84"/>
      <c r="F1902" s="84"/>
      <c r="G1902" s="84"/>
      <c r="H1902" s="84"/>
      <c r="I1902" s="84"/>
      <c r="J1902" s="84"/>
      <c r="K1902" s="84"/>
      <c r="L1902" s="84"/>
      <c r="M1902" s="84"/>
    </row>
    <row r="1903" spans="1:13" ht="15.15" customHeight="1" thickBot="1" x14ac:dyDescent="0.35">
      <c r="A1903" s="22"/>
      <c r="B1903" s="22"/>
      <c r="C1903" s="22"/>
      <c r="D1903" s="22"/>
      <c r="E1903" s="23"/>
      <c r="F1903" s="25" t="s">
        <v>3613</v>
      </c>
      <c r="G1903" s="25" t="s">
        <v>3614</v>
      </c>
      <c r="H1903" s="25" t="s">
        <v>3615</v>
      </c>
      <c r="I1903" s="25" t="s">
        <v>3616</v>
      </c>
      <c r="J1903" s="25" t="s">
        <v>3617</v>
      </c>
      <c r="K1903" s="25" t="s">
        <v>3618</v>
      </c>
      <c r="L1903" s="22"/>
      <c r="M1903" s="22"/>
    </row>
    <row r="1904" spans="1:13" ht="39.75" customHeight="1" thickBot="1" x14ac:dyDescent="0.35">
      <c r="A1904" s="22"/>
      <c r="B1904" s="22"/>
      <c r="C1904" s="22"/>
      <c r="D1904" s="26"/>
      <c r="E1904" s="27" t="s">
        <v>3619</v>
      </c>
      <c r="F1904" s="28">
        <v>15</v>
      </c>
      <c r="G1904" s="29"/>
      <c r="H1904" s="29"/>
      <c r="I1904" s="29"/>
      <c r="J1904" s="31">
        <f>ROUND(F1904,3)</f>
        <v>15</v>
      </c>
      <c r="K1904" s="33">
        <f>SUM(J1904:J1904)</f>
        <v>15</v>
      </c>
      <c r="L1904" s="22"/>
      <c r="M1904" s="22"/>
    </row>
    <row r="1905" spans="1:13" ht="15.45" customHeight="1" thickBot="1" x14ac:dyDescent="0.35">
      <c r="A1905" s="10" t="s">
        <v>3620</v>
      </c>
      <c r="B1905" s="5" t="s">
        <v>3621</v>
      </c>
      <c r="C1905" s="5" t="s">
        <v>3622</v>
      </c>
      <c r="D1905" s="84" t="s">
        <v>3623</v>
      </c>
      <c r="E1905" s="84"/>
      <c r="F1905" s="84"/>
      <c r="G1905" s="84"/>
      <c r="H1905" s="84"/>
      <c r="I1905" s="84"/>
      <c r="J1905" s="84"/>
      <c r="K1905" s="20">
        <f>SUM(K1908:K1908)</f>
        <v>10</v>
      </c>
      <c r="L1905" s="21">
        <f>ROUND(0*(1+M2/100),2)</f>
        <v>0</v>
      </c>
      <c r="M1905" s="21">
        <f>ROUND(K1905*L1905,2)</f>
        <v>0</v>
      </c>
    </row>
    <row r="1906" spans="1:13" ht="58.35" customHeight="1" thickBot="1" x14ac:dyDescent="0.35">
      <c r="A1906" s="22"/>
      <c r="B1906" s="22"/>
      <c r="C1906" s="22"/>
      <c r="D1906" s="84" t="s">
        <v>3624</v>
      </c>
      <c r="E1906" s="84"/>
      <c r="F1906" s="84"/>
      <c r="G1906" s="84"/>
      <c r="H1906" s="84"/>
      <c r="I1906" s="84"/>
      <c r="J1906" s="84"/>
      <c r="K1906" s="84"/>
      <c r="L1906" s="84"/>
      <c r="M1906" s="84"/>
    </row>
    <row r="1907" spans="1:13" ht="15.15" customHeight="1" thickBot="1" x14ac:dyDescent="0.35">
      <c r="A1907" s="22"/>
      <c r="B1907" s="22"/>
      <c r="C1907" s="22"/>
      <c r="D1907" s="22"/>
      <c r="E1907" s="23"/>
      <c r="F1907" s="25" t="s">
        <v>3625</v>
      </c>
      <c r="G1907" s="25" t="s">
        <v>3626</v>
      </c>
      <c r="H1907" s="25" t="s">
        <v>3627</v>
      </c>
      <c r="I1907" s="25" t="s">
        <v>3628</v>
      </c>
      <c r="J1907" s="25" t="s">
        <v>3629</v>
      </c>
      <c r="K1907" s="25" t="s">
        <v>3630</v>
      </c>
      <c r="L1907" s="22"/>
      <c r="M1907" s="22"/>
    </row>
    <row r="1908" spans="1:13" ht="39.75" customHeight="1" thickBot="1" x14ac:dyDescent="0.35">
      <c r="A1908" s="22"/>
      <c r="B1908" s="22"/>
      <c r="C1908" s="22"/>
      <c r="D1908" s="26"/>
      <c r="E1908" s="27" t="s">
        <v>3631</v>
      </c>
      <c r="F1908" s="28">
        <v>10</v>
      </c>
      <c r="G1908" s="29"/>
      <c r="H1908" s="29"/>
      <c r="I1908" s="29"/>
      <c r="J1908" s="31">
        <f>ROUND(F1908,3)</f>
        <v>10</v>
      </c>
      <c r="K1908" s="33">
        <f>SUM(J1908:J1908)</f>
        <v>10</v>
      </c>
      <c r="L1908" s="22"/>
      <c r="M1908" s="22"/>
    </row>
    <row r="1909" spans="1:13" ht="15.45" customHeight="1" thickBot="1" x14ac:dyDescent="0.35">
      <c r="A1909" s="10" t="s">
        <v>3632</v>
      </c>
      <c r="B1909" s="5" t="s">
        <v>3633</v>
      </c>
      <c r="C1909" s="5" t="s">
        <v>3634</v>
      </c>
      <c r="D1909" s="84" t="s">
        <v>3635</v>
      </c>
      <c r="E1909" s="84"/>
      <c r="F1909" s="84"/>
      <c r="G1909" s="84"/>
      <c r="H1909" s="84"/>
      <c r="I1909" s="84"/>
      <c r="J1909" s="84"/>
      <c r="K1909" s="20">
        <f>SUM(K1912:K1912)</f>
        <v>10</v>
      </c>
      <c r="L1909" s="21">
        <f>ROUND(0*(1+M2/100),2)</f>
        <v>0</v>
      </c>
      <c r="M1909" s="21">
        <f>ROUND(K1909*L1909,2)</f>
        <v>0</v>
      </c>
    </row>
    <row r="1910" spans="1:13" ht="58.35" customHeight="1" thickBot="1" x14ac:dyDescent="0.35">
      <c r="A1910" s="22"/>
      <c r="B1910" s="22"/>
      <c r="C1910" s="22"/>
      <c r="D1910" s="84" t="s">
        <v>3636</v>
      </c>
      <c r="E1910" s="84"/>
      <c r="F1910" s="84"/>
      <c r="G1910" s="84"/>
      <c r="H1910" s="84"/>
      <c r="I1910" s="84"/>
      <c r="J1910" s="84"/>
      <c r="K1910" s="84"/>
      <c r="L1910" s="84"/>
      <c r="M1910" s="84"/>
    </row>
    <row r="1911" spans="1:13" ht="15.15" customHeight="1" thickBot="1" x14ac:dyDescent="0.35">
      <c r="A1911" s="22"/>
      <c r="B1911" s="22"/>
      <c r="C1911" s="22"/>
      <c r="D1911" s="22"/>
      <c r="E1911" s="23"/>
      <c r="F1911" s="25" t="s">
        <v>3637</v>
      </c>
      <c r="G1911" s="25" t="s">
        <v>3638</v>
      </c>
      <c r="H1911" s="25" t="s">
        <v>3639</v>
      </c>
      <c r="I1911" s="25" t="s">
        <v>3640</v>
      </c>
      <c r="J1911" s="25" t="s">
        <v>3641</v>
      </c>
      <c r="K1911" s="25" t="s">
        <v>3642</v>
      </c>
      <c r="L1911" s="22"/>
      <c r="M1911" s="22"/>
    </row>
    <row r="1912" spans="1:13" ht="39.75" customHeight="1" thickBot="1" x14ac:dyDescent="0.35">
      <c r="A1912" s="22"/>
      <c r="B1912" s="22"/>
      <c r="C1912" s="22"/>
      <c r="D1912" s="26"/>
      <c r="E1912" s="27" t="s">
        <v>3643</v>
      </c>
      <c r="F1912" s="28">
        <v>10</v>
      </c>
      <c r="G1912" s="29"/>
      <c r="H1912" s="29"/>
      <c r="I1912" s="29"/>
      <c r="J1912" s="31">
        <f>ROUND(F1912,3)</f>
        <v>10</v>
      </c>
      <c r="K1912" s="33">
        <f>SUM(J1912:J1912)</f>
        <v>10</v>
      </c>
      <c r="L1912" s="22"/>
      <c r="M1912" s="22"/>
    </row>
    <row r="1913" spans="1:13" ht="15.45" customHeight="1" thickBot="1" x14ac:dyDescent="0.35">
      <c r="A1913" s="10" t="s">
        <v>3644</v>
      </c>
      <c r="B1913" s="5" t="s">
        <v>3645</v>
      </c>
      <c r="C1913" s="5" t="s">
        <v>3646</v>
      </c>
      <c r="D1913" s="84" t="s">
        <v>3647</v>
      </c>
      <c r="E1913" s="84"/>
      <c r="F1913" s="84"/>
      <c r="G1913" s="84"/>
      <c r="H1913" s="84"/>
      <c r="I1913" s="84"/>
      <c r="J1913" s="84"/>
      <c r="K1913" s="20">
        <f>SUM(K1916:K1916)</f>
        <v>15</v>
      </c>
      <c r="L1913" s="21">
        <f>ROUND(0*(1+M2/100),2)</f>
        <v>0</v>
      </c>
      <c r="M1913" s="21">
        <f>ROUND(K1913*L1913,2)</f>
        <v>0</v>
      </c>
    </row>
    <row r="1914" spans="1:13" ht="39.75" customHeight="1" thickBot="1" x14ac:dyDescent="0.35">
      <c r="A1914" s="22"/>
      <c r="B1914" s="22"/>
      <c r="C1914" s="22"/>
      <c r="D1914" s="84" t="s">
        <v>3648</v>
      </c>
      <c r="E1914" s="84"/>
      <c r="F1914" s="84"/>
      <c r="G1914" s="84"/>
      <c r="H1914" s="84"/>
      <c r="I1914" s="84"/>
      <c r="J1914" s="84"/>
      <c r="K1914" s="84"/>
      <c r="L1914" s="84"/>
      <c r="M1914" s="84"/>
    </row>
    <row r="1915" spans="1:13" ht="15.15" customHeight="1" thickBot="1" x14ac:dyDescent="0.35">
      <c r="A1915" s="22"/>
      <c r="B1915" s="22"/>
      <c r="C1915" s="22"/>
      <c r="D1915" s="22"/>
      <c r="E1915" s="23"/>
      <c r="F1915" s="25" t="s">
        <v>3649</v>
      </c>
      <c r="G1915" s="25" t="s">
        <v>3650</v>
      </c>
      <c r="H1915" s="25" t="s">
        <v>3651</v>
      </c>
      <c r="I1915" s="25" t="s">
        <v>3652</v>
      </c>
      <c r="J1915" s="25" t="s">
        <v>3653</v>
      </c>
      <c r="K1915" s="25" t="s">
        <v>3654</v>
      </c>
      <c r="L1915" s="22"/>
      <c r="M1915" s="22"/>
    </row>
    <row r="1916" spans="1:13" ht="39.75" customHeight="1" thickBot="1" x14ac:dyDescent="0.35">
      <c r="A1916" s="22"/>
      <c r="B1916" s="22"/>
      <c r="C1916" s="22"/>
      <c r="D1916" s="26"/>
      <c r="E1916" s="27" t="s">
        <v>3655</v>
      </c>
      <c r="F1916" s="28">
        <v>15</v>
      </c>
      <c r="G1916" s="29"/>
      <c r="H1916" s="29"/>
      <c r="I1916" s="29"/>
      <c r="J1916" s="31">
        <f>ROUND(F1916,3)</f>
        <v>15</v>
      </c>
      <c r="K1916" s="33">
        <f>SUM(J1916:J1916)</f>
        <v>15</v>
      </c>
      <c r="L1916" s="22"/>
      <c r="M1916" s="22"/>
    </row>
    <row r="1917" spans="1:13" ht="15.45" customHeight="1" thickBot="1" x14ac:dyDescent="0.35">
      <c r="A1917" s="10" t="s">
        <v>3656</v>
      </c>
      <c r="B1917" s="5" t="s">
        <v>3657</v>
      </c>
      <c r="C1917" s="5" t="s">
        <v>3658</v>
      </c>
      <c r="D1917" s="84" t="s">
        <v>3659</v>
      </c>
      <c r="E1917" s="84"/>
      <c r="F1917" s="84"/>
      <c r="G1917" s="84"/>
      <c r="H1917" s="84"/>
      <c r="I1917" s="84"/>
      <c r="J1917" s="84"/>
      <c r="K1917" s="20">
        <f>SUM(K1920:K1922)</f>
        <v>100</v>
      </c>
      <c r="L1917" s="21">
        <f>ROUND(0*(1+M2/100),2)</f>
        <v>0</v>
      </c>
      <c r="M1917" s="21">
        <f>ROUND(K1917*L1917,2)</f>
        <v>0</v>
      </c>
    </row>
    <row r="1918" spans="1:13" ht="39.75" customHeight="1" thickBot="1" x14ac:dyDescent="0.35">
      <c r="A1918" s="22"/>
      <c r="B1918" s="22"/>
      <c r="C1918" s="22"/>
      <c r="D1918" s="84" t="s">
        <v>3660</v>
      </c>
      <c r="E1918" s="84"/>
      <c r="F1918" s="84"/>
      <c r="G1918" s="84"/>
      <c r="H1918" s="84"/>
      <c r="I1918" s="84"/>
      <c r="J1918" s="84"/>
      <c r="K1918" s="84"/>
      <c r="L1918" s="84"/>
      <c r="M1918" s="84"/>
    </row>
    <row r="1919" spans="1:13" ht="15.15" customHeight="1" thickBot="1" x14ac:dyDescent="0.35">
      <c r="A1919" s="22"/>
      <c r="B1919" s="22"/>
      <c r="C1919" s="22"/>
      <c r="D1919" s="22"/>
      <c r="E1919" s="23"/>
      <c r="F1919" s="25" t="s">
        <v>3661</v>
      </c>
      <c r="G1919" s="25" t="s">
        <v>3662</v>
      </c>
      <c r="H1919" s="25" t="s">
        <v>3663</v>
      </c>
      <c r="I1919" s="25" t="s">
        <v>3664</v>
      </c>
      <c r="J1919" s="25" t="s">
        <v>3665</v>
      </c>
      <c r="K1919" s="25" t="s">
        <v>3666</v>
      </c>
      <c r="L1919" s="22"/>
      <c r="M1919" s="22"/>
    </row>
    <row r="1920" spans="1:13" ht="39.75" customHeight="1" thickBot="1" x14ac:dyDescent="0.35">
      <c r="A1920" s="22"/>
      <c r="B1920" s="22"/>
      <c r="C1920" s="22"/>
      <c r="D1920" s="26"/>
      <c r="E1920" s="27" t="s">
        <v>3667</v>
      </c>
      <c r="F1920" s="28">
        <v>30</v>
      </c>
      <c r="G1920" s="29"/>
      <c r="H1920" s="29"/>
      <c r="I1920" s="29"/>
      <c r="J1920" s="31">
        <f>ROUND(F1920,3)</f>
        <v>30</v>
      </c>
      <c r="K1920" s="42"/>
      <c r="L1920" s="22"/>
      <c r="M1920" s="22"/>
    </row>
    <row r="1921" spans="1:13" ht="21.3" customHeight="1" thickBot="1" x14ac:dyDescent="0.35">
      <c r="A1921" s="22"/>
      <c r="B1921" s="22"/>
      <c r="C1921" s="22"/>
      <c r="D1921" s="26"/>
      <c r="E1921" s="5" t="s">
        <v>3668</v>
      </c>
      <c r="F1921" s="3">
        <v>35</v>
      </c>
      <c r="G1921" s="20"/>
      <c r="H1921" s="20"/>
      <c r="I1921" s="20"/>
      <c r="J1921" s="30">
        <f>ROUND(F1921,3)</f>
        <v>35</v>
      </c>
      <c r="K1921" s="22"/>
      <c r="L1921" s="22"/>
      <c r="M1921" s="22"/>
    </row>
    <row r="1922" spans="1:13" ht="21.3" customHeight="1" thickBot="1" x14ac:dyDescent="0.35">
      <c r="A1922" s="22"/>
      <c r="B1922" s="22"/>
      <c r="C1922" s="22"/>
      <c r="D1922" s="26"/>
      <c r="E1922" s="5" t="s">
        <v>3669</v>
      </c>
      <c r="F1922" s="3">
        <v>35</v>
      </c>
      <c r="G1922" s="20"/>
      <c r="H1922" s="20"/>
      <c r="I1922" s="20"/>
      <c r="J1922" s="30">
        <f>ROUND(F1922,3)</f>
        <v>35</v>
      </c>
      <c r="K1922" s="32">
        <f>SUM(J1920:J1922)</f>
        <v>100</v>
      </c>
      <c r="L1922" s="22"/>
      <c r="M1922" s="22"/>
    </row>
    <row r="1923" spans="1:13" ht="15.45" customHeight="1" thickBot="1" x14ac:dyDescent="0.35">
      <c r="A1923" s="10" t="s">
        <v>3670</v>
      </c>
      <c r="B1923" s="5" t="s">
        <v>3671</v>
      </c>
      <c r="C1923" s="5" t="s">
        <v>3672</v>
      </c>
      <c r="D1923" s="84" t="s">
        <v>3673</v>
      </c>
      <c r="E1923" s="84"/>
      <c r="F1923" s="84"/>
      <c r="G1923" s="84"/>
      <c r="H1923" s="84"/>
      <c r="I1923" s="84"/>
      <c r="J1923" s="84"/>
      <c r="K1923" s="20">
        <f>SUM(K1926:K1926)</f>
        <v>25</v>
      </c>
      <c r="L1923" s="21">
        <f>ROUND(0*(1+M2/100),2)</f>
        <v>0</v>
      </c>
      <c r="M1923" s="21">
        <f>ROUND(K1923*L1923,2)</f>
        <v>0</v>
      </c>
    </row>
    <row r="1924" spans="1:13" ht="39.75" customHeight="1" thickBot="1" x14ac:dyDescent="0.35">
      <c r="A1924" s="22"/>
      <c r="B1924" s="22"/>
      <c r="C1924" s="22"/>
      <c r="D1924" s="84" t="s">
        <v>3674</v>
      </c>
      <c r="E1924" s="84"/>
      <c r="F1924" s="84"/>
      <c r="G1924" s="84"/>
      <c r="H1924" s="84"/>
      <c r="I1924" s="84"/>
      <c r="J1924" s="84"/>
      <c r="K1924" s="84"/>
      <c r="L1924" s="84"/>
      <c r="M1924" s="84"/>
    </row>
    <row r="1925" spans="1:13" ht="15.15" customHeight="1" thickBot="1" x14ac:dyDescent="0.35">
      <c r="A1925" s="22"/>
      <c r="B1925" s="22"/>
      <c r="C1925" s="22"/>
      <c r="D1925" s="22"/>
      <c r="E1925" s="23"/>
      <c r="F1925" s="25" t="s">
        <v>3675</v>
      </c>
      <c r="G1925" s="25" t="s">
        <v>3676</v>
      </c>
      <c r="H1925" s="25" t="s">
        <v>3677</v>
      </c>
      <c r="I1925" s="25" t="s">
        <v>3678</v>
      </c>
      <c r="J1925" s="25" t="s">
        <v>3679</v>
      </c>
      <c r="K1925" s="25" t="s">
        <v>3680</v>
      </c>
      <c r="L1925" s="22"/>
      <c r="M1925" s="22"/>
    </row>
    <row r="1926" spans="1:13" ht="39.75" customHeight="1" thickBot="1" x14ac:dyDescent="0.35">
      <c r="A1926" s="22"/>
      <c r="B1926" s="22"/>
      <c r="C1926" s="22"/>
      <c r="D1926" s="26"/>
      <c r="E1926" s="27" t="s">
        <v>3681</v>
      </c>
      <c r="F1926" s="28">
        <v>25</v>
      </c>
      <c r="G1926" s="29"/>
      <c r="H1926" s="29"/>
      <c r="I1926" s="29"/>
      <c r="J1926" s="31">
        <f>ROUND(F1926,3)</f>
        <v>25</v>
      </c>
      <c r="K1926" s="33">
        <f>SUM(J1926:J1926)</f>
        <v>25</v>
      </c>
      <c r="L1926" s="22"/>
      <c r="M1926" s="22"/>
    </row>
    <row r="1927" spans="1:13" ht="15.45" customHeight="1" thickBot="1" x14ac:dyDescent="0.35">
      <c r="A1927" s="10" t="s">
        <v>3682</v>
      </c>
      <c r="B1927" s="5" t="s">
        <v>3683</v>
      </c>
      <c r="C1927" s="5" t="s">
        <v>3684</v>
      </c>
      <c r="D1927" s="84" t="s">
        <v>3685</v>
      </c>
      <c r="E1927" s="84"/>
      <c r="F1927" s="84"/>
      <c r="G1927" s="84"/>
      <c r="H1927" s="84"/>
      <c r="I1927" s="84"/>
      <c r="J1927" s="84"/>
      <c r="K1927" s="20">
        <f>SUM(K1930:K1930)</f>
        <v>40</v>
      </c>
      <c r="L1927" s="21">
        <f>ROUND(0*(1+M2/100),2)</f>
        <v>0</v>
      </c>
      <c r="M1927" s="21">
        <f>ROUND(K1927*L1927,2)</f>
        <v>0</v>
      </c>
    </row>
    <row r="1928" spans="1:13" ht="39.75" customHeight="1" thickBot="1" x14ac:dyDescent="0.35">
      <c r="A1928" s="22"/>
      <c r="B1928" s="22"/>
      <c r="C1928" s="22"/>
      <c r="D1928" s="84" t="s">
        <v>3686</v>
      </c>
      <c r="E1928" s="84"/>
      <c r="F1928" s="84"/>
      <c r="G1928" s="84"/>
      <c r="H1928" s="84"/>
      <c r="I1928" s="84"/>
      <c r="J1928" s="84"/>
      <c r="K1928" s="84"/>
      <c r="L1928" s="84"/>
      <c r="M1928" s="84"/>
    </row>
    <row r="1929" spans="1:13" ht="15.15" customHeight="1" thickBot="1" x14ac:dyDescent="0.35">
      <c r="A1929" s="22"/>
      <c r="B1929" s="22"/>
      <c r="C1929" s="22"/>
      <c r="D1929" s="22"/>
      <c r="E1929" s="23"/>
      <c r="F1929" s="25" t="s">
        <v>3687</v>
      </c>
      <c r="G1929" s="25" t="s">
        <v>3688</v>
      </c>
      <c r="H1929" s="25" t="s">
        <v>3689</v>
      </c>
      <c r="I1929" s="25" t="s">
        <v>3690</v>
      </c>
      <c r="J1929" s="25" t="s">
        <v>3691</v>
      </c>
      <c r="K1929" s="25" t="s">
        <v>3692</v>
      </c>
      <c r="L1929" s="22"/>
      <c r="M1929" s="22"/>
    </row>
    <row r="1930" spans="1:13" ht="39.75" customHeight="1" thickBot="1" x14ac:dyDescent="0.35">
      <c r="A1930" s="22"/>
      <c r="B1930" s="22"/>
      <c r="C1930" s="22"/>
      <c r="D1930" s="26"/>
      <c r="E1930" s="27" t="s">
        <v>3693</v>
      </c>
      <c r="F1930" s="28">
        <v>40</v>
      </c>
      <c r="G1930" s="29"/>
      <c r="H1930" s="29"/>
      <c r="I1930" s="29"/>
      <c r="J1930" s="31">
        <f>ROUND(F1930,3)</f>
        <v>40</v>
      </c>
      <c r="K1930" s="33">
        <f>SUM(J1930:J1930)</f>
        <v>40</v>
      </c>
      <c r="L1930" s="22"/>
      <c r="M1930" s="22"/>
    </row>
    <row r="1931" spans="1:13" ht="15.45" customHeight="1" thickBot="1" x14ac:dyDescent="0.35">
      <c r="A1931" s="10" t="s">
        <v>3694</v>
      </c>
      <c r="B1931" s="5" t="s">
        <v>3695</v>
      </c>
      <c r="C1931" s="5" t="s">
        <v>3696</v>
      </c>
      <c r="D1931" s="84" t="s">
        <v>3697</v>
      </c>
      <c r="E1931" s="84"/>
      <c r="F1931" s="84"/>
      <c r="G1931" s="84"/>
      <c r="H1931" s="84"/>
      <c r="I1931" s="84"/>
      <c r="J1931" s="84"/>
      <c r="K1931" s="20">
        <f>SUM(K1934:K1934)</f>
        <v>25</v>
      </c>
      <c r="L1931" s="21">
        <f>ROUND(0*(1+M2/100),2)</f>
        <v>0</v>
      </c>
      <c r="M1931" s="21">
        <f>ROUND(K1931*L1931,2)</f>
        <v>0</v>
      </c>
    </row>
    <row r="1932" spans="1:13" ht="39.75" customHeight="1" thickBot="1" x14ac:dyDescent="0.35">
      <c r="A1932" s="22"/>
      <c r="B1932" s="22"/>
      <c r="C1932" s="22"/>
      <c r="D1932" s="84" t="s">
        <v>3698</v>
      </c>
      <c r="E1932" s="84"/>
      <c r="F1932" s="84"/>
      <c r="G1932" s="84"/>
      <c r="H1932" s="84"/>
      <c r="I1932" s="84"/>
      <c r="J1932" s="84"/>
      <c r="K1932" s="84"/>
      <c r="L1932" s="84"/>
      <c r="M1932" s="84"/>
    </row>
    <row r="1933" spans="1:13" ht="15.15" customHeight="1" thickBot="1" x14ac:dyDescent="0.35">
      <c r="A1933" s="22"/>
      <c r="B1933" s="22"/>
      <c r="C1933" s="22"/>
      <c r="D1933" s="22"/>
      <c r="E1933" s="23"/>
      <c r="F1933" s="25" t="s">
        <v>3699</v>
      </c>
      <c r="G1933" s="25" t="s">
        <v>3700</v>
      </c>
      <c r="H1933" s="25" t="s">
        <v>3701</v>
      </c>
      <c r="I1933" s="25" t="s">
        <v>3702</v>
      </c>
      <c r="J1933" s="25" t="s">
        <v>3703</v>
      </c>
      <c r="K1933" s="25" t="s">
        <v>3704</v>
      </c>
      <c r="L1933" s="22"/>
      <c r="M1933" s="22"/>
    </row>
    <row r="1934" spans="1:13" ht="39.75" customHeight="1" thickBot="1" x14ac:dyDescent="0.35">
      <c r="A1934" s="22"/>
      <c r="B1934" s="22"/>
      <c r="C1934" s="22"/>
      <c r="D1934" s="26"/>
      <c r="E1934" s="27" t="s">
        <v>3705</v>
      </c>
      <c r="F1934" s="28">
        <v>25</v>
      </c>
      <c r="G1934" s="29"/>
      <c r="H1934" s="29"/>
      <c r="I1934" s="29"/>
      <c r="J1934" s="31">
        <f>ROUND(F1934,3)</f>
        <v>25</v>
      </c>
      <c r="K1934" s="33">
        <f>SUM(J1934:J1934)</f>
        <v>25</v>
      </c>
      <c r="L1934" s="22"/>
      <c r="M1934" s="22"/>
    </row>
    <row r="1935" spans="1:13" ht="15.45" customHeight="1" thickBot="1" x14ac:dyDescent="0.35">
      <c r="A1935" s="10" t="s">
        <v>3706</v>
      </c>
      <c r="B1935" s="5" t="s">
        <v>3707</v>
      </c>
      <c r="C1935" s="5" t="s">
        <v>3708</v>
      </c>
      <c r="D1935" s="84" t="s">
        <v>3709</v>
      </c>
      <c r="E1935" s="84"/>
      <c r="F1935" s="84"/>
      <c r="G1935" s="84"/>
      <c r="H1935" s="84"/>
      <c r="I1935" s="84"/>
      <c r="J1935" s="84"/>
      <c r="K1935" s="20">
        <f>SUM(K1938:K1938)</f>
        <v>15</v>
      </c>
      <c r="L1935" s="21">
        <f>ROUND(0*(1+M2/100),2)</f>
        <v>0</v>
      </c>
      <c r="M1935" s="21">
        <f>ROUND(K1935*L1935,2)</f>
        <v>0</v>
      </c>
    </row>
    <row r="1936" spans="1:13" ht="39.75" customHeight="1" thickBot="1" x14ac:dyDescent="0.35">
      <c r="A1936" s="22"/>
      <c r="B1936" s="22"/>
      <c r="C1936" s="22"/>
      <c r="D1936" s="84" t="s">
        <v>3710</v>
      </c>
      <c r="E1936" s="84"/>
      <c r="F1936" s="84"/>
      <c r="G1936" s="84"/>
      <c r="H1936" s="84"/>
      <c r="I1936" s="84"/>
      <c r="J1936" s="84"/>
      <c r="K1936" s="84"/>
      <c r="L1936" s="84"/>
      <c r="M1936" s="84"/>
    </row>
    <row r="1937" spans="1:13" ht="15.15" customHeight="1" thickBot="1" x14ac:dyDescent="0.35">
      <c r="A1937" s="22"/>
      <c r="B1937" s="22"/>
      <c r="C1937" s="22"/>
      <c r="D1937" s="22"/>
      <c r="E1937" s="23"/>
      <c r="F1937" s="25" t="s">
        <v>3711</v>
      </c>
      <c r="G1937" s="25" t="s">
        <v>3712</v>
      </c>
      <c r="H1937" s="25" t="s">
        <v>3713</v>
      </c>
      <c r="I1937" s="25" t="s">
        <v>3714</v>
      </c>
      <c r="J1937" s="25" t="s">
        <v>3715</v>
      </c>
      <c r="K1937" s="25" t="s">
        <v>3716</v>
      </c>
      <c r="L1937" s="22"/>
      <c r="M1937" s="22"/>
    </row>
    <row r="1938" spans="1:13" ht="39.75" customHeight="1" thickBot="1" x14ac:dyDescent="0.35">
      <c r="A1938" s="22"/>
      <c r="B1938" s="22"/>
      <c r="C1938" s="22"/>
      <c r="D1938" s="26"/>
      <c r="E1938" s="27" t="s">
        <v>3717</v>
      </c>
      <c r="F1938" s="28">
        <v>15</v>
      </c>
      <c r="G1938" s="29"/>
      <c r="H1938" s="29"/>
      <c r="I1938" s="29"/>
      <c r="J1938" s="31">
        <f>ROUND(F1938,3)</f>
        <v>15</v>
      </c>
      <c r="K1938" s="33">
        <f>SUM(J1938:J1938)</f>
        <v>15</v>
      </c>
      <c r="L1938" s="22"/>
      <c r="M1938" s="22"/>
    </row>
    <row r="1939" spans="1:13" ht="15.45" customHeight="1" thickBot="1" x14ac:dyDescent="0.35">
      <c r="A1939" s="10" t="s">
        <v>3718</v>
      </c>
      <c r="B1939" s="5" t="s">
        <v>3719</v>
      </c>
      <c r="C1939" s="5" t="s">
        <v>3720</v>
      </c>
      <c r="D1939" s="84" t="s">
        <v>3721</v>
      </c>
      <c r="E1939" s="84"/>
      <c r="F1939" s="84"/>
      <c r="G1939" s="84"/>
      <c r="H1939" s="84"/>
      <c r="I1939" s="84"/>
      <c r="J1939" s="84"/>
      <c r="K1939" s="20">
        <f>SUM(K1942:K1942)</f>
        <v>10</v>
      </c>
      <c r="L1939" s="21">
        <f>ROUND(0*(1+M2/100),2)</f>
        <v>0</v>
      </c>
      <c r="M1939" s="21">
        <f>ROUND(K1939*L1939,2)</f>
        <v>0</v>
      </c>
    </row>
    <row r="1940" spans="1:13" ht="39.75" customHeight="1" thickBot="1" x14ac:dyDescent="0.35">
      <c r="A1940" s="22"/>
      <c r="B1940" s="22"/>
      <c r="C1940" s="22"/>
      <c r="D1940" s="84" t="s">
        <v>3722</v>
      </c>
      <c r="E1940" s="84"/>
      <c r="F1940" s="84"/>
      <c r="G1940" s="84"/>
      <c r="H1940" s="84"/>
      <c r="I1940" s="84"/>
      <c r="J1940" s="84"/>
      <c r="K1940" s="84"/>
      <c r="L1940" s="84"/>
      <c r="M1940" s="84"/>
    </row>
    <row r="1941" spans="1:13" ht="15.15" customHeight="1" thickBot="1" x14ac:dyDescent="0.35">
      <c r="A1941" s="22"/>
      <c r="B1941" s="22"/>
      <c r="C1941" s="22"/>
      <c r="D1941" s="22"/>
      <c r="E1941" s="23"/>
      <c r="F1941" s="25" t="s">
        <v>3723</v>
      </c>
      <c r="G1941" s="25" t="s">
        <v>3724</v>
      </c>
      <c r="H1941" s="25" t="s">
        <v>3725</v>
      </c>
      <c r="I1941" s="25" t="s">
        <v>3726</v>
      </c>
      <c r="J1941" s="25" t="s">
        <v>3727</v>
      </c>
      <c r="K1941" s="25" t="s">
        <v>3728</v>
      </c>
      <c r="L1941" s="22"/>
      <c r="M1941" s="22"/>
    </row>
    <row r="1942" spans="1:13" ht="39.75" customHeight="1" thickBot="1" x14ac:dyDescent="0.35">
      <c r="A1942" s="22"/>
      <c r="B1942" s="22"/>
      <c r="C1942" s="22"/>
      <c r="D1942" s="26"/>
      <c r="E1942" s="27" t="s">
        <v>3729</v>
      </c>
      <c r="F1942" s="28">
        <v>10</v>
      </c>
      <c r="G1942" s="29"/>
      <c r="H1942" s="29"/>
      <c r="I1942" s="29"/>
      <c r="J1942" s="31">
        <f>ROUND(F1942,3)</f>
        <v>10</v>
      </c>
      <c r="K1942" s="33">
        <f>SUM(J1942:J1942)</f>
        <v>10</v>
      </c>
      <c r="L1942" s="22"/>
      <c r="M1942" s="22"/>
    </row>
    <row r="1943" spans="1:13" ht="15.45" customHeight="1" thickBot="1" x14ac:dyDescent="0.35">
      <c r="A1943" s="10" t="s">
        <v>3730</v>
      </c>
      <c r="B1943" s="5" t="s">
        <v>3731</v>
      </c>
      <c r="C1943" s="5" t="s">
        <v>3732</v>
      </c>
      <c r="D1943" s="84" t="s">
        <v>3733</v>
      </c>
      <c r="E1943" s="84"/>
      <c r="F1943" s="84"/>
      <c r="G1943" s="84"/>
      <c r="H1943" s="84"/>
      <c r="I1943" s="84"/>
      <c r="J1943" s="84"/>
      <c r="K1943" s="20">
        <f>SUM(K1946:K1946)</f>
        <v>10</v>
      </c>
      <c r="L1943" s="21">
        <f>ROUND(0*(1+M2/100),2)</f>
        <v>0</v>
      </c>
      <c r="M1943" s="21">
        <f>ROUND(K1943*L1943,2)</f>
        <v>0</v>
      </c>
    </row>
    <row r="1944" spans="1:13" ht="39.75" customHeight="1" thickBot="1" x14ac:dyDescent="0.35">
      <c r="A1944" s="22"/>
      <c r="B1944" s="22"/>
      <c r="C1944" s="22"/>
      <c r="D1944" s="84" t="s">
        <v>3734</v>
      </c>
      <c r="E1944" s="84"/>
      <c r="F1944" s="84"/>
      <c r="G1944" s="84"/>
      <c r="H1944" s="84"/>
      <c r="I1944" s="84"/>
      <c r="J1944" s="84"/>
      <c r="K1944" s="84"/>
      <c r="L1944" s="84"/>
      <c r="M1944" s="84"/>
    </row>
    <row r="1945" spans="1:13" ht="15.15" customHeight="1" thickBot="1" x14ac:dyDescent="0.35">
      <c r="A1945" s="22"/>
      <c r="B1945" s="22"/>
      <c r="C1945" s="22"/>
      <c r="D1945" s="22"/>
      <c r="E1945" s="23"/>
      <c r="F1945" s="25" t="s">
        <v>3735</v>
      </c>
      <c r="G1945" s="25" t="s">
        <v>3736</v>
      </c>
      <c r="H1945" s="25" t="s">
        <v>3737</v>
      </c>
      <c r="I1945" s="25" t="s">
        <v>3738</v>
      </c>
      <c r="J1945" s="25" t="s">
        <v>3739</v>
      </c>
      <c r="K1945" s="25" t="s">
        <v>3740</v>
      </c>
      <c r="L1945" s="22"/>
      <c r="M1945" s="22"/>
    </row>
    <row r="1946" spans="1:13" ht="39.75" customHeight="1" thickBot="1" x14ac:dyDescent="0.35">
      <c r="A1946" s="22"/>
      <c r="B1946" s="22"/>
      <c r="C1946" s="22"/>
      <c r="D1946" s="26"/>
      <c r="E1946" s="27" t="s">
        <v>3741</v>
      </c>
      <c r="F1946" s="28">
        <v>10</v>
      </c>
      <c r="G1946" s="29"/>
      <c r="H1946" s="29"/>
      <c r="I1946" s="29"/>
      <c r="J1946" s="31">
        <f>ROUND(F1946,3)</f>
        <v>10</v>
      </c>
      <c r="K1946" s="33">
        <f>SUM(J1946:J1946)</f>
        <v>10</v>
      </c>
      <c r="L1946" s="22"/>
      <c r="M1946" s="22"/>
    </row>
    <row r="1947" spans="1:13" ht="15.45" customHeight="1" thickBot="1" x14ac:dyDescent="0.35">
      <c r="A1947" s="10" t="s">
        <v>3742</v>
      </c>
      <c r="B1947" s="5" t="s">
        <v>3743</v>
      </c>
      <c r="C1947" s="5" t="s">
        <v>3744</v>
      </c>
      <c r="D1947" s="84" t="s">
        <v>3745</v>
      </c>
      <c r="E1947" s="84"/>
      <c r="F1947" s="84"/>
      <c r="G1947" s="84"/>
      <c r="H1947" s="84"/>
      <c r="I1947" s="84"/>
      <c r="J1947" s="84"/>
      <c r="K1947" s="20">
        <f>SUM(K1950:K1950)</f>
        <v>10</v>
      </c>
      <c r="L1947" s="21">
        <f>ROUND(0*(1+M2/100),2)</f>
        <v>0</v>
      </c>
      <c r="M1947" s="21">
        <f>ROUND(K1947*L1947,2)</f>
        <v>0</v>
      </c>
    </row>
    <row r="1948" spans="1:13" ht="39.75" customHeight="1" thickBot="1" x14ac:dyDescent="0.35">
      <c r="A1948" s="22"/>
      <c r="B1948" s="22"/>
      <c r="C1948" s="22"/>
      <c r="D1948" s="84" t="s">
        <v>3746</v>
      </c>
      <c r="E1948" s="84"/>
      <c r="F1948" s="84"/>
      <c r="G1948" s="84"/>
      <c r="H1948" s="84"/>
      <c r="I1948" s="84"/>
      <c r="J1948" s="84"/>
      <c r="K1948" s="84"/>
      <c r="L1948" s="84"/>
      <c r="M1948" s="84"/>
    </row>
    <row r="1949" spans="1:13" ht="15.15" customHeight="1" thickBot="1" x14ac:dyDescent="0.35">
      <c r="A1949" s="22"/>
      <c r="B1949" s="22"/>
      <c r="C1949" s="22"/>
      <c r="D1949" s="22"/>
      <c r="E1949" s="23"/>
      <c r="F1949" s="25" t="s">
        <v>3747</v>
      </c>
      <c r="G1949" s="25" t="s">
        <v>3748</v>
      </c>
      <c r="H1949" s="25" t="s">
        <v>3749</v>
      </c>
      <c r="I1949" s="25" t="s">
        <v>3750</v>
      </c>
      <c r="J1949" s="25" t="s">
        <v>3751</v>
      </c>
      <c r="K1949" s="25" t="s">
        <v>3752</v>
      </c>
      <c r="L1949" s="22"/>
      <c r="M1949" s="22"/>
    </row>
    <row r="1950" spans="1:13" ht="39.75" customHeight="1" thickBot="1" x14ac:dyDescent="0.35">
      <c r="A1950" s="22"/>
      <c r="B1950" s="22"/>
      <c r="C1950" s="22"/>
      <c r="D1950" s="26"/>
      <c r="E1950" s="27" t="s">
        <v>3753</v>
      </c>
      <c r="F1950" s="28">
        <v>10</v>
      </c>
      <c r="G1950" s="29"/>
      <c r="H1950" s="29"/>
      <c r="I1950" s="29"/>
      <c r="J1950" s="31">
        <f>ROUND(F1950,3)</f>
        <v>10</v>
      </c>
      <c r="K1950" s="33">
        <f>SUM(J1950:J1950)</f>
        <v>10</v>
      </c>
      <c r="L1950" s="22"/>
      <c r="M1950" s="22"/>
    </row>
    <row r="1951" spans="1:13" ht="15.45" customHeight="1" thickBot="1" x14ac:dyDescent="0.35">
      <c r="A1951" s="10" t="s">
        <v>3754</v>
      </c>
      <c r="B1951" s="5" t="s">
        <v>3755</v>
      </c>
      <c r="C1951" s="5" t="s">
        <v>3756</v>
      </c>
      <c r="D1951" s="84" t="s">
        <v>3757</v>
      </c>
      <c r="E1951" s="84"/>
      <c r="F1951" s="84"/>
      <c r="G1951" s="84"/>
      <c r="H1951" s="84"/>
      <c r="I1951" s="84"/>
      <c r="J1951" s="84"/>
      <c r="K1951" s="20">
        <f>SUM(K1954:K1954)</f>
        <v>20</v>
      </c>
      <c r="L1951" s="21">
        <f>ROUND(0*(1+M2/100),2)</f>
        <v>0</v>
      </c>
      <c r="M1951" s="21">
        <f>ROUND(K1951*L1951,2)</f>
        <v>0</v>
      </c>
    </row>
    <row r="1952" spans="1:13" ht="39.75" customHeight="1" thickBot="1" x14ac:dyDescent="0.35">
      <c r="A1952" s="22"/>
      <c r="B1952" s="22"/>
      <c r="C1952" s="22"/>
      <c r="D1952" s="84" t="s">
        <v>3758</v>
      </c>
      <c r="E1952" s="84"/>
      <c r="F1952" s="84"/>
      <c r="G1952" s="84"/>
      <c r="H1952" s="84"/>
      <c r="I1952" s="84"/>
      <c r="J1952" s="84"/>
      <c r="K1952" s="84"/>
      <c r="L1952" s="84"/>
      <c r="M1952" s="84"/>
    </row>
    <row r="1953" spans="1:13" ht="15.15" customHeight="1" thickBot="1" x14ac:dyDescent="0.35">
      <c r="A1953" s="22"/>
      <c r="B1953" s="22"/>
      <c r="C1953" s="22"/>
      <c r="D1953" s="22"/>
      <c r="E1953" s="23"/>
      <c r="F1953" s="25" t="s">
        <v>3759</v>
      </c>
      <c r="G1953" s="25" t="s">
        <v>3760</v>
      </c>
      <c r="H1953" s="25" t="s">
        <v>3761</v>
      </c>
      <c r="I1953" s="25" t="s">
        <v>3762</v>
      </c>
      <c r="J1953" s="25" t="s">
        <v>3763</v>
      </c>
      <c r="K1953" s="25" t="s">
        <v>3764</v>
      </c>
      <c r="L1953" s="22"/>
      <c r="M1953" s="22"/>
    </row>
    <row r="1954" spans="1:13" ht="21.3" customHeight="1" thickBot="1" x14ac:dyDescent="0.35">
      <c r="A1954" s="22"/>
      <c r="B1954" s="22"/>
      <c r="C1954" s="22"/>
      <c r="D1954" s="26"/>
      <c r="E1954" s="27" t="s">
        <v>3765</v>
      </c>
      <c r="F1954" s="28">
        <v>20</v>
      </c>
      <c r="G1954" s="29"/>
      <c r="H1954" s="29"/>
      <c r="I1954" s="29"/>
      <c r="J1954" s="31">
        <f>ROUND(F1954,3)</f>
        <v>20</v>
      </c>
      <c r="K1954" s="33">
        <f>SUM(J1954:J1954)</f>
        <v>20</v>
      </c>
      <c r="L1954" s="22"/>
      <c r="M1954" s="22"/>
    </row>
    <row r="1955" spans="1:13" ht="15.45" customHeight="1" thickBot="1" x14ac:dyDescent="0.35">
      <c r="A1955" s="10" t="s">
        <v>3766</v>
      </c>
      <c r="B1955" s="5" t="s">
        <v>3767</v>
      </c>
      <c r="C1955" s="5" t="s">
        <v>3768</v>
      </c>
      <c r="D1955" s="84" t="s">
        <v>3769</v>
      </c>
      <c r="E1955" s="84"/>
      <c r="F1955" s="84"/>
      <c r="G1955" s="84"/>
      <c r="H1955" s="84"/>
      <c r="I1955" s="84"/>
      <c r="J1955" s="84"/>
      <c r="K1955" s="20">
        <f>SUM(K1958:K1958)</f>
        <v>20</v>
      </c>
      <c r="L1955" s="21">
        <f>ROUND(0*(1+M2/100),2)</f>
        <v>0</v>
      </c>
      <c r="M1955" s="21">
        <f>ROUND(K1955*L1955,2)</f>
        <v>0</v>
      </c>
    </row>
    <row r="1956" spans="1:13" ht="39.75" customHeight="1" thickBot="1" x14ac:dyDescent="0.35">
      <c r="A1956" s="22"/>
      <c r="B1956" s="22"/>
      <c r="C1956" s="22"/>
      <c r="D1956" s="84" t="s">
        <v>3770</v>
      </c>
      <c r="E1956" s="84"/>
      <c r="F1956" s="84"/>
      <c r="G1956" s="84"/>
      <c r="H1956" s="84"/>
      <c r="I1956" s="84"/>
      <c r="J1956" s="84"/>
      <c r="K1956" s="84"/>
      <c r="L1956" s="84"/>
      <c r="M1956" s="84"/>
    </row>
    <row r="1957" spans="1:13" ht="15.15" customHeight="1" thickBot="1" x14ac:dyDescent="0.35">
      <c r="A1957" s="22"/>
      <c r="B1957" s="22"/>
      <c r="C1957" s="22"/>
      <c r="D1957" s="22"/>
      <c r="E1957" s="23"/>
      <c r="F1957" s="25" t="s">
        <v>3771</v>
      </c>
      <c r="G1957" s="25" t="s">
        <v>3772</v>
      </c>
      <c r="H1957" s="25" t="s">
        <v>3773</v>
      </c>
      <c r="I1957" s="25" t="s">
        <v>3774</v>
      </c>
      <c r="J1957" s="25" t="s">
        <v>3775</v>
      </c>
      <c r="K1957" s="25" t="s">
        <v>3776</v>
      </c>
      <c r="L1957" s="22"/>
      <c r="M1957" s="22"/>
    </row>
    <row r="1958" spans="1:13" ht="21.3" customHeight="1" thickBot="1" x14ac:dyDescent="0.35">
      <c r="A1958" s="22"/>
      <c r="B1958" s="22"/>
      <c r="C1958" s="22"/>
      <c r="D1958" s="26"/>
      <c r="E1958" s="27" t="s">
        <v>3777</v>
      </c>
      <c r="F1958" s="28">
        <v>20</v>
      </c>
      <c r="G1958" s="29"/>
      <c r="H1958" s="29"/>
      <c r="I1958" s="29"/>
      <c r="J1958" s="31">
        <f>ROUND(F1958,3)</f>
        <v>20</v>
      </c>
      <c r="K1958" s="33">
        <f>SUM(J1958:J1958)</f>
        <v>20</v>
      </c>
      <c r="L1958" s="22"/>
      <c r="M1958" s="22"/>
    </row>
    <row r="1959" spans="1:13" ht="15.45" customHeight="1" thickBot="1" x14ac:dyDescent="0.35">
      <c r="A1959" s="10" t="s">
        <v>3778</v>
      </c>
      <c r="B1959" s="5" t="s">
        <v>3779</v>
      </c>
      <c r="C1959" s="5" t="s">
        <v>3780</v>
      </c>
      <c r="D1959" s="84" t="s">
        <v>3781</v>
      </c>
      <c r="E1959" s="84"/>
      <c r="F1959" s="84"/>
      <c r="G1959" s="84"/>
      <c r="H1959" s="84"/>
      <c r="I1959" s="84"/>
      <c r="J1959" s="84"/>
      <c r="K1959" s="20">
        <f>SUM(K1962:K1964)</f>
        <v>90</v>
      </c>
      <c r="L1959" s="21">
        <f>ROUND(0*(1+M2/100),2)</f>
        <v>0</v>
      </c>
      <c r="M1959" s="21">
        <f>ROUND(K1959*L1959,2)</f>
        <v>0</v>
      </c>
    </row>
    <row r="1960" spans="1:13" ht="39.75" customHeight="1" thickBot="1" x14ac:dyDescent="0.35">
      <c r="A1960" s="22"/>
      <c r="B1960" s="22"/>
      <c r="C1960" s="22"/>
      <c r="D1960" s="84" t="s">
        <v>3782</v>
      </c>
      <c r="E1960" s="84"/>
      <c r="F1960" s="84"/>
      <c r="G1960" s="84"/>
      <c r="H1960" s="84"/>
      <c r="I1960" s="84"/>
      <c r="J1960" s="84"/>
      <c r="K1960" s="84"/>
      <c r="L1960" s="84"/>
      <c r="M1960" s="84"/>
    </row>
    <row r="1961" spans="1:13" ht="15.15" customHeight="1" thickBot="1" x14ac:dyDescent="0.35">
      <c r="A1961" s="22"/>
      <c r="B1961" s="22"/>
      <c r="C1961" s="22"/>
      <c r="D1961" s="22"/>
      <c r="E1961" s="23"/>
      <c r="F1961" s="25" t="s">
        <v>3783</v>
      </c>
      <c r="G1961" s="25" t="s">
        <v>3784</v>
      </c>
      <c r="H1961" s="25" t="s">
        <v>3785</v>
      </c>
      <c r="I1961" s="25" t="s">
        <v>3786</v>
      </c>
      <c r="J1961" s="25" t="s">
        <v>3787</v>
      </c>
      <c r="K1961" s="25" t="s">
        <v>3788</v>
      </c>
      <c r="L1961" s="22"/>
      <c r="M1961" s="22"/>
    </row>
    <row r="1962" spans="1:13" ht="21.3" customHeight="1" thickBot="1" x14ac:dyDescent="0.35">
      <c r="A1962" s="22"/>
      <c r="B1962" s="22"/>
      <c r="C1962" s="22"/>
      <c r="D1962" s="26"/>
      <c r="E1962" s="27" t="s">
        <v>3789</v>
      </c>
      <c r="F1962" s="28">
        <v>20</v>
      </c>
      <c r="G1962" s="29"/>
      <c r="H1962" s="29"/>
      <c r="I1962" s="29"/>
      <c r="J1962" s="31">
        <f>ROUND(F1962,3)</f>
        <v>20</v>
      </c>
      <c r="K1962" s="42"/>
      <c r="L1962" s="22"/>
      <c r="M1962" s="22"/>
    </row>
    <row r="1963" spans="1:13" ht="21.3" customHeight="1" thickBot="1" x14ac:dyDescent="0.35">
      <c r="A1963" s="22"/>
      <c r="B1963" s="22"/>
      <c r="C1963" s="22"/>
      <c r="D1963" s="26"/>
      <c r="E1963" s="5" t="s">
        <v>3790</v>
      </c>
      <c r="F1963" s="3">
        <v>35</v>
      </c>
      <c r="G1963" s="20"/>
      <c r="H1963" s="20"/>
      <c r="I1963" s="20"/>
      <c r="J1963" s="30">
        <f>ROUND(F1963,3)</f>
        <v>35</v>
      </c>
      <c r="K1963" s="22"/>
      <c r="L1963" s="22"/>
      <c r="M1963" s="22"/>
    </row>
    <row r="1964" spans="1:13" ht="21.3" customHeight="1" thickBot="1" x14ac:dyDescent="0.35">
      <c r="A1964" s="22"/>
      <c r="B1964" s="22"/>
      <c r="C1964" s="22"/>
      <c r="D1964" s="26"/>
      <c r="E1964" s="5" t="s">
        <v>3791</v>
      </c>
      <c r="F1964" s="3">
        <v>35</v>
      </c>
      <c r="G1964" s="20"/>
      <c r="H1964" s="20"/>
      <c r="I1964" s="20"/>
      <c r="J1964" s="30">
        <f>ROUND(F1964,3)</f>
        <v>35</v>
      </c>
      <c r="K1964" s="32">
        <f>SUM(J1962:J1964)</f>
        <v>90</v>
      </c>
      <c r="L1964" s="22"/>
      <c r="M1964" s="22"/>
    </row>
    <row r="1965" spans="1:13" ht="15.45" customHeight="1" thickBot="1" x14ac:dyDescent="0.35">
      <c r="A1965" s="10" t="s">
        <v>3792</v>
      </c>
      <c r="B1965" s="5" t="s">
        <v>3793</v>
      </c>
      <c r="C1965" s="5" t="s">
        <v>3794</v>
      </c>
      <c r="D1965" s="84" t="s">
        <v>3795</v>
      </c>
      <c r="E1965" s="84"/>
      <c r="F1965" s="84"/>
      <c r="G1965" s="84"/>
      <c r="H1965" s="84"/>
      <c r="I1965" s="84"/>
      <c r="J1965" s="84"/>
      <c r="K1965" s="20">
        <f>SUM(K1968:K1968)</f>
        <v>20</v>
      </c>
      <c r="L1965" s="21">
        <f>ROUND(0*(1+M2/100),2)</f>
        <v>0</v>
      </c>
      <c r="M1965" s="21">
        <f>ROUND(K1965*L1965,2)</f>
        <v>0</v>
      </c>
    </row>
    <row r="1966" spans="1:13" ht="39.75" customHeight="1" thickBot="1" x14ac:dyDescent="0.35">
      <c r="A1966" s="22"/>
      <c r="B1966" s="22"/>
      <c r="C1966" s="22"/>
      <c r="D1966" s="84" t="s">
        <v>3796</v>
      </c>
      <c r="E1966" s="84"/>
      <c r="F1966" s="84"/>
      <c r="G1966" s="84"/>
      <c r="H1966" s="84"/>
      <c r="I1966" s="84"/>
      <c r="J1966" s="84"/>
      <c r="K1966" s="84"/>
      <c r="L1966" s="84"/>
      <c r="M1966" s="84"/>
    </row>
    <row r="1967" spans="1:13" ht="15.15" customHeight="1" thickBot="1" x14ac:dyDescent="0.35">
      <c r="A1967" s="22"/>
      <c r="B1967" s="22"/>
      <c r="C1967" s="22"/>
      <c r="D1967" s="22"/>
      <c r="E1967" s="23"/>
      <c r="F1967" s="25" t="s">
        <v>3797</v>
      </c>
      <c r="G1967" s="25" t="s">
        <v>3798</v>
      </c>
      <c r="H1967" s="25" t="s">
        <v>3799</v>
      </c>
      <c r="I1967" s="25" t="s">
        <v>3800</v>
      </c>
      <c r="J1967" s="25" t="s">
        <v>3801</v>
      </c>
      <c r="K1967" s="25" t="s">
        <v>3802</v>
      </c>
      <c r="L1967" s="22"/>
      <c r="M1967" s="22"/>
    </row>
    <row r="1968" spans="1:13" ht="21.3" customHeight="1" thickBot="1" x14ac:dyDescent="0.35">
      <c r="A1968" s="22"/>
      <c r="B1968" s="22"/>
      <c r="C1968" s="22"/>
      <c r="D1968" s="26"/>
      <c r="E1968" s="27" t="s">
        <v>3803</v>
      </c>
      <c r="F1968" s="28">
        <v>20</v>
      </c>
      <c r="G1968" s="29"/>
      <c r="H1968" s="29"/>
      <c r="I1968" s="29"/>
      <c r="J1968" s="31">
        <f>ROUND(F1968,3)</f>
        <v>20</v>
      </c>
      <c r="K1968" s="33">
        <f>SUM(J1968:J1968)</f>
        <v>20</v>
      </c>
      <c r="L1968" s="22"/>
      <c r="M1968" s="22"/>
    </row>
    <row r="1969" spans="1:13" ht="15.45" customHeight="1" thickBot="1" x14ac:dyDescent="0.35">
      <c r="A1969" s="10" t="s">
        <v>3804</v>
      </c>
      <c r="B1969" s="5" t="s">
        <v>3805</v>
      </c>
      <c r="C1969" s="5" t="s">
        <v>3806</v>
      </c>
      <c r="D1969" s="84" t="s">
        <v>3807</v>
      </c>
      <c r="E1969" s="84"/>
      <c r="F1969" s="84"/>
      <c r="G1969" s="84"/>
      <c r="H1969" s="84"/>
      <c r="I1969" s="84"/>
      <c r="J1969" s="84"/>
      <c r="K1969" s="20">
        <f>SUM(K1972:K1972)</f>
        <v>20</v>
      </c>
      <c r="L1969" s="21">
        <f>ROUND(0*(1+M2/100),2)</f>
        <v>0</v>
      </c>
      <c r="M1969" s="21">
        <f>ROUND(K1969*L1969,2)</f>
        <v>0</v>
      </c>
    </row>
    <row r="1970" spans="1:13" ht="39.75" customHeight="1" thickBot="1" x14ac:dyDescent="0.35">
      <c r="A1970" s="22"/>
      <c r="B1970" s="22"/>
      <c r="C1970" s="22"/>
      <c r="D1970" s="84" t="s">
        <v>3808</v>
      </c>
      <c r="E1970" s="84"/>
      <c r="F1970" s="84"/>
      <c r="G1970" s="84"/>
      <c r="H1970" s="84"/>
      <c r="I1970" s="84"/>
      <c r="J1970" s="84"/>
      <c r="K1970" s="84"/>
      <c r="L1970" s="84"/>
      <c r="M1970" s="84"/>
    </row>
    <row r="1971" spans="1:13" ht="15.15" customHeight="1" thickBot="1" x14ac:dyDescent="0.35">
      <c r="A1971" s="22"/>
      <c r="B1971" s="22"/>
      <c r="C1971" s="22"/>
      <c r="D1971" s="22"/>
      <c r="E1971" s="23"/>
      <c r="F1971" s="25" t="s">
        <v>3809</v>
      </c>
      <c r="G1971" s="25" t="s">
        <v>3810</v>
      </c>
      <c r="H1971" s="25" t="s">
        <v>3811</v>
      </c>
      <c r="I1971" s="25" t="s">
        <v>3812</v>
      </c>
      <c r="J1971" s="25" t="s">
        <v>3813</v>
      </c>
      <c r="K1971" s="25" t="s">
        <v>3814</v>
      </c>
      <c r="L1971" s="22"/>
      <c r="M1971" s="22"/>
    </row>
    <row r="1972" spans="1:13" ht="21.3" customHeight="1" thickBot="1" x14ac:dyDescent="0.35">
      <c r="A1972" s="22"/>
      <c r="B1972" s="22"/>
      <c r="C1972" s="22"/>
      <c r="D1972" s="26"/>
      <c r="E1972" s="27" t="s">
        <v>3815</v>
      </c>
      <c r="F1972" s="28">
        <v>20</v>
      </c>
      <c r="G1972" s="29"/>
      <c r="H1972" s="29"/>
      <c r="I1972" s="29"/>
      <c r="J1972" s="31">
        <f>ROUND(F1972,3)</f>
        <v>20</v>
      </c>
      <c r="K1972" s="33">
        <f>SUM(J1972:J1972)</f>
        <v>20</v>
      </c>
      <c r="L1972" s="22"/>
      <c r="M1972" s="22"/>
    </row>
    <row r="1973" spans="1:13" ht="15.45" customHeight="1" thickBot="1" x14ac:dyDescent="0.35">
      <c r="A1973" s="10" t="s">
        <v>3816</v>
      </c>
      <c r="B1973" s="5" t="s">
        <v>3817</v>
      </c>
      <c r="C1973" s="5" t="s">
        <v>3818</v>
      </c>
      <c r="D1973" s="84" t="s">
        <v>3819</v>
      </c>
      <c r="E1973" s="84"/>
      <c r="F1973" s="84"/>
      <c r="G1973" s="84"/>
      <c r="H1973" s="84"/>
      <c r="I1973" s="84"/>
      <c r="J1973" s="84"/>
      <c r="K1973" s="20">
        <f>SUM(K1976:K1976)</f>
        <v>34</v>
      </c>
      <c r="L1973" s="21">
        <f>ROUND(0*(1+M2/100),2)</f>
        <v>0</v>
      </c>
      <c r="M1973" s="21">
        <f>ROUND(K1973*L1973,2)</f>
        <v>0</v>
      </c>
    </row>
    <row r="1974" spans="1:13" ht="30.6" customHeight="1" thickBot="1" x14ac:dyDescent="0.35">
      <c r="A1974" s="22"/>
      <c r="B1974" s="22"/>
      <c r="C1974" s="22"/>
      <c r="D1974" s="84" t="s">
        <v>3820</v>
      </c>
      <c r="E1974" s="84"/>
      <c r="F1974" s="84"/>
      <c r="G1974" s="84"/>
      <c r="H1974" s="84"/>
      <c r="I1974" s="84"/>
      <c r="J1974" s="84"/>
      <c r="K1974" s="84"/>
      <c r="L1974" s="84"/>
      <c r="M1974" s="84"/>
    </row>
    <row r="1975" spans="1:13" ht="15.15" customHeight="1" thickBot="1" x14ac:dyDescent="0.35">
      <c r="A1975" s="22"/>
      <c r="B1975" s="22"/>
      <c r="C1975" s="22"/>
      <c r="D1975" s="22"/>
      <c r="E1975" s="23"/>
      <c r="F1975" s="25" t="s">
        <v>3821</v>
      </c>
      <c r="G1975" s="25" t="s">
        <v>3822</v>
      </c>
      <c r="H1975" s="25" t="s">
        <v>3823</v>
      </c>
      <c r="I1975" s="25" t="s">
        <v>3824</v>
      </c>
      <c r="J1975" s="25" t="s">
        <v>3825</v>
      </c>
      <c r="K1975" s="25" t="s">
        <v>3826</v>
      </c>
      <c r="L1975" s="22"/>
      <c r="M1975" s="22"/>
    </row>
    <row r="1976" spans="1:13" ht="30.6" customHeight="1" thickBot="1" x14ac:dyDescent="0.35">
      <c r="A1976" s="22"/>
      <c r="B1976" s="22"/>
      <c r="C1976" s="22"/>
      <c r="D1976" s="26"/>
      <c r="E1976" s="27" t="s">
        <v>3827</v>
      </c>
      <c r="F1976" s="28">
        <v>34</v>
      </c>
      <c r="G1976" s="29"/>
      <c r="H1976" s="29"/>
      <c r="I1976" s="29"/>
      <c r="J1976" s="31">
        <f>ROUND(F1976,3)</f>
        <v>34</v>
      </c>
      <c r="K1976" s="33">
        <f>SUM(J1976:J1976)</f>
        <v>34</v>
      </c>
      <c r="L1976" s="22"/>
      <c r="M1976" s="22"/>
    </row>
    <row r="1977" spans="1:13" ht="15.45" customHeight="1" thickBot="1" x14ac:dyDescent="0.35">
      <c r="A1977" s="10" t="s">
        <v>3828</v>
      </c>
      <c r="B1977" s="5" t="s">
        <v>3829</v>
      </c>
      <c r="C1977" s="5" t="s">
        <v>3830</v>
      </c>
      <c r="D1977" s="84" t="s">
        <v>3831</v>
      </c>
      <c r="E1977" s="84"/>
      <c r="F1977" s="84"/>
      <c r="G1977" s="84"/>
      <c r="H1977" s="84"/>
      <c r="I1977" s="84"/>
      <c r="J1977" s="84"/>
      <c r="K1977" s="20">
        <f>SUM(K1980:K1980)</f>
        <v>15</v>
      </c>
      <c r="L1977" s="21">
        <f>ROUND(0*(1+M2/100),2)</f>
        <v>0</v>
      </c>
      <c r="M1977" s="21">
        <f>ROUND(K1977*L1977,2)</f>
        <v>0</v>
      </c>
    </row>
    <row r="1978" spans="1:13" ht="30.6" customHeight="1" thickBot="1" x14ac:dyDescent="0.35">
      <c r="A1978" s="22"/>
      <c r="B1978" s="22"/>
      <c r="C1978" s="22"/>
      <c r="D1978" s="84" t="s">
        <v>3832</v>
      </c>
      <c r="E1978" s="84"/>
      <c r="F1978" s="84"/>
      <c r="G1978" s="84"/>
      <c r="H1978" s="84"/>
      <c r="I1978" s="84"/>
      <c r="J1978" s="84"/>
      <c r="K1978" s="84"/>
      <c r="L1978" s="84"/>
      <c r="M1978" s="84"/>
    </row>
    <row r="1979" spans="1:13" ht="15.15" customHeight="1" thickBot="1" x14ac:dyDescent="0.35">
      <c r="A1979" s="22"/>
      <c r="B1979" s="22"/>
      <c r="C1979" s="22"/>
      <c r="D1979" s="22"/>
      <c r="E1979" s="23"/>
      <c r="F1979" s="25" t="s">
        <v>3833</v>
      </c>
      <c r="G1979" s="25" t="s">
        <v>3834</v>
      </c>
      <c r="H1979" s="25" t="s">
        <v>3835</v>
      </c>
      <c r="I1979" s="25" t="s">
        <v>3836</v>
      </c>
      <c r="J1979" s="25" t="s">
        <v>3837</v>
      </c>
      <c r="K1979" s="25" t="s">
        <v>3838</v>
      </c>
      <c r="L1979" s="22"/>
      <c r="M1979" s="22"/>
    </row>
    <row r="1980" spans="1:13" ht="30.6" customHeight="1" thickBot="1" x14ac:dyDescent="0.35">
      <c r="A1980" s="22"/>
      <c r="B1980" s="22"/>
      <c r="C1980" s="22"/>
      <c r="D1980" s="26"/>
      <c r="E1980" s="27" t="s">
        <v>3839</v>
      </c>
      <c r="F1980" s="28">
        <v>15</v>
      </c>
      <c r="G1980" s="29"/>
      <c r="H1980" s="29"/>
      <c r="I1980" s="29"/>
      <c r="J1980" s="31">
        <f>ROUND(F1980,3)</f>
        <v>15</v>
      </c>
      <c r="K1980" s="33">
        <f>SUM(J1980:J1980)</f>
        <v>15</v>
      </c>
      <c r="L1980" s="22"/>
      <c r="M1980" s="22"/>
    </row>
    <row r="1981" spans="1:13" ht="15.45" customHeight="1" thickBot="1" x14ac:dyDescent="0.35">
      <c r="A1981" s="10" t="s">
        <v>3840</v>
      </c>
      <c r="B1981" s="5" t="s">
        <v>3841</v>
      </c>
      <c r="C1981" s="5" t="s">
        <v>3842</v>
      </c>
      <c r="D1981" s="84" t="s">
        <v>3843</v>
      </c>
      <c r="E1981" s="84"/>
      <c r="F1981" s="84"/>
      <c r="G1981" s="84"/>
      <c r="H1981" s="84"/>
      <c r="I1981" s="84"/>
      <c r="J1981" s="84"/>
      <c r="K1981" s="20">
        <f>SUM(K1984:K1984)</f>
        <v>34</v>
      </c>
      <c r="L1981" s="21">
        <f>ROUND(0*(1+M2/100),2)</f>
        <v>0</v>
      </c>
      <c r="M1981" s="21">
        <f>ROUND(K1981*L1981,2)</f>
        <v>0</v>
      </c>
    </row>
    <row r="1982" spans="1:13" ht="30.6" customHeight="1" thickBot="1" x14ac:dyDescent="0.35">
      <c r="A1982" s="22"/>
      <c r="B1982" s="22"/>
      <c r="C1982" s="22"/>
      <c r="D1982" s="84" t="s">
        <v>3844</v>
      </c>
      <c r="E1982" s="84"/>
      <c r="F1982" s="84"/>
      <c r="G1982" s="84"/>
      <c r="H1982" s="84"/>
      <c r="I1982" s="84"/>
      <c r="J1982" s="84"/>
      <c r="K1982" s="84"/>
      <c r="L1982" s="84"/>
      <c r="M1982" s="84"/>
    </row>
    <row r="1983" spans="1:13" ht="15.15" customHeight="1" thickBot="1" x14ac:dyDescent="0.35">
      <c r="A1983" s="22"/>
      <c r="B1983" s="22"/>
      <c r="C1983" s="22"/>
      <c r="D1983" s="22"/>
      <c r="E1983" s="23"/>
      <c r="F1983" s="25" t="s">
        <v>3845</v>
      </c>
      <c r="G1983" s="25" t="s">
        <v>3846</v>
      </c>
      <c r="H1983" s="25" t="s">
        <v>3847</v>
      </c>
      <c r="I1983" s="25" t="s">
        <v>3848</v>
      </c>
      <c r="J1983" s="25" t="s">
        <v>3849</v>
      </c>
      <c r="K1983" s="25" t="s">
        <v>3850</v>
      </c>
      <c r="L1983" s="22"/>
      <c r="M1983" s="22"/>
    </row>
    <row r="1984" spans="1:13" ht="30.6" customHeight="1" thickBot="1" x14ac:dyDescent="0.35">
      <c r="A1984" s="22"/>
      <c r="B1984" s="22"/>
      <c r="C1984" s="22"/>
      <c r="D1984" s="26"/>
      <c r="E1984" s="27" t="s">
        <v>3851</v>
      </c>
      <c r="F1984" s="28">
        <v>34</v>
      </c>
      <c r="G1984" s="29"/>
      <c r="H1984" s="29"/>
      <c r="I1984" s="29"/>
      <c r="J1984" s="31">
        <f>ROUND(F1984,3)</f>
        <v>34</v>
      </c>
      <c r="K1984" s="33">
        <f>SUM(J1984:J1984)</f>
        <v>34</v>
      </c>
      <c r="L1984" s="22"/>
      <c r="M1984" s="22"/>
    </row>
    <row r="1985" spans="1:13" ht="15.45" customHeight="1" thickBot="1" x14ac:dyDescent="0.35">
      <c r="A1985" s="10" t="s">
        <v>3852</v>
      </c>
      <c r="B1985" s="5" t="s">
        <v>3853</v>
      </c>
      <c r="C1985" s="5" t="s">
        <v>3854</v>
      </c>
      <c r="D1985" s="84" t="s">
        <v>3855</v>
      </c>
      <c r="E1985" s="84"/>
      <c r="F1985" s="84"/>
      <c r="G1985" s="84"/>
      <c r="H1985" s="84"/>
      <c r="I1985" s="84"/>
      <c r="J1985" s="84"/>
      <c r="K1985" s="20">
        <f>SUM(K1988:K1988)</f>
        <v>39</v>
      </c>
      <c r="L1985" s="21">
        <f>ROUND(0*(1+M2/100),2)</f>
        <v>0</v>
      </c>
      <c r="M1985" s="21">
        <f>ROUND(K1985*L1985,2)</f>
        <v>0</v>
      </c>
    </row>
    <row r="1986" spans="1:13" ht="30.6" customHeight="1" thickBot="1" x14ac:dyDescent="0.35">
      <c r="A1986" s="22"/>
      <c r="B1986" s="22"/>
      <c r="C1986" s="22"/>
      <c r="D1986" s="84" t="s">
        <v>3856</v>
      </c>
      <c r="E1986" s="84"/>
      <c r="F1986" s="84"/>
      <c r="G1986" s="84"/>
      <c r="H1986" s="84"/>
      <c r="I1986" s="84"/>
      <c r="J1986" s="84"/>
      <c r="K1986" s="84"/>
      <c r="L1986" s="84"/>
      <c r="M1986" s="84"/>
    </row>
    <row r="1987" spans="1:13" ht="15.15" customHeight="1" thickBot="1" x14ac:dyDescent="0.35">
      <c r="A1987" s="22"/>
      <c r="B1987" s="22"/>
      <c r="C1987" s="22"/>
      <c r="D1987" s="22"/>
      <c r="E1987" s="23"/>
      <c r="F1987" s="25" t="s">
        <v>3857</v>
      </c>
      <c r="G1987" s="25" t="s">
        <v>3858</v>
      </c>
      <c r="H1987" s="25" t="s">
        <v>3859</v>
      </c>
      <c r="I1987" s="25" t="s">
        <v>3860</v>
      </c>
      <c r="J1987" s="25" t="s">
        <v>3861</v>
      </c>
      <c r="K1987" s="25" t="s">
        <v>3862</v>
      </c>
      <c r="L1987" s="22"/>
      <c r="M1987" s="22"/>
    </row>
    <row r="1988" spans="1:13" ht="30.6" customHeight="1" thickBot="1" x14ac:dyDescent="0.35">
      <c r="A1988" s="22"/>
      <c r="B1988" s="22"/>
      <c r="C1988" s="22"/>
      <c r="D1988" s="26"/>
      <c r="E1988" s="27" t="s">
        <v>3863</v>
      </c>
      <c r="F1988" s="28">
        <v>39</v>
      </c>
      <c r="G1988" s="29"/>
      <c r="H1988" s="29"/>
      <c r="I1988" s="29"/>
      <c r="J1988" s="31">
        <f>ROUND(F1988,3)</f>
        <v>39</v>
      </c>
      <c r="K1988" s="33">
        <f>SUM(J1988:J1988)</f>
        <v>39</v>
      </c>
      <c r="L1988" s="22"/>
      <c r="M1988" s="22"/>
    </row>
    <row r="1989" spans="1:13" ht="15.45" customHeight="1" thickBot="1" x14ac:dyDescent="0.35">
      <c r="A1989" s="10" t="s">
        <v>3864</v>
      </c>
      <c r="B1989" s="5" t="s">
        <v>3865</v>
      </c>
      <c r="C1989" s="5" t="s">
        <v>3866</v>
      </c>
      <c r="D1989" s="84" t="s">
        <v>3867</v>
      </c>
      <c r="E1989" s="84"/>
      <c r="F1989" s="84"/>
      <c r="G1989" s="84"/>
      <c r="H1989" s="84"/>
      <c r="I1989" s="84"/>
      <c r="J1989" s="84"/>
      <c r="K1989" s="20">
        <f>SUM(K1992:K1992)</f>
        <v>33</v>
      </c>
      <c r="L1989" s="21">
        <f>ROUND(0*(1+M2/100),2)</f>
        <v>0</v>
      </c>
      <c r="M1989" s="21">
        <f>ROUND(K1989*L1989,2)</f>
        <v>0</v>
      </c>
    </row>
    <row r="1990" spans="1:13" ht="30.6" customHeight="1" thickBot="1" x14ac:dyDescent="0.35">
      <c r="A1990" s="22"/>
      <c r="B1990" s="22"/>
      <c r="C1990" s="22"/>
      <c r="D1990" s="84" t="s">
        <v>3868</v>
      </c>
      <c r="E1990" s="84"/>
      <c r="F1990" s="84"/>
      <c r="G1990" s="84"/>
      <c r="H1990" s="84"/>
      <c r="I1990" s="84"/>
      <c r="J1990" s="84"/>
      <c r="K1990" s="84"/>
      <c r="L1990" s="84"/>
      <c r="M1990" s="84"/>
    </row>
    <row r="1991" spans="1:13" ht="15.15" customHeight="1" thickBot="1" x14ac:dyDescent="0.35">
      <c r="A1991" s="22"/>
      <c r="B1991" s="22"/>
      <c r="C1991" s="22"/>
      <c r="D1991" s="22"/>
      <c r="E1991" s="23"/>
      <c r="F1991" s="25" t="s">
        <v>3869</v>
      </c>
      <c r="G1991" s="25" t="s">
        <v>3870</v>
      </c>
      <c r="H1991" s="25" t="s">
        <v>3871</v>
      </c>
      <c r="I1991" s="25" t="s">
        <v>3872</v>
      </c>
      <c r="J1991" s="25" t="s">
        <v>3873</v>
      </c>
      <c r="K1991" s="25" t="s">
        <v>3874</v>
      </c>
      <c r="L1991" s="22"/>
      <c r="M1991" s="22"/>
    </row>
    <row r="1992" spans="1:13" ht="30.6" customHeight="1" thickBot="1" x14ac:dyDescent="0.35">
      <c r="A1992" s="22"/>
      <c r="B1992" s="22"/>
      <c r="C1992" s="22"/>
      <c r="D1992" s="26"/>
      <c r="E1992" s="27" t="s">
        <v>3875</v>
      </c>
      <c r="F1992" s="28">
        <v>33</v>
      </c>
      <c r="G1992" s="29"/>
      <c r="H1992" s="29"/>
      <c r="I1992" s="29"/>
      <c r="J1992" s="31">
        <f>ROUND(F1992,3)</f>
        <v>33</v>
      </c>
      <c r="K1992" s="33">
        <f>SUM(J1992:J1992)</f>
        <v>33</v>
      </c>
      <c r="L1992" s="22"/>
      <c r="M1992" s="22"/>
    </row>
    <row r="1993" spans="1:13" ht="15.45" customHeight="1" thickBot="1" x14ac:dyDescent="0.35">
      <c r="A1993" s="10" t="s">
        <v>3876</v>
      </c>
      <c r="B1993" s="5" t="s">
        <v>3877</v>
      </c>
      <c r="C1993" s="5" t="s">
        <v>3878</v>
      </c>
      <c r="D1993" s="84" t="s">
        <v>3879</v>
      </c>
      <c r="E1993" s="84"/>
      <c r="F1993" s="84"/>
      <c r="G1993" s="84"/>
      <c r="H1993" s="84"/>
      <c r="I1993" s="84"/>
      <c r="J1993" s="84"/>
      <c r="K1993" s="20">
        <f>SUM(K1996:K1996)</f>
        <v>14</v>
      </c>
      <c r="L1993" s="21">
        <f>ROUND(0*(1+M2/100),2)</f>
        <v>0</v>
      </c>
      <c r="M1993" s="21">
        <f>ROUND(K1993*L1993,2)</f>
        <v>0</v>
      </c>
    </row>
    <row r="1994" spans="1:13" ht="30.6" customHeight="1" thickBot="1" x14ac:dyDescent="0.35">
      <c r="A1994" s="22"/>
      <c r="B1994" s="22"/>
      <c r="C1994" s="22"/>
      <c r="D1994" s="84" t="s">
        <v>3880</v>
      </c>
      <c r="E1994" s="84"/>
      <c r="F1994" s="84"/>
      <c r="G1994" s="84"/>
      <c r="H1994" s="84"/>
      <c r="I1994" s="84"/>
      <c r="J1994" s="84"/>
      <c r="K1994" s="84"/>
      <c r="L1994" s="84"/>
      <c r="M1994" s="84"/>
    </row>
    <row r="1995" spans="1:13" ht="15.15" customHeight="1" thickBot="1" x14ac:dyDescent="0.35">
      <c r="A1995" s="22"/>
      <c r="B1995" s="22"/>
      <c r="C1995" s="22"/>
      <c r="D1995" s="22"/>
      <c r="E1995" s="23"/>
      <c r="F1995" s="25" t="s">
        <v>3881</v>
      </c>
      <c r="G1995" s="25" t="s">
        <v>3882</v>
      </c>
      <c r="H1995" s="25" t="s">
        <v>3883</v>
      </c>
      <c r="I1995" s="25" t="s">
        <v>3884</v>
      </c>
      <c r="J1995" s="25" t="s">
        <v>3885</v>
      </c>
      <c r="K1995" s="25" t="s">
        <v>3886</v>
      </c>
      <c r="L1995" s="22"/>
      <c r="M1995" s="22"/>
    </row>
    <row r="1996" spans="1:13" ht="30.6" customHeight="1" thickBot="1" x14ac:dyDescent="0.35">
      <c r="A1996" s="22"/>
      <c r="B1996" s="22"/>
      <c r="C1996" s="22"/>
      <c r="D1996" s="26"/>
      <c r="E1996" s="27" t="s">
        <v>3887</v>
      </c>
      <c r="F1996" s="28">
        <v>14</v>
      </c>
      <c r="G1996" s="29"/>
      <c r="H1996" s="29"/>
      <c r="I1996" s="29"/>
      <c r="J1996" s="31">
        <f>ROUND(F1996,3)</f>
        <v>14</v>
      </c>
      <c r="K1996" s="33">
        <f>SUM(J1996:J1996)</f>
        <v>14</v>
      </c>
      <c r="L1996" s="22"/>
      <c r="M1996" s="22"/>
    </row>
    <row r="1997" spans="1:13" ht="15.45" customHeight="1" thickBot="1" x14ac:dyDescent="0.35">
      <c r="A1997" s="10" t="s">
        <v>3888</v>
      </c>
      <c r="B1997" s="5" t="s">
        <v>3889</v>
      </c>
      <c r="C1997" s="5" t="s">
        <v>3890</v>
      </c>
      <c r="D1997" s="84" t="s">
        <v>3891</v>
      </c>
      <c r="E1997" s="84"/>
      <c r="F1997" s="84"/>
      <c r="G1997" s="84"/>
      <c r="H1997" s="84"/>
      <c r="I1997" s="84"/>
      <c r="J1997" s="84"/>
      <c r="K1997" s="20">
        <f>SUM(K2000:K2000)</f>
        <v>8</v>
      </c>
      <c r="L1997" s="21">
        <f>ROUND(0*(1+M2/100),2)</f>
        <v>0</v>
      </c>
      <c r="M1997" s="21">
        <f>ROUND(K1997*L1997,2)</f>
        <v>0</v>
      </c>
    </row>
    <row r="1998" spans="1:13" ht="30.6" customHeight="1" thickBot="1" x14ac:dyDescent="0.35">
      <c r="A1998" s="22"/>
      <c r="B1998" s="22"/>
      <c r="C1998" s="22"/>
      <c r="D1998" s="84" t="s">
        <v>3892</v>
      </c>
      <c r="E1998" s="84"/>
      <c r="F1998" s="84"/>
      <c r="G1998" s="84"/>
      <c r="H1998" s="84"/>
      <c r="I1998" s="84"/>
      <c r="J1998" s="84"/>
      <c r="K1998" s="84"/>
      <c r="L1998" s="84"/>
      <c r="M1998" s="84"/>
    </row>
    <row r="1999" spans="1:13" ht="15.15" customHeight="1" thickBot="1" x14ac:dyDescent="0.35">
      <c r="A1999" s="22"/>
      <c r="B1999" s="22"/>
      <c r="C1999" s="22"/>
      <c r="D1999" s="22"/>
      <c r="E1999" s="23"/>
      <c r="F1999" s="25" t="s">
        <v>3893</v>
      </c>
      <c r="G1999" s="25" t="s">
        <v>3894</v>
      </c>
      <c r="H1999" s="25" t="s">
        <v>3895</v>
      </c>
      <c r="I1999" s="25" t="s">
        <v>3896</v>
      </c>
      <c r="J1999" s="25" t="s">
        <v>3897</v>
      </c>
      <c r="K1999" s="25" t="s">
        <v>3898</v>
      </c>
      <c r="L1999" s="22"/>
      <c r="M1999" s="22"/>
    </row>
    <row r="2000" spans="1:13" ht="30.6" customHeight="1" thickBot="1" x14ac:dyDescent="0.35">
      <c r="A2000" s="22"/>
      <c r="B2000" s="22"/>
      <c r="C2000" s="22"/>
      <c r="D2000" s="26"/>
      <c r="E2000" s="27" t="s">
        <v>3899</v>
      </c>
      <c r="F2000" s="28">
        <v>8</v>
      </c>
      <c r="G2000" s="29"/>
      <c r="H2000" s="29"/>
      <c r="I2000" s="29"/>
      <c r="J2000" s="31">
        <f>ROUND(F2000,3)</f>
        <v>8</v>
      </c>
      <c r="K2000" s="33">
        <f>SUM(J2000:J2000)</f>
        <v>8</v>
      </c>
      <c r="L2000" s="22"/>
      <c r="M2000" s="22"/>
    </row>
    <row r="2001" spans="1:13" ht="15.45" customHeight="1" thickBot="1" x14ac:dyDescent="0.35">
      <c r="A2001" s="10" t="s">
        <v>3900</v>
      </c>
      <c r="B2001" s="5" t="s">
        <v>3901</v>
      </c>
      <c r="C2001" s="5" t="s">
        <v>3902</v>
      </c>
      <c r="D2001" s="84" t="s">
        <v>3903</v>
      </c>
      <c r="E2001" s="84"/>
      <c r="F2001" s="84"/>
      <c r="G2001" s="84"/>
      <c r="H2001" s="84"/>
      <c r="I2001" s="84"/>
      <c r="J2001" s="84"/>
      <c r="K2001" s="20">
        <f>SUM(K2004:K2004)</f>
        <v>68</v>
      </c>
      <c r="L2001" s="21">
        <f>ROUND(0*(1+M2/100),2)</f>
        <v>0</v>
      </c>
      <c r="M2001" s="21">
        <f>ROUND(K2001*L2001,2)</f>
        <v>0</v>
      </c>
    </row>
    <row r="2002" spans="1:13" ht="30.6" customHeight="1" thickBot="1" x14ac:dyDescent="0.35">
      <c r="A2002" s="22"/>
      <c r="B2002" s="22"/>
      <c r="C2002" s="22"/>
      <c r="D2002" s="84" t="s">
        <v>3904</v>
      </c>
      <c r="E2002" s="84"/>
      <c r="F2002" s="84"/>
      <c r="G2002" s="84"/>
      <c r="H2002" s="84"/>
      <c r="I2002" s="84"/>
      <c r="J2002" s="84"/>
      <c r="K2002" s="84"/>
      <c r="L2002" s="84"/>
      <c r="M2002" s="84"/>
    </row>
    <row r="2003" spans="1:13" ht="15.15" customHeight="1" thickBot="1" x14ac:dyDescent="0.35">
      <c r="A2003" s="22"/>
      <c r="B2003" s="22"/>
      <c r="C2003" s="22"/>
      <c r="D2003" s="22"/>
      <c r="E2003" s="23"/>
      <c r="F2003" s="25" t="s">
        <v>3905</v>
      </c>
      <c r="G2003" s="25" t="s">
        <v>3906</v>
      </c>
      <c r="H2003" s="25" t="s">
        <v>3907</v>
      </c>
      <c r="I2003" s="25" t="s">
        <v>3908</v>
      </c>
      <c r="J2003" s="25" t="s">
        <v>3909</v>
      </c>
      <c r="K2003" s="25" t="s">
        <v>3910</v>
      </c>
      <c r="L2003" s="22"/>
      <c r="M2003" s="22"/>
    </row>
    <row r="2004" spans="1:13" ht="30.6" customHeight="1" thickBot="1" x14ac:dyDescent="0.35">
      <c r="A2004" s="22"/>
      <c r="B2004" s="22"/>
      <c r="C2004" s="22"/>
      <c r="D2004" s="26"/>
      <c r="E2004" s="27" t="s">
        <v>3911</v>
      </c>
      <c r="F2004" s="28">
        <v>68</v>
      </c>
      <c r="G2004" s="29"/>
      <c r="H2004" s="29"/>
      <c r="I2004" s="29"/>
      <c r="J2004" s="31">
        <f>ROUND(F2004,3)</f>
        <v>68</v>
      </c>
      <c r="K2004" s="33">
        <f>SUM(J2004:J2004)</f>
        <v>68</v>
      </c>
      <c r="L2004" s="22"/>
      <c r="M2004" s="22"/>
    </row>
    <row r="2005" spans="1:13" ht="15.45" customHeight="1" thickBot="1" x14ac:dyDescent="0.35">
      <c r="A2005" s="10" t="s">
        <v>3912</v>
      </c>
      <c r="B2005" s="5" t="s">
        <v>3913</v>
      </c>
      <c r="C2005" s="5" t="s">
        <v>3914</v>
      </c>
      <c r="D2005" s="84" t="s">
        <v>3915</v>
      </c>
      <c r="E2005" s="84"/>
      <c r="F2005" s="84"/>
      <c r="G2005" s="84"/>
      <c r="H2005" s="84"/>
      <c r="I2005" s="84"/>
      <c r="J2005" s="84"/>
      <c r="K2005" s="20">
        <f>SUM(K2008:K2008)</f>
        <v>8</v>
      </c>
      <c r="L2005" s="21">
        <f>ROUND(0*(1+M2/100),2)</f>
        <v>0</v>
      </c>
      <c r="M2005" s="21">
        <f>ROUND(K2005*L2005,2)</f>
        <v>0</v>
      </c>
    </row>
    <row r="2006" spans="1:13" ht="30.6" customHeight="1" thickBot="1" x14ac:dyDescent="0.35">
      <c r="A2006" s="22"/>
      <c r="B2006" s="22"/>
      <c r="C2006" s="22"/>
      <c r="D2006" s="84" t="s">
        <v>3916</v>
      </c>
      <c r="E2006" s="84"/>
      <c r="F2006" s="84"/>
      <c r="G2006" s="84"/>
      <c r="H2006" s="84"/>
      <c r="I2006" s="84"/>
      <c r="J2006" s="84"/>
      <c r="K2006" s="84"/>
      <c r="L2006" s="84"/>
      <c r="M2006" s="84"/>
    </row>
    <row r="2007" spans="1:13" ht="15.15" customHeight="1" thickBot="1" x14ac:dyDescent="0.35">
      <c r="A2007" s="22"/>
      <c r="B2007" s="22"/>
      <c r="C2007" s="22"/>
      <c r="D2007" s="22"/>
      <c r="E2007" s="23"/>
      <c r="F2007" s="25" t="s">
        <v>3917</v>
      </c>
      <c r="G2007" s="25" t="s">
        <v>3918</v>
      </c>
      <c r="H2007" s="25" t="s">
        <v>3919</v>
      </c>
      <c r="I2007" s="25" t="s">
        <v>3920</v>
      </c>
      <c r="J2007" s="25" t="s">
        <v>3921</v>
      </c>
      <c r="K2007" s="25" t="s">
        <v>3922</v>
      </c>
      <c r="L2007" s="22"/>
      <c r="M2007" s="22"/>
    </row>
    <row r="2008" spans="1:13" ht="30.6" customHeight="1" thickBot="1" x14ac:dyDescent="0.35">
      <c r="A2008" s="22"/>
      <c r="B2008" s="22"/>
      <c r="C2008" s="22"/>
      <c r="D2008" s="26"/>
      <c r="E2008" s="27" t="s">
        <v>3923</v>
      </c>
      <c r="F2008" s="28">
        <v>8</v>
      </c>
      <c r="G2008" s="29"/>
      <c r="H2008" s="29"/>
      <c r="I2008" s="29"/>
      <c r="J2008" s="31">
        <f>ROUND(F2008,3)</f>
        <v>8</v>
      </c>
      <c r="K2008" s="33">
        <f>SUM(J2008:J2008)</f>
        <v>8</v>
      </c>
      <c r="L2008" s="22"/>
      <c r="M2008" s="22"/>
    </row>
    <row r="2009" spans="1:13" ht="15.45" customHeight="1" thickBot="1" x14ac:dyDescent="0.35">
      <c r="A2009" s="10" t="s">
        <v>3924</v>
      </c>
      <c r="B2009" s="5" t="s">
        <v>3925</v>
      </c>
      <c r="C2009" s="5" t="s">
        <v>3926</v>
      </c>
      <c r="D2009" s="84" t="s">
        <v>3927</v>
      </c>
      <c r="E2009" s="84"/>
      <c r="F2009" s="84"/>
      <c r="G2009" s="84"/>
      <c r="H2009" s="84"/>
      <c r="I2009" s="84"/>
      <c r="J2009" s="84"/>
      <c r="K2009" s="20">
        <f>SUM(K2012:K2012)</f>
        <v>3</v>
      </c>
      <c r="L2009" s="21">
        <f>ROUND(0*(1+M2/100),2)</f>
        <v>0</v>
      </c>
      <c r="M2009" s="21">
        <f>ROUND(K2009*L2009,2)</f>
        <v>0</v>
      </c>
    </row>
    <row r="2010" spans="1:13" ht="30.6" customHeight="1" thickBot="1" x14ac:dyDescent="0.35">
      <c r="A2010" s="22"/>
      <c r="B2010" s="22"/>
      <c r="C2010" s="22"/>
      <c r="D2010" s="84" t="s">
        <v>3928</v>
      </c>
      <c r="E2010" s="84"/>
      <c r="F2010" s="84"/>
      <c r="G2010" s="84"/>
      <c r="H2010" s="84"/>
      <c r="I2010" s="84"/>
      <c r="J2010" s="84"/>
      <c r="K2010" s="84"/>
      <c r="L2010" s="84"/>
      <c r="M2010" s="84"/>
    </row>
    <row r="2011" spans="1:13" ht="15.15" customHeight="1" thickBot="1" x14ac:dyDescent="0.35">
      <c r="A2011" s="22"/>
      <c r="B2011" s="22"/>
      <c r="C2011" s="22"/>
      <c r="D2011" s="22"/>
      <c r="E2011" s="23"/>
      <c r="F2011" s="25" t="s">
        <v>3929</v>
      </c>
      <c r="G2011" s="25" t="s">
        <v>3930</v>
      </c>
      <c r="H2011" s="25" t="s">
        <v>3931</v>
      </c>
      <c r="I2011" s="25" t="s">
        <v>3932</v>
      </c>
      <c r="J2011" s="25" t="s">
        <v>3933</v>
      </c>
      <c r="K2011" s="25" t="s">
        <v>3934</v>
      </c>
      <c r="L2011" s="22"/>
      <c r="M2011" s="22"/>
    </row>
    <row r="2012" spans="1:13" ht="30.6" customHeight="1" thickBot="1" x14ac:dyDescent="0.35">
      <c r="A2012" s="22"/>
      <c r="B2012" s="22"/>
      <c r="C2012" s="22"/>
      <c r="D2012" s="26"/>
      <c r="E2012" s="27" t="s">
        <v>3935</v>
      </c>
      <c r="F2012" s="28">
        <v>3</v>
      </c>
      <c r="G2012" s="29"/>
      <c r="H2012" s="29"/>
      <c r="I2012" s="29"/>
      <c r="J2012" s="31">
        <f>ROUND(F2012,3)</f>
        <v>3</v>
      </c>
      <c r="K2012" s="33">
        <f>SUM(J2012:J2012)</f>
        <v>3</v>
      </c>
      <c r="L2012" s="22"/>
      <c r="M2012" s="22"/>
    </row>
    <row r="2013" spans="1:13" ht="15.45" customHeight="1" thickBot="1" x14ac:dyDescent="0.35">
      <c r="A2013" s="10" t="s">
        <v>3936</v>
      </c>
      <c r="B2013" s="5" t="s">
        <v>3937</v>
      </c>
      <c r="C2013" s="5" t="s">
        <v>3938</v>
      </c>
      <c r="D2013" s="84" t="s">
        <v>3939</v>
      </c>
      <c r="E2013" s="84"/>
      <c r="F2013" s="84"/>
      <c r="G2013" s="84"/>
      <c r="H2013" s="84"/>
      <c r="I2013" s="84"/>
      <c r="J2013" s="84"/>
      <c r="K2013" s="20">
        <f>SUM(K2016:K2016)</f>
        <v>13</v>
      </c>
      <c r="L2013" s="21">
        <f>ROUND(0*(1+M2/100),2)</f>
        <v>0</v>
      </c>
      <c r="M2013" s="21">
        <f>ROUND(K2013*L2013,2)</f>
        <v>0</v>
      </c>
    </row>
    <row r="2014" spans="1:13" ht="30.6" customHeight="1" thickBot="1" x14ac:dyDescent="0.35">
      <c r="A2014" s="22"/>
      <c r="B2014" s="22"/>
      <c r="C2014" s="22"/>
      <c r="D2014" s="84" t="s">
        <v>3940</v>
      </c>
      <c r="E2014" s="84"/>
      <c r="F2014" s="84"/>
      <c r="G2014" s="84"/>
      <c r="H2014" s="84"/>
      <c r="I2014" s="84"/>
      <c r="J2014" s="84"/>
      <c r="K2014" s="84"/>
      <c r="L2014" s="84"/>
      <c r="M2014" s="84"/>
    </row>
    <row r="2015" spans="1:13" ht="15.15" customHeight="1" thickBot="1" x14ac:dyDescent="0.35">
      <c r="A2015" s="22"/>
      <c r="B2015" s="22"/>
      <c r="C2015" s="22"/>
      <c r="D2015" s="22"/>
      <c r="E2015" s="23"/>
      <c r="F2015" s="25" t="s">
        <v>3941</v>
      </c>
      <c r="G2015" s="25" t="s">
        <v>3942</v>
      </c>
      <c r="H2015" s="25" t="s">
        <v>3943</v>
      </c>
      <c r="I2015" s="25" t="s">
        <v>3944</v>
      </c>
      <c r="J2015" s="25" t="s">
        <v>3945</v>
      </c>
      <c r="K2015" s="25" t="s">
        <v>3946</v>
      </c>
      <c r="L2015" s="22"/>
      <c r="M2015" s="22"/>
    </row>
    <row r="2016" spans="1:13" ht="30.6" customHeight="1" thickBot="1" x14ac:dyDescent="0.35">
      <c r="A2016" s="22"/>
      <c r="B2016" s="22"/>
      <c r="C2016" s="22"/>
      <c r="D2016" s="26"/>
      <c r="E2016" s="27" t="s">
        <v>3947</v>
      </c>
      <c r="F2016" s="28">
        <v>13</v>
      </c>
      <c r="G2016" s="29"/>
      <c r="H2016" s="29"/>
      <c r="I2016" s="29"/>
      <c r="J2016" s="31">
        <f>ROUND(F2016,3)</f>
        <v>13</v>
      </c>
      <c r="K2016" s="33">
        <f>SUM(J2016:J2016)</f>
        <v>13</v>
      </c>
      <c r="L2016" s="22"/>
      <c r="M2016" s="22"/>
    </row>
    <row r="2017" spans="1:13" ht="15.45" customHeight="1" thickBot="1" x14ac:dyDescent="0.35">
      <c r="A2017" s="10" t="s">
        <v>3948</v>
      </c>
      <c r="B2017" s="5" t="s">
        <v>3949</v>
      </c>
      <c r="C2017" s="5" t="s">
        <v>3950</v>
      </c>
      <c r="D2017" s="84" t="s">
        <v>3951</v>
      </c>
      <c r="E2017" s="84"/>
      <c r="F2017" s="84"/>
      <c r="G2017" s="84"/>
      <c r="H2017" s="84"/>
      <c r="I2017" s="84"/>
      <c r="J2017" s="84"/>
      <c r="K2017" s="20">
        <f>SUM(K2020:K2020)</f>
        <v>9</v>
      </c>
      <c r="L2017" s="21">
        <f>ROUND(0*(1+M2/100),2)</f>
        <v>0</v>
      </c>
      <c r="M2017" s="21">
        <f>ROUND(K2017*L2017,2)</f>
        <v>0</v>
      </c>
    </row>
    <row r="2018" spans="1:13" ht="30.6" customHeight="1" thickBot="1" x14ac:dyDescent="0.35">
      <c r="A2018" s="22"/>
      <c r="B2018" s="22"/>
      <c r="C2018" s="22"/>
      <c r="D2018" s="84" t="s">
        <v>3952</v>
      </c>
      <c r="E2018" s="84"/>
      <c r="F2018" s="84"/>
      <c r="G2018" s="84"/>
      <c r="H2018" s="84"/>
      <c r="I2018" s="84"/>
      <c r="J2018" s="84"/>
      <c r="K2018" s="84"/>
      <c r="L2018" s="84"/>
      <c r="M2018" s="84"/>
    </row>
    <row r="2019" spans="1:13" ht="15.15" customHeight="1" thickBot="1" x14ac:dyDescent="0.35">
      <c r="A2019" s="22"/>
      <c r="B2019" s="22"/>
      <c r="C2019" s="22"/>
      <c r="D2019" s="22"/>
      <c r="E2019" s="23"/>
      <c r="F2019" s="25" t="s">
        <v>3953</v>
      </c>
      <c r="G2019" s="25" t="s">
        <v>3954</v>
      </c>
      <c r="H2019" s="25" t="s">
        <v>3955</v>
      </c>
      <c r="I2019" s="25" t="s">
        <v>3956</v>
      </c>
      <c r="J2019" s="25" t="s">
        <v>3957</v>
      </c>
      <c r="K2019" s="25" t="s">
        <v>3958</v>
      </c>
      <c r="L2019" s="22"/>
      <c r="M2019" s="22"/>
    </row>
    <row r="2020" spans="1:13" ht="30.6" customHeight="1" thickBot="1" x14ac:dyDescent="0.35">
      <c r="A2020" s="22"/>
      <c r="B2020" s="22"/>
      <c r="C2020" s="22"/>
      <c r="D2020" s="26"/>
      <c r="E2020" s="27" t="s">
        <v>3959</v>
      </c>
      <c r="F2020" s="28">
        <v>9</v>
      </c>
      <c r="G2020" s="29"/>
      <c r="H2020" s="29"/>
      <c r="I2020" s="29"/>
      <c r="J2020" s="31">
        <f>ROUND(F2020,3)</f>
        <v>9</v>
      </c>
      <c r="K2020" s="33">
        <f>SUM(J2020:J2020)</f>
        <v>9</v>
      </c>
      <c r="L2020" s="22"/>
      <c r="M2020" s="22"/>
    </row>
    <row r="2021" spans="1:13" ht="15.45" customHeight="1" thickBot="1" x14ac:dyDescent="0.35">
      <c r="A2021" s="10" t="s">
        <v>3960</v>
      </c>
      <c r="B2021" s="5" t="s">
        <v>3961</v>
      </c>
      <c r="C2021" s="5" t="s">
        <v>3962</v>
      </c>
      <c r="D2021" s="84" t="s">
        <v>3963</v>
      </c>
      <c r="E2021" s="84"/>
      <c r="F2021" s="84"/>
      <c r="G2021" s="84"/>
      <c r="H2021" s="84"/>
      <c r="I2021" s="84"/>
      <c r="J2021" s="84"/>
      <c r="K2021" s="20">
        <f>SUM(K2024:K2024)</f>
        <v>11</v>
      </c>
      <c r="L2021" s="21">
        <f>ROUND(0*(1+M2/100),2)</f>
        <v>0</v>
      </c>
      <c r="M2021" s="21">
        <f>ROUND(K2021*L2021,2)</f>
        <v>0</v>
      </c>
    </row>
    <row r="2022" spans="1:13" ht="30.6" customHeight="1" thickBot="1" x14ac:dyDescent="0.35">
      <c r="A2022" s="22"/>
      <c r="B2022" s="22"/>
      <c r="C2022" s="22"/>
      <c r="D2022" s="84" t="s">
        <v>3964</v>
      </c>
      <c r="E2022" s="84"/>
      <c r="F2022" s="84"/>
      <c r="G2022" s="84"/>
      <c r="H2022" s="84"/>
      <c r="I2022" s="84"/>
      <c r="J2022" s="84"/>
      <c r="K2022" s="84"/>
      <c r="L2022" s="84"/>
      <c r="M2022" s="84"/>
    </row>
    <row r="2023" spans="1:13" ht="15.15" customHeight="1" thickBot="1" x14ac:dyDescent="0.35">
      <c r="A2023" s="22"/>
      <c r="B2023" s="22"/>
      <c r="C2023" s="22"/>
      <c r="D2023" s="22"/>
      <c r="E2023" s="23"/>
      <c r="F2023" s="25" t="s">
        <v>3965</v>
      </c>
      <c r="G2023" s="25" t="s">
        <v>3966</v>
      </c>
      <c r="H2023" s="25" t="s">
        <v>3967</v>
      </c>
      <c r="I2023" s="25" t="s">
        <v>3968</v>
      </c>
      <c r="J2023" s="25" t="s">
        <v>3969</v>
      </c>
      <c r="K2023" s="25" t="s">
        <v>3970</v>
      </c>
      <c r="L2023" s="22"/>
      <c r="M2023" s="22"/>
    </row>
    <row r="2024" spans="1:13" ht="30.6" customHeight="1" thickBot="1" x14ac:dyDescent="0.35">
      <c r="A2024" s="22"/>
      <c r="B2024" s="22"/>
      <c r="C2024" s="22"/>
      <c r="D2024" s="26"/>
      <c r="E2024" s="27" t="s">
        <v>3971</v>
      </c>
      <c r="F2024" s="28">
        <v>11</v>
      </c>
      <c r="G2024" s="29"/>
      <c r="H2024" s="29"/>
      <c r="I2024" s="29"/>
      <c r="J2024" s="31">
        <f>ROUND(F2024,3)</f>
        <v>11</v>
      </c>
      <c r="K2024" s="33">
        <f>SUM(J2024:J2024)</f>
        <v>11</v>
      </c>
      <c r="L2024" s="22"/>
      <c r="M2024" s="22"/>
    </row>
    <row r="2025" spans="1:13" ht="15.45" customHeight="1" thickBot="1" x14ac:dyDescent="0.35">
      <c r="A2025" s="10" t="s">
        <v>3972</v>
      </c>
      <c r="B2025" s="5" t="s">
        <v>3973</v>
      </c>
      <c r="C2025" s="5" t="s">
        <v>3974</v>
      </c>
      <c r="D2025" s="84" t="s">
        <v>3975</v>
      </c>
      <c r="E2025" s="84"/>
      <c r="F2025" s="84"/>
      <c r="G2025" s="84"/>
      <c r="H2025" s="84"/>
      <c r="I2025" s="84"/>
      <c r="J2025" s="84"/>
      <c r="K2025" s="20">
        <f>SUM(K2028:K2028)</f>
        <v>4</v>
      </c>
      <c r="L2025" s="21">
        <f>ROUND(0*(1+M2/100),2)</f>
        <v>0</v>
      </c>
      <c r="M2025" s="21">
        <f>ROUND(K2025*L2025,2)</f>
        <v>0</v>
      </c>
    </row>
    <row r="2026" spans="1:13" ht="30.6" customHeight="1" thickBot="1" x14ac:dyDescent="0.35">
      <c r="A2026" s="22"/>
      <c r="B2026" s="22"/>
      <c r="C2026" s="22"/>
      <c r="D2026" s="84" t="s">
        <v>3976</v>
      </c>
      <c r="E2026" s="84"/>
      <c r="F2026" s="84"/>
      <c r="G2026" s="84"/>
      <c r="H2026" s="84"/>
      <c r="I2026" s="84"/>
      <c r="J2026" s="84"/>
      <c r="K2026" s="84"/>
      <c r="L2026" s="84"/>
      <c r="M2026" s="84"/>
    </row>
    <row r="2027" spans="1:13" ht="15.15" customHeight="1" thickBot="1" x14ac:dyDescent="0.35">
      <c r="A2027" s="22"/>
      <c r="B2027" s="22"/>
      <c r="C2027" s="22"/>
      <c r="D2027" s="22"/>
      <c r="E2027" s="23"/>
      <c r="F2027" s="25" t="s">
        <v>3977</v>
      </c>
      <c r="G2027" s="25" t="s">
        <v>3978</v>
      </c>
      <c r="H2027" s="25" t="s">
        <v>3979</v>
      </c>
      <c r="I2027" s="25" t="s">
        <v>3980</v>
      </c>
      <c r="J2027" s="25" t="s">
        <v>3981</v>
      </c>
      <c r="K2027" s="25" t="s">
        <v>3982</v>
      </c>
      <c r="L2027" s="22"/>
      <c r="M2027" s="22"/>
    </row>
    <row r="2028" spans="1:13" ht="30.6" customHeight="1" thickBot="1" x14ac:dyDescent="0.35">
      <c r="A2028" s="22"/>
      <c r="B2028" s="22"/>
      <c r="C2028" s="22"/>
      <c r="D2028" s="26"/>
      <c r="E2028" s="27" t="s">
        <v>3983</v>
      </c>
      <c r="F2028" s="28">
        <v>4</v>
      </c>
      <c r="G2028" s="29"/>
      <c r="H2028" s="29"/>
      <c r="I2028" s="29"/>
      <c r="J2028" s="31">
        <f>ROUND(F2028,3)</f>
        <v>4</v>
      </c>
      <c r="K2028" s="33">
        <f>SUM(J2028:J2028)</f>
        <v>4</v>
      </c>
      <c r="L2028" s="22"/>
      <c r="M2028" s="22"/>
    </row>
    <row r="2029" spans="1:13" ht="15.45" customHeight="1" thickBot="1" x14ac:dyDescent="0.35">
      <c r="A2029" s="10" t="s">
        <v>3984</v>
      </c>
      <c r="B2029" s="5" t="s">
        <v>3985</v>
      </c>
      <c r="C2029" s="5" t="s">
        <v>3986</v>
      </c>
      <c r="D2029" s="84" t="s">
        <v>3987</v>
      </c>
      <c r="E2029" s="84"/>
      <c r="F2029" s="84"/>
      <c r="G2029" s="84"/>
      <c r="H2029" s="84"/>
      <c r="I2029" s="84"/>
      <c r="J2029" s="84"/>
      <c r="K2029" s="20">
        <f>SUM(K2032:K2032)</f>
        <v>12</v>
      </c>
      <c r="L2029" s="21">
        <f>ROUND(0*(1+M2/100),2)</f>
        <v>0</v>
      </c>
      <c r="M2029" s="21">
        <f>ROUND(K2029*L2029,2)</f>
        <v>0</v>
      </c>
    </row>
    <row r="2030" spans="1:13" ht="30.6" customHeight="1" thickBot="1" x14ac:dyDescent="0.35">
      <c r="A2030" s="22"/>
      <c r="B2030" s="22"/>
      <c r="C2030" s="22"/>
      <c r="D2030" s="84" t="s">
        <v>3988</v>
      </c>
      <c r="E2030" s="84"/>
      <c r="F2030" s="84"/>
      <c r="G2030" s="84"/>
      <c r="H2030" s="84"/>
      <c r="I2030" s="84"/>
      <c r="J2030" s="84"/>
      <c r="K2030" s="84"/>
      <c r="L2030" s="84"/>
      <c r="M2030" s="84"/>
    </row>
    <row r="2031" spans="1:13" ht="15.15" customHeight="1" thickBot="1" x14ac:dyDescent="0.35">
      <c r="A2031" s="22"/>
      <c r="B2031" s="22"/>
      <c r="C2031" s="22"/>
      <c r="D2031" s="22"/>
      <c r="E2031" s="23"/>
      <c r="F2031" s="25" t="s">
        <v>3989</v>
      </c>
      <c r="G2031" s="25" t="s">
        <v>3990</v>
      </c>
      <c r="H2031" s="25" t="s">
        <v>3991</v>
      </c>
      <c r="I2031" s="25" t="s">
        <v>3992</v>
      </c>
      <c r="J2031" s="25" t="s">
        <v>3993</v>
      </c>
      <c r="K2031" s="25" t="s">
        <v>3994</v>
      </c>
      <c r="L2031" s="22"/>
      <c r="M2031" s="22"/>
    </row>
    <row r="2032" spans="1:13" ht="30.6" customHeight="1" thickBot="1" x14ac:dyDescent="0.35">
      <c r="A2032" s="22"/>
      <c r="B2032" s="22"/>
      <c r="C2032" s="22"/>
      <c r="D2032" s="26"/>
      <c r="E2032" s="27" t="s">
        <v>3995</v>
      </c>
      <c r="F2032" s="28">
        <v>12</v>
      </c>
      <c r="G2032" s="29"/>
      <c r="H2032" s="29"/>
      <c r="I2032" s="29"/>
      <c r="J2032" s="31">
        <f>ROUND(F2032,3)</f>
        <v>12</v>
      </c>
      <c r="K2032" s="33">
        <f>SUM(J2032:J2032)</f>
        <v>12</v>
      </c>
      <c r="L2032" s="22"/>
      <c r="M2032" s="22"/>
    </row>
    <row r="2033" spans="1:13" ht="15.45" customHeight="1" thickBot="1" x14ac:dyDescent="0.35">
      <c r="A2033" s="10" t="s">
        <v>3996</v>
      </c>
      <c r="B2033" s="5" t="s">
        <v>3997</v>
      </c>
      <c r="C2033" s="5" t="s">
        <v>3998</v>
      </c>
      <c r="D2033" s="84" t="s">
        <v>3999</v>
      </c>
      <c r="E2033" s="84"/>
      <c r="F2033" s="84"/>
      <c r="G2033" s="84"/>
      <c r="H2033" s="84"/>
      <c r="I2033" s="84"/>
      <c r="J2033" s="84"/>
      <c r="K2033" s="20">
        <f>SUM(K2036:K2036)</f>
        <v>4</v>
      </c>
      <c r="L2033" s="21">
        <f>ROUND(0*(1+M2/100),2)</f>
        <v>0</v>
      </c>
      <c r="M2033" s="21">
        <f>ROUND(K2033*L2033,2)</f>
        <v>0</v>
      </c>
    </row>
    <row r="2034" spans="1:13" ht="30.6" customHeight="1" thickBot="1" x14ac:dyDescent="0.35">
      <c r="A2034" s="22"/>
      <c r="B2034" s="22"/>
      <c r="C2034" s="22"/>
      <c r="D2034" s="84" t="s">
        <v>4000</v>
      </c>
      <c r="E2034" s="84"/>
      <c r="F2034" s="84"/>
      <c r="G2034" s="84"/>
      <c r="H2034" s="84"/>
      <c r="I2034" s="84"/>
      <c r="J2034" s="84"/>
      <c r="K2034" s="84"/>
      <c r="L2034" s="84"/>
      <c r="M2034" s="84"/>
    </row>
    <row r="2035" spans="1:13" ht="15.15" customHeight="1" thickBot="1" x14ac:dyDescent="0.35">
      <c r="A2035" s="22"/>
      <c r="B2035" s="22"/>
      <c r="C2035" s="22"/>
      <c r="D2035" s="22"/>
      <c r="E2035" s="23"/>
      <c r="F2035" s="25" t="s">
        <v>4001</v>
      </c>
      <c r="G2035" s="25" t="s">
        <v>4002</v>
      </c>
      <c r="H2035" s="25" t="s">
        <v>4003</v>
      </c>
      <c r="I2035" s="25" t="s">
        <v>4004</v>
      </c>
      <c r="J2035" s="25" t="s">
        <v>4005</v>
      </c>
      <c r="K2035" s="25" t="s">
        <v>4006</v>
      </c>
      <c r="L2035" s="22"/>
      <c r="M2035" s="22"/>
    </row>
    <row r="2036" spans="1:13" ht="30.6" customHeight="1" thickBot="1" x14ac:dyDescent="0.35">
      <c r="A2036" s="22"/>
      <c r="B2036" s="22"/>
      <c r="C2036" s="22"/>
      <c r="D2036" s="26"/>
      <c r="E2036" s="27" t="s">
        <v>4007</v>
      </c>
      <c r="F2036" s="28">
        <v>4</v>
      </c>
      <c r="G2036" s="29"/>
      <c r="H2036" s="29"/>
      <c r="I2036" s="29"/>
      <c r="J2036" s="31">
        <f>ROUND(F2036,3)</f>
        <v>4</v>
      </c>
      <c r="K2036" s="33">
        <f>SUM(J2036:J2036)</f>
        <v>4</v>
      </c>
      <c r="L2036" s="22"/>
      <c r="M2036" s="22"/>
    </row>
    <row r="2037" spans="1:13" ht="15.45" customHeight="1" thickBot="1" x14ac:dyDescent="0.35">
      <c r="A2037" s="10" t="s">
        <v>4008</v>
      </c>
      <c r="B2037" s="5" t="s">
        <v>4009</v>
      </c>
      <c r="C2037" s="5" t="s">
        <v>4010</v>
      </c>
      <c r="D2037" s="84" t="s">
        <v>4011</v>
      </c>
      <c r="E2037" s="84"/>
      <c r="F2037" s="84"/>
      <c r="G2037" s="84"/>
      <c r="H2037" s="84"/>
      <c r="I2037" s="84"/>
      <c r="J2037" s="84"/>
      <c r="K2037" s="20">
        <f>SUM(K2040:K2040)</f>
        <v>10</v>
      </c>
      <c r="L2037" s="21">
        <f>ROUND(0*(1+M2/100),2)</f>
        <v>0</v>
      </c>
      <c r="M2037" s="21">
        <f>ROUND(K2037*L2037,2)</f>
        <v>0</v>
      </c>
    </row>
    <row r="2038" spans="1:13" ht="30.6" customHeight="1" thickBot="1" x14ac:dyDescent="0.35">
      <c r="A2038" s="22"/>
      <c r="B2038" s="22"/>
      <c r="C2038" s="22"/>
      <c r="D2038" s="84" t="s">
        <v>4012</v>
      </c>
      <c r="E2038" s="84"/>
      <c r="F2038" s="84"/>
      <c r="G2038" s="84"/>
      <c r="H2038" s="84"/>
      <c r="I2038" s="84"/>
      <c r="J2038" s="84"/>
      <c r="K2038" s="84"/>
      <c r="L2038" s="84"/>
      <c r="M2038" s="84"/>
    </row>
    <row r="2039" spans="1:13" ht="15.15" customHeight="1" thickBot="1" x14ac:dyDescent="0.35">
      <c r="A2039" s="22"/>
      <c r="B2039" s="22"/>
      <c r="C2039" s="22"/>
      <c r="D2039" s="22"/>
      <c r="E2039" s="23"/>
      <c r="F2039" s="25" t="s">
        <v>4013</v>
      </c>
      <c r="G2039" s="25" t="s">
        <v>4014</v>
      </c>
      <c r="H2039" s="25" t="s">
        <v>4015</v>
      </c>
      <c r="I2039" s="25" t="s">
        <v>4016</v>
      </c>
      <c r="J2039" s="25" t="s">
        <v>4017</v>
      </c>
      <c r="K2039" s="25" t="s">
        <v>4018</v>
      </c>
      <c r="L2039" s="22"/>
      <c r="M2039" s="22"/>
    </row>
    <row r="2040" spans="1:13" ht="30.6" customHeight="1" thickBot="1" x14ac:dyDescent="0.35">
      <c r="A2040" s="22"/>
      <c r="B2040" s="22"/>
      <c r="C2040" s="22"/>
      <c r="D2040" s="26"/>
      <c r="E2040" s="27" t="s">
        <v>4019</v>
      </c>
      <c r="F2040" s="28">
        <v>10</v>
      </c>
      <c r="G2040" s="29"/>
      <c r="H2040" s="29"/>
      <c r="I2040" s="29"/>
      <c r="J2040" s="31">
        <f>ROUND(F2040,3)</f>
        <v>10</v>
      </c>
      <c r="K2040" s="33">
        <f>SUM(J2040:J2040)</f>
        <v>10</v>
      </c>
      <c r="L2040" s="22"/>
      <c r="M2040" s="22"/>
    </row>
    <row r="2041" spans="1:13" ht="15.45" customHeight="1" thickBot="1" x14ac:dyDescent="0.35">
      <c r="A2041" s="10" t="s">
        <v>4020</v>
      </c>
      <c r="B2041" s="5" t="s">
        <v>4021</v>
      </c>
      <c r="C2041" s="5" t="s">
        <v>4022</v>
      </c>
      <c r="D2041" s="84" t="s">
        <v>4023</v>
      </c>
      <c r="E2041" s="84"/>
      <c r="F2041" s="84"/>
      <c r="G2041" s="84"/>
      <c r="H2041" s="84"/>
      <c r="I2041" s="84"/>
      <c r="J2041" s="84"/>
      <c r="K2041" s="20">
        <f>SUM(K2044:K2044)</f>
        <v>8</v>
      </c>
      <c r="L2041" s="21">
        <f>ROUND(0*(1+M2/100),2)</f>
        <v>0</v>
      </c>
      <c r="M2041" s="21">
        <f>ROUND(K2041*L2041,2)</f>
        <v>0</v>
      </c>
    </row>
    <row r="2042" spans="1:13" ht="30.6" customHeight="1" thickBot="1" x14ac:dyDescent="0.35">
      <c r="A2042" s="22"/>
      <c r="B2042" s="22"/>
      <c r="C2042" s="22"/>
      <c r="D2042" s="84" t="s">
        <v>4024</v>
      </c>
      <c r="E2042" s="84"/>
      <c r="F2042" s="84"/>
      <c r="G2042" s="84"/>
      <c r="H2042" s="84"/>
      <c r="I2042" s="84"/>
      <c r="J2042" s="84"/>
      <c r="K2042" s="84"/>
      <c r="L2042" s="84"/>
      <c r="M2042" s="84"/>
    </row>
    <row r="2043" spans="1:13" ht="15.15" customHeight="1" thickBot="1" x14ac:dyDescent="0.35">
      <c r="A2043" s="22"/>
      <c r="B2043" s="22"/>
      <c r="C2043" s="22"/>
      <c r="D2043" s="22"/>
      <c r="E2043" s="23"/>
      <c r="F2043" s="25" t="s">
        <v>4025</v>
      </c>
      <c r="G2043" s="25" t="s">
        <v>4026</v>
      </c>
      <c r="H2043" s="25" t="s">
        <v>4027</v>
      </c>
      <c r="I2043" s="25" t="s">
        <v>4028</v>
      </c>
      <c r="J2043" s="25" t="s">
        <v>4029</v>
      </c>
      <c r="K2043" s="25" t="s">
        <v>4030</v>
      </c>
      <c r="L2043" s="22"/>
      <c r="M2043" s="22"/>
    </row>
    <row r="2044" spans="1:13" ht="30.6" customHeight="1" thickBot="1" x14ac:dyDescent="0.35">
      <c r="A2044" s="22"/>
      <c r="B2044" s="22"/>
      <c r="C2044" s="22"/>
      <c r="D2044" s="26"/>
      <c r="E2044" s="27" t="s">
        <v>4031</v>
      </c>
      <c r="F2044" s="28">
        <v>8</v>
      </c>
      <c r="G2044" s="29"/>
      <c r="H2044" s="29"/>
      <c r="I2044" s="29"/>
      <c r="J2044" s="31">
        <f>ROUND(F2044,3)</f>
        <v>8</v>
      </c>
      <c r="K2044" s="33">
        <f>SUM(J2044:J2044)</f>
        <v>8</v>
      </c>
      <c r="L2044" s="22"/>
      <c r="M2044" s="22"/>
    </row>
    <row r="2045" spans="1:13" ht="15.45" customHeight="1" thickBot="1" x14ac:dyDescent="0.35">
      <c r="A2045" s="10" t="s">
        <v>4032</v>
      </c>
      <c r="B2045" s="5" t="s">
        <v>4033</v>
      </c>
      <c r="C2045" s="5" t="s">
        <v>4034</v>
      </c>
      <c r="D2045" s="84" t="s">
        <v>4035</v>
      </c>
      <c r="E2045" s="84"/>
      <c r="F2045" s="84"/>
      <c r="G2045" s="84"/>
      <c r="H2045" s="84"/>
      <c r="I2045" s="84"/>
      <c r="J2045" s="84"/>
      <c r="K2045" s="20">
        <f>SUM(K2048:K2048)</f>
        <v>12</v>
      </c>
      <c r="L2045" s="21">
        <f>ROUND(0*(1+M2/100),2)</f>
        <v>0</v>
      </c>
      <c r="M2045" s="21">
        <f>ROUND(K2045*L2045,2)</f>
        <v>0</v>
      </c>
    </row>
    <row r="2046" spans="1:13" ht="30.6" customHeight="1" thickBot="1" x14ac:dyDescent="0.35">
      <c r="A2046" s="22"/>
      <c r="B2046" s="22"/>
      <c r="C2046" s="22"/>
      <c r="D2046" s="84" t="s">
        <v>4036</v>
      </c>
      <c r="E2046" s="84"/>
      <c r="F2046" s="84"/>
      <c r="G2046" s="84"/>
      <c r="H2046" s="84"/>
      <c r="I2046" s="84"/>
      <c r="J2046" s="84"/>
      <c r="K2046" s="84"/>
      <c r="L2046" s="84"/>
      <c r="M2046" s="84"/>
    </row>
    <row r="2047" spans="1:13" ht="15.15" customHeight="1" thickBot="1" x14ac:dyDescent="0.35">
      <c r="A2047" s="22"/>
      <c r="B2047" s="22"/>
      <c r="C2047" s="22"/>
      <c r="D2047" s="22"/>
      <c r="E2047" s="23"/>
      <c r="F2047" s="25" t="s">
        <v>4037</v>
      </c>
      <c r="G2047" s="25" t="s">
        <v>4038</v>
      </c>
      <c r="H2047" s="25" t="s">
        <v>4039</v>
      </c>
      <c r="I2047" s="25" t="s">
        <v>4040</v>
      </c>
      <c r="J2047" s="25" t="s">
        <v>4041</v>
      </c>
      <c r="K2047" s="25" t="s">
        <v>4042</v>
      </c>
      <c r="L2047" s="22"/>
      <c r="M2047" s="22"/>
    </row>
    <row r="2048" spans="1:13" ht="30.6" customHeight="1" thickBot="1" x14ac:dyDescent="0.35">
      <c r="A2048" s="22"/>
      <c r="B2048" s="22"/>
      <c r="C2048" s="22"/>
      <c r="D2048" s="26"/>
      <c r="E2048" s="27" t="s">
        <v>4043</v>
      </c>
      <c r="F2048" s="28">
        <v>12</v>
      </c>
      <c r="G2048" s="29"/>
      <c r="H2048" s="29"/>
      <c r="I2048" s="29"/>
      <c r="J2048" s="31">
        <f>ROUND(F2048,3)</f>
        <v>12</v>
      </c>
      <c r="K2048" s="33">
        <f>SUM(J2048:J2048)</f>
        <v>12</v>
      </c>
      <c r="L2048" s="22"/>
      <c r="M2048" s="22"/>
    </row>
    <row r="2049" spans="1:13" ht="15.45" customHeight="1" thickBot="1" x14ac:dyDescent="0.35">
      <c r="A2049" s="10" t="s">
        <v>4044</v>
      </c>
      <c r="B2049" s="5" t="s">
        <v>4045</v>
      </c>
      <c r="C2049" s="5" t="s">
        <v>4046</v>
      </c>
      <c r="D2049" s="84" t="s">
        <v>4047</v>
      </c>
      <c r="E2049" s="84"/>
      <c r="F2049" s="84"/>
      <c r="G2049" s="84"/>
      <c r="H2049" s="84"/>
      <c r="I2049" s="84"/>
      <c r="J2049" s="84"/>
      <c r="K2049" s="20">
        <f>SUM(K2052:K2052)</f>
        <v>6</v>
      </c>
      <c r="L2049" s="21">
        <f>ROUND(0*(1+M2/100),2)</f>
        <v>0</v>
      </c>
      <c r="M2049" s="21">
        <f>ROUND(K2049*L2049,2)</f>
        <v>0</v>
      </c>
    </row>
    <row r="2050" spans="1:13" ht="30.6" customHeight="1" thickBot="1" x14ac:dyDescent="0.35">
      <c r="A2050" s="22"/>
      <c r="B2050" s="22"/>
      <c r="C2050" s="22"/>
      <c r="D2050" s="84" t="s">
        <v>4048</v>
      </c>
      <c r="E2050" s="84"/>
      <c r="F2050" s="84"/>
      <c r="G2050" s="84"/>
      <c r="H2050" s="84"/>
      <c r="I2050" s="84"/>
      <c r="J2050" s="84"/>
      <c r="K2050" s="84"/>
      <c r="L2050" s="84"/>
      <c r="M2050" s="84"/>
    </row>
    <row r="2051" spans="1:13" ht="15.15" customHeight="1" thickBot="1" x14ac:dyDescent="0.35">
      <c r="A2051" s="22"/>
      <c r="B2051" s="22"/>
      <c r="C2051" s="22"/>
      <c r="D2051" s="22"/>
      <c r="E2051" s="23"/>
      <c r="F2051" s="25" t="s">
        <v>4049</v>
      </c>
      <c r="G2051" s="25" t="s">
        <v>4050</v>
      </c>
      <c r="H2051" s="25" t="s">
        <v>4051</v>
      </c>
      <c r="I2051" s="25" t="s">
        <v>4052</v>
      </c>
      <c r="J2051" s="25" t="s">
        <v>4053</v>
      </c>
      <c r="K2051" s="25" t="s">
        <v>4054</v>
      </c>
      <c r="L2051" s="22"/>
      <c r="M2051" s="22"/>
    </row>
    <row r="2052" spans="1:13" ht="30.6" customHeight="1" thickBot="1" x14ac:dyDescent="0.35">
      <c r="A2052" s="22"/>
      <c r="B2052" s="22"/>
      <c r="C2052" s="22"/>
      <c r="D2052" s="26"/>
      <c r="E2052" s="27" t="s">
        <v>4055</v>
      </c>
      <c r="F2052" s="28">
        <v>6</v>
      </c>
      <c r="G2052" s="29"/>
      <c r="H2052" s="29"/>
      <c r="I2052" s="29"/>
      <c r="J2052" s="31">
        <f>ROUND(F2052,3)</f>
        <v>6</v>
      </c>
      <c r="K2052" s="33">
        <f>SUM(J2052:J2052)</f>
        <v>6</v>
      </c>
      <c r="L2052" s="22"/>
      <c r="M2052" s="22"/>
    </row>
    <row r="2053" spans="1:13" ht="15.45" customHeight="1" thickBot="1" x14ac:dyDescent="0.35">
      <c r="A2053" s="10" t="s">
        <v>4056</v>
      </c>
      <c r="B2053" s="5" t="s">
        <v>4057</v>
      </c>
      <c r="C2053" s="5" t="s">
        <v>4058</v>
      </c>
      <c r="D2053" s="84" t="s">
        <v>4059</v>
      </c>
      <c r="E2053" s="84"/>
      <c r="F2053" s="84"/>
      <c r="G2053" s="84"/>
      <c r="H2053" s="84"/>
      <c r="I2053" s="84"/>
      <c r="J2053" s="84"/>
      <c r="K2053" s="20">
        <f>SUM(K2056:K2056)</f>
        <v>11</v>
      </c>
      <c r="L2053" s="21">
        <f>ROUND(0*(1+M2/100),2)</f>
        <v>0</v>
      </c>
      <c r="M2053" s="21">
        <f>ROUND(K2053*L2053,2)</f>
        <v>0</v>
      </c>
    </row>
    <row r="2054" spans="1:13" ht="30.6" customHeight="1" thickBot="1" x14ac:dyDescent="0.35">
      <c r="A2054" s="22"/>
      <c r="B2054" s="22"/>
      <c r="C2054" s="22"/>
      <c r="D2054" s="84" t="s">
        <v>4060</v>
      </c>
      <c r="E2054" s="84"/>
      <c r="F2054" s="84"/>
      <c r="G2054" s="84"/>
      <c r="H2054" s="84"/>
      <c r="I2054" s="84"/>
      <c r="J2054" s="84"/>
      <c r="K2054" s="84"/>
      <c r="L2054" s="84"/>
      <c r="M2054" s="84"/>
    </row>
    <row r="2055" spans="1:13" ht="15.15" customHeight="1" thickBot="1" x14ac:dyDescent="0.35">
      <c r="A2055" s="22"/>
      <c r="B2055" s="22"/>
      <c r="C2055" s="22"/>
      <c r="D2055" s="22"/>
      <c r="E2055" s="23"/>
      <c r="F2055" s="25" t="s">
        <v>4061</v>
      </c>
      <c r="G2055" s="25" t="s">
        <v>4062</v>
      </c>
      <c r="H2055" s="25" t="s">
        <v>4063</v>
      </c>
      <c r="I2055" s="25" t="s">
        <v>4064</v>
      </c>
      <c r="J2055" s="25" t="s">
        <v>4065</v>
      </c>
      <c r="K2055" s="25" t="s">
        <v>4066</v>
      </c>
      <c r="L2055" s="22"/>
      <c r="M2055" s="22"/>
    </row>
    <row r="2056" spans="1:13" ht="30.6" customHeight="1" thickBot="1" x14ac:dyDescent="0.35">
      <c r="A2056" s="22"/>
      <c r="B2056" s="22"/>
      <c r="C2056" s="22"/>
      <c r="D2056" s="26"/>
      <c r="E2056" s="27" t="s">
        <v>4067</v>
      </c>
      <c r="F2056" s="28">
        <v>11</v>
      </c>
      <c r="G2056" s="29"/>
      <c r="H2056" s="29"/>
      <c r="I2056" s="29"/>
      <c r="J2056" s="31">
        <f>ROUND(F2056,3)</f>
        <v>11</v>
      </c>
      <c r="K2056" s="33">
        <f>SUM(J2056:J2056)</f>
        <v>11</v>
      </c>
      <c r="L2056" s="22"/>
      <c r="M2056" s="22"/>
    </row>
    <row r="2057" spans="1:13" ht="15.45" customHeight="1" thickBot="1" x14ac:dyDescent="0.35">
      <c r="A2057" s="10" t="s">
        <v>4068</v>
      </c>
      <c r="B2057" s="5" t="s">
        <v>4069</v>
      </c>
      <c r="C2057" s="5" t="s">
        <v>4070</v>
      </c>
      <c r="D2057" s="84" t="s">
        <v>4071</v>
      </c>
      <c r="E2057" s="84"/>
      <c r="F2057" s="84"/>
      <c r="G2057" s="84"/>
      <c r="H2057" s="84"/>
      <c r="I2057" s="84"/>
      <c r="J2057" s="84"/>
      <c r="K2057" s="20">
        <f>SUM(K2060:K2060)</f>
        <v>5</v>
      </c>
      <c r="L2057" s="21">
        <f>ROUND(0*(1+M2/100),2)</f>
        <v>0</v>
      </c>
      <c r="M2057" s="21">
        <f>ROUND(K2057*L2057,2)</f>
        <v>0</v>
      </c>
    </row>
    <row r="2058" spans="1:13" ht="21.3" customHeight="1" thickBot="1" x14ac:dyDescent="0.35">
      <c r="A2058" s="22"/>
      <c r="B2058" s="22"/>
      <c r="C2058" s="22"/>
      <c r="D2058" s="84" t="s">
        <v>4072</v>
      </c>
      <c r="E2058" s="84"/>
      <c r="F2058" s="84"/>
      <c r="G2058" s="84"/>
      <c r="H2058" s="84"/>
      <c r="I2058" s="84"/>
      <c r="J2058" s="84"/>
      <c r="K2058" s="84"/>
      <c r="L2058" s="84"/>
      <c r="M2058" s="84"/>
    </row>
    <row r="2059" spans="1:13" ht="15.15" customHeight="1" thickBot="1" x14ac:dyDescent="0.35">
      <c r="A2059" s="22"/>
      <c r="B2059" s="22"/>
      <c r="C2059" s="22"/>
      <c r="D2059" s="22"/>
      <c r="E2059" s="23"/>
      <c r="F2059" s="25" t="s">
        <v>4073</v>
      </c>
      <c r="G2059" s="25" t="s">
        <v>4074</v>
      </c>
      <c r="H2059" s="25" t="s">
        <v>4075</v>
      </c>
      <c r="I2059" s="25" t="s">
        <v>4076</v>
      </c>
      <c r="J2059" s="25" t="s">
        <v>4077</v>
      </c>
      <c r="K2059" s="25" t="s">
        <v>4078</v>
      </c>
      <c r="L2059" s="22"/>
      <c r="M2059" s="22"/>
    </row>
    <row r="2060" spans="1:13" ht="30.6" customHeight="1" thickBot="1" x14ac:dyDescent="0.35">
      <c r="A2060" s="22"/>
      <c r="B2060" s="22"/>
      <c r="C2060" s="22"/>
      <c r="D2060" s="26"/>
      <c r="E2060" s="27" t="s">
        <v>4079</v>
      </c>
      <c r="F2060" s="28">
        <v>5</v>
      </c>
      <c r="G2060" s="29"/>
      <c r="H2060" s="29"/>
      <c r="I2060" s="29"/>
      <c r="J2060" s="31">
        <f>ROUND(F2060,3)</f>
        <v>5</v>
      </c>
      <c r="K2060" s="33">
        <f>SUM(J2060:J2060)</f>
        <v>5</v>
      </c>
      <c r="L2060" s="22"/>
      <c r="M2060" s="22"/>
    </row>
    <row r="2061" spans="1:13" ht="15.45" customHeight="1" thickBot="1" x14ac:dyDescent="0.35">
      <c r="A2061" s="10" t="s">
        <v>4080</v>
      </c>
      <c r="B2061" s="5" t="s">
        <v>4081</v>
      </c>
      <c r="C2061" s="5" t="s">
        <v>4082</v>
      </c>
      <c r="D2061" s="84" t="s">
        <v>4083</v>
      </c>
      <c r="E2061" s="84"/>
      <c r="F2061" s="84"/>
      <c r="G2061" s="84"/>
      <c r="H2061" s="84"/>
      <c r="I2061" s="84"/>
      <c r="J2061" s="84"/>
      <c r="K2061" s="20">
        <f>SUM(K2064:K2064)</f>
        <v>3</v>
      </c>
      <c r="L2061" s="21">
        <f>ROUND(0*(1+M2/100),2)</f>
        <v>0</v>
      </c>
      <c r="M2061" s="21">
        <f>ROUND(K2061*L2061,2)</f>
        <v>0</v>
      </c>
    </row>
    <row r="2062" spans="1:13" ht="21.3" customHeight="1" thickBot="1" x14ac:dyDescent="0.35">
      <c r="A2062" s="22"/>
      <c r="B2062" s="22"/>
      <c r="C2062" s="22"/>
      <c r="D2062" s="84" t="s">
        <v>4084</v>
      </c>
      <c r="E2062" s="84"/>
      <c r="F2062" s="84"/>
      <c r="G2062" s="84"/>
      <c r="H2062" s="84"/>
      <c r="I2062" s="84"/>
      <c r="J2062" s="84"/>
      <c r="K2062" s="84"/>
      <c r="L2062" s="84"/>
      <c r="M2062" s="84"/>
    </row>
    <row r="2063" spans="1:13" ht="15.15" customHeight="1" thickBot="1" x14ac:dyDescent="0.35">
      <c r="A2063" s="22"/>
      <c r="B2063" s="22"/>
      <c r="C2063" s="22"/>
      <c r="D2063" s="22"/>
      <c r="E2063" s="23"/>
      <c r="F2063" s="25" t="s">
        <v>4085</v>
      </c>
      <c r="G2063" s="25" t="s">
        <v>4086</v>
      </c>
      <c r="H2063" s="25" t="s">
        <v>4087</v>
      </c>
      <c r="I2063" s="25" t="s">
        <v>4088</v>
      </c>
      <c r="J2063" s="25" t="s">
        <v>4089</v>
      </c>
      <c r="K2063" s="25" t="s">
        <v>4090</v>
      </c>
      <c r="L2063" s="22"/>
      <c r="M2063" s="22"/>
    </row>
    <row r="2064" spans="1:13" ht="30.6" customHeight="1" thickBot="1" x14ac:dyDescent="0.35">
      <c r="A2064" s="22"/>
      <c r="B2064" s="22"/>
      <c r="C2064" s="22"/>
      <c r="D2064" s="26"/>
      <c r="E2064" s="27" t="s">
        <v>4091</v>
      </c>
      <c r="F2064" s="28">
        <v>3</v>
      </c>
      <c r="G2064" s="29"/>
      <c r="H2064" s="29"/>
      <c r="I2064" s="29"/>
      <c r="J2064" s="31">
        <f>ROUND(F2064,3)</f>
        <v>3</v>
      </c>
      <c r="K2064" s="33">
        <f>SUM(J2064:J2064)</f>
        <v>3</v>
      </c>
      <c r="L2064" s="22"/>
      <c r="M2064" s="22"/>
    </row>
    <row r="2065" spans="1:13" ht="15.45" customHeight="1" thickBot="1" x14ac:dyDescent="0.35">
      <c r="A2065" s="10" t="s">
        <v>4092</v>
      </c>
      <c r="B2065" s="5" t="s">
        <v>4093</v>
      </c>
      <c r="C2065" s="5" t="s">
        <v>4094</v>
      </c>
      <c r="D2065" s="84" t="s">
        <v>4095</v>
      </c>
      <c r="E2065" s="84"/>
      <c r="F2065" s="84"/>
      <c r="G2065" s="84"/>
      <c r="H2065" s="84"/>
      <c r="I2065" s="84"/>
      <c r="J2065" s="84"/>
      <c r="K2065" s="20">
        <f>SUM(K2068:K2068)</f>
        <v>44</v>
      </c>
      <c r="L2065" s="21">
        <f>ROUND(0*(1+M2/100),2)</f>
        <v>0</v>
      </c>
      <c r="M2065" s="21">
        <f>ROUND(K2065*L2065,2)</f>
        <v>0</v>
      </c>
    </row>
    <row r="2066" spans="1:13" ht="21.3" customHeight="1" thickBot="1" x14ac:dyDescent="0.35">
      <c r="A2066" s="22"/>
      <c r="B2066" s="22"/>
      <c r="C2066" s="22"/>
      <c r="D2066" s="84" t="s">
        <v>4096</v>
      </c>
      <c r="E2066" s="84"/>
      <c r="F2066" s="84"/>
      <c r="G2066" s="84"/>
      <c r="H2066" s="84"/>
      <c r="I2066" s="84"/>
      <c r="J2066" s="84"/>
      <c r="K2066" s="84"/>
      <c r="L2066" s="84"/>
      <c r="M2066" s="84"/>
    </row>
    <row r="2067" spans="1:13" ht="15.15" customHeight="1" thickBot="1" x14ac:dyDescent="0.35">
      <c r="A2067" s="22"/>
      <c r="B2067" s="22"/>
      <c r="C2067" s="22"/>
      <c r="D2067" s="22"/>
      <c r="E2067" s="23"/>
      <c r="F2067" s="25" t="s">
        <v>4097</v>
      </c>
      <c r="G2067" s="25" t="s">
        <v>4098</v>
      </c>
      <c r="H2067" s="25" t="s">
        <v>4099</v>
      </c>
      <c r="I2067" s="25" t="s">
        <v>4100</v>
      </c>
      <c r="J2067" s="25" t="s">
        <v>4101</v>
      </c>
      <c r="K2067" s="25" t="s">
        <v>4102</v>
      </c>
      <c r="L2067" s="22"/>
      <c r="M2067" s="22"/>
    </row>
    <row r="2068" spans="1:13" ht="30.6" customHeight="1" thickBot="1" x14ac:dyDescent="0.35">
      <c r="A2068" s="22"/>
      <c r="B2068" s="22"/>
      <c r="C2068" s="22"/>
      <c r="D2068" s="26"/>
      <c r="E2068" s="27" t="s">
        <v>4103</v>
      </c>
      <c r="F2068" s="28">
        <v>44</v>
      </c>
      <c r="G2068" s="29"/>
      <c r="H2068" s="29"/>
      <c r="I2068" s="29"/>
      <c r="J2068" s="31">
        <f>ROUND(F2068,3)</f>
        <v>44</v>
      </c>
      <c r="K2068" s="33">
        <f>SUM(J2068:J2068)</f>
        <v>44</v>
      </c>
      <c r="L2068" s="22"/>
      <c r="M2068" s="22"/>
    </row>
    <row r="2069" spans="1:13" ht="15.45" customHeight="1" thickBot="1" x14ac:dyDescent="0.35">
      <c r="A2069" s="10" t="s">
        <v>4104</v>
      </c>
      <c r="B2069" s="5" t="s">
        <v>4105</v>
      </c>
      <c r="C2069" s="5" t="s">
        <v>4106</v>
      </c>
      <c r="D2069" s="84" t="s">
        <v>4107</v>
      </c>
      <c r="E2069" s="84"/>
      <c r="F2069" s="84"/>
      <c r="G2069" s="84"/>
      <c r="H2069" s="84"/>
      <c r="I2069" s="84"/>
      <c r="J2069" s="84"/>
      <c r="K2069" s="20">
        <f>SUM(K2072:K2072)</f>
        <v>73</v>
      </c>
      <c r="L2069" s="21">
        <f>ROUND(0*(1+M2/100),2)</f>
        <v>0</v>
      </c>
      <c r="M2069" s="21">
        <f>ROUND(K2069*L2069,2)</f>
        <v>0</v>
      </c>
    </row>
    <row r="2070" spans="1:13" ht="30.6" customHeight="1" thickBot="1" x14ac:dyDescent="0.35">
      <c r="A2070" s="22"/>
      <c r="B2070" s="22"/>
      <c r="C2070" s="22"/>
      <c r="D2070" s="84" t="s">
        <v>4108</v>
      </c>
      <c r="E2070" s="84"/>
      <c r="F2070" s="84"/>
      <c r="G2070" s="84"/>
      <c r="H2070" s="84"/>
      <c r="I2070" s="84"/>
      <c r="J2070" s="84"/>
      <c r="K2070" s="84"/>
      <c r="L2070" s="84"/>
      <c r="M2070" s="84"/>
    </row>
    <row r="2071" spans="1:13" ht="15.15" customHeight="1" thickBot="1" x14ac:dyDescent="0.35">
      <c r="A2071" s="22"/>
      <c r="B2071" s="22"/>
      <c r="C2071" s="22"/>
      <c r="D2071" s="22"/>
      <c r="E2071" s="23"/>
      <c r="F2071" s="25" t="s">
        <v>4109</v>
      </c>
      <c r="G2071" s="25" t="s">
        <v>4110</v>
      </c>
      <c r="H2071" s="25" t="s">
        <v>4111</v>
      </c>
      <c r="I2071" s="25" t="s">
        <v>4112</v>
      </c>
      <c r="J2071" s="25" t="s">
        <v>4113</v>
      </c>
      <c r="K2071" s="25" t="s">
        <v>4114</v>
      </c>
      <c r="L2071" s="22"/>
      <c r="M2071" s="22"/>
    </row>
    <row r="2072" spans="1:13" ht="30.6" customHeight="1" thickBot="1" x14ac:dyDescent="0.35">
      <c r="A2072" s="22"/>
      <c r="B2072" s="22"/>
      <c r="C2072" s="22"/>
      <c r="D2072" s="26"/>
      <c r="E2072" s="27" t="s">
        <v>4115</v>
      </c>
      <c r="F2072" s="28">
        <v>73</v>
      </c>
      <c r="G2072" s="29"/>
      <c r="H2072" s="29"/>
      <c r="I2072" s="29"/>
      <c r="J2072" s="31">
        <f>ROUND(F2072,3)</f>
        <v>73</v>
      </c>
      <c r="K2072" s="33">
        <f>SUM(J2072:J2072)</f>
        <v>73</v>
      </c>
      <c r="L2072" s="22"/>
      <c r="M2072" s="22"/>
    </row>
    <row r="2073" spans="1:13" ht="15.45" customHeight="1" thickBot="1" x14ac:dyDescent="0.35">
      <c r="A2073" s="34"/>
      <c r="B2073" s="34"/>
      <c r="C2073" s="34"/>
      <c r="D2073" s="53" t="s">
        <v>4116</v>
      </c>
      <c r="E2073" s="54"/>
      <c r="F2073" s="54"/>
      <c r="G2073" s="54"/>
      <c r="H2073" s="54"/>
      <c r="I2073" s="54"/>
      <c r="J2073" s="54"/>
      <c r="K2073" s="54"/>
      <c r="L2073" s="55">
        <f>M1792+M1796+M1807+M1814+M1819+M1824+M1829+M1834+M1839+M1844+M1849+M1853+M1857+M1863+M1867+M1871+M1878+M1884+M1888+M1892+M1897+M1901+M1905+M1909+M1913+M1917+M1923+M1927+M1931+M1935+M1939+M1943+M1947+M1951+M1955+M1959+M1965+M1969+M1973+M1977+M1981+M1985+M1989+M1993+M1997+M2001+M2005+M2009+M2013+M2017+M2021+M2025+M2029+M2033+M2037+M2041+M2045+M2049+M2053+M2057+M2061+M2065+M2069</f>
        <v>0</v>
      </c>
      <c r="M2073" s="55">
        <f>ROUND(L2073,2)</f>
        <v>0</v>
      </c>
    </row>
    <row r="2074" spans="1:13" ht="15.45" customHeight="1" thickBot="1" x14ac:dyDescent="0.35">
      <c r="A2074" s="56" t="s">
        <v>4117</v>
      </c>
      <c r="B2074" s="56" t="s">
        <v>4118</v>
      </c>
      <c r="C2074" s="57"/>
      <c r="D2074" s="88" t="s">
        <v>4119</v>
      </c>
      <c r="E2074" s="88"/>
      <c r="F2074" s="88"/>
      <c r="G2074" s="88"/>
      <c r="H2074" s="88"/>
      <c r="I2074" s="88"/>
      <c r="J2074" s="88"/>
      <c r="K2074" s="57"/>
      <c r="L2074" s="58">
        <f>L2337</f>
        <v>0</v>
      </c>
      <c r="M2074" s="58">
        <f>ROUND(L2074,2)</f>
        <v>0</v>
      </c>
    </row>
    <row r="2075" spans="1:13" ht="15.45" customHeight="1" thickBot="1" x14ac:dyDescent="0.35">
      <c r="A2075" s="10" t="s">
        <v>4120</v>
      </c>
      <c r="B2075" s="5" t="s">
        <v>4121</v>
      </c>
      <c r="C2075" s="5" t="s">
        <v>4122</v>
      </c>
      <c r="D2075" s="84" t="s">
        <v>4123</v>
      </c>
      <c r="E2075" s="84"/>
      <c r="F2075" s="84"/>
      <c r="G2075" s="84"/>
      <c r="H2075" s="84"/>
      <c r="I2075" s="84"/>
      <c r="J2075" s="84"/>
      <c r="K2075" s="20">
        <f>SUM(K2078:K2082)</f>
        <v>5</v>
      </c>
      <c r="L2075" s="21">
        <f>ROUND(0*(1+M2/100),2)</f>
        <v>0</v>
      </c>
      <c r="M2075" s="21">
        <f>ROUND(K2075*L2075,2)</f>
        <v>0</v>
      </c>
    </row>
    <row r="2076" spans="1:13" ht="21.3" customHeight="1" thickBot="1" x14ac:dyDescent="0.35">
      <c r="A2076" s="22"/>
      <c r="B2076" s="22"/>
      <c r="C2076" s="22"/>
      <c r="D2076" s="84" t="s">
        <v>4124</v>
      </c>
      <c r="E2076" s="84"/>
      <c r="F2076" s="84"/>
      <c r="G2076" s="84"/>
      <c r="H2076" s="84"/>
      <c r="I2076" s="84"/>
      <c r="J2076" s="84"/>
      <c r="K2076" s="84"/>
      <c r="L2076" s="84"/>
      <c r="M2076" s="84"/>
    </row>
    <row r="2077" spans="1:13" ht="15.15" customHeight="1" thickBot="1" x14ac:dyDescent="0.35">
      <c r="A2077" s="22"/>
      <c r="B2077" s="22"/>
      <c r="C2077" s="22"/>
      <c r="D2077" s="22"/>
      <c r="E2077" s="23"/>
      <c r="F2077" s="25" t="s">
        <v>4125</v>
      </c>
      <c r="G2077" s="25" t="s">
        <v>4126</v>
      </c>
      <c r="H2077" s="25" t="s">
        <v>4127</v>
      </c>
      <c r="I2077" s="25" t="s">
        <v>4128</v>
      </c>
      <c r="J2077" s="25" t="s">
        <v>4129</v>
      </c>
      <c r="K2077" s="25" t="s">
        <v>4130</v>
      </c>
      <c r="L2077" s="22"/>
      <c r="M2077" s="22"/>
    </row>
    <row r="2078" spans="1:13" ht="15.15" customHeight="1" thickBot="1" x14ac:dyDescent="0.35">
      <c r="A2078" s="22"/>
      <c r="B2078" s="22"/>
      <c r="C2078" s="22"/>
      <c r="D2078" s="26"/>
      <c r="E2078" s="27" t="s">
        <v>4131</v>
      </c>
      <c r="F2078" s="28">
        <v>1</v>
      </c>
      <c r="G2078" s="29"/>
      <c r="H2078" s="29"/>
      <c r="I2078" s="29"/>
      <c r="J2078" s="31">
        <f>ROUND(F2078,3)</f>
        <v>1</v>
      </c>
      <c r="K2078" s="42"/>
      <c r="L2078" s="22"/>
      <c r="M2078" s="22"/>
    </row>
    <row r="2079" spans="1:13" ht="15.15" customHeight="1" thickBot="1" x14ac:dyDescent="0.35">
      <c r="A2079" s="22"/>
      <c r="B2079" s="22"/>
      <c r="C2079" s="22"/>
      <c r="D2079" s="26"/>
      <c r="E2079" s="5" t="s">
        <v>4132</v>
      </c>
      <c r="F2079" s="3">
        <v>1</v>
      </c>
      <c r="G2079" s="20"/>
      <c r="H2079" s="20"/>
      <c r="I2079" s="20"/>
      <c r="J2079" s="30">
        <f>ROUND(F2079,3)</f>
        <v>1</v>
      </c>
      <c r="K2079" s="22"/>
      <c r="L2079" s="22"/>
      <c r="M2079" s="22"/>
    </row>
    <row r="2080" spans="1:13" ht="15.15" customHeight="1" thickBot="1" x14ac:dyDescent="0.35">
      <c r="A2080" s="22"/>
      <c r="B2080" s="22"/>
      <c r="C2080" s="22"/>
      <c r="D2080" s="26"/>
      <c r="E2080" s="5" t="s">
        <v>4133</v>
      </c>
      <c r="F2080" s="3">
        <v>1</v>
      </c>
      <c r="G2080" s="20"/>
      <c r="H2080" s="20"/>
      <c r="I2080" s="20"/>
      <c r="J2080" s="30">
        <f>ROUND(F2080,3)</f>
        <v>1</v>
      </c>
      <c r="K2080" s="22"/>
      <c r="L2080" s="22"/>
      <c r="M2080" s="22"/>
    </row>
    <row r="2081" spans="1:13" ht="15.15" customHeight="1" thickBot="1" x14ac:dyDescent="0.35">
      <c r="A2081" s="22"/>
      <c r="B2081" s="22"/>
      <c r="C2081" s="22"/>
      <c r="D2081" s="26"/>
      <c r="E2081" s="5" t="s">
        <v>4134</v>
      </c>
      <c r="F2081" s="3">
        <v>1</v>
      </c>
      <c r="G2081" s="20"/>
      <c r="H2081" s="20"/>
      <c r="I2081" s="20"/>
      <c r="J2081" s="30">
        <f>ROUND(F2081,3)</f>
        <v>1</v>
      </c>
      <c r="K2081" s="22"/>
      <c r="L2081" s="22"/>
      <c r="M2081" s="22"/>
    </row>
    <row r="2082" spans="1:13" ht="15.15" customHeight="1" thickBot="1" x14ac:dyDescent="0.35">
      <c r="A2082" s="22"/>
      <c r="B2082" s="22"/>
      <c r="C2082" s="22"/>
      <c r="D2082" s="26"/>
      <c r="E2082" s="5" t="s">
        <v>4135</v>
      </c>
      <c r="F2082" s="3">
        <v>1</v>
      </c>
      <c r="G2082" s="20"/>
      <c r="H2082" s="20"/>
      <c r="I2082" s="20"/>
      <c r="J2082" s="30">
        <f>ROUND(F2082,3)</f>
        <v>1</v>
      </c>
      <c r="K2082" s="32">
        <f>SUM(J2078:J2082)</f>
        <v>5</v>
      </c>
      <c r="L2082" s="22"/>
      <c r="M2082" s="22"/>
    </row>
    <row r="2083" spans="1:13" ht="15.45" customHeight="1" thickBot="1" x14ac:dyDescent="0.35">
      <c r="A2083" s="10" t="s">
        <v>4136</v>
      </c>
      <c r="B2083" s="5" t="s">
        <v>4137</v>
      </c>
      <c r="C2083" s="5" t="s">
        <v>4138</v>
      </c>
      <c r="D2083" s="84" t="s">
        <v>4139</v>
      </c>
      <c r="E2083" s="84"/>
      <c r="F2083" s="84"/>
      <c r="G2083" s="84"/>
      <c r="H2083" s="84"/>
      <c r="I2083" s="84"/>
      <c r="J2083" s="84"/>
      <c r="K2083" s="20">
        <f>SUM(K2086:K2096)</f>
        <v>11</v>
      </c>
      <c r="L2083" s="21">
        <f>ROUND(0*(1+M2/100),2)</f>
        <v>0</v>
      </c>
      <c r="M2083" s="21">
        <f>ROUND(K2083*L2083,2)</f>
        <v>0</v>
      </c>
    </row>
    <row r="2084" spans="1:13" ht="21.3" customHeight="1" thickBot="1" x14ac:dyDescent="0.35">
      <c r="A2084" s="22"/>
      <c r="B2084" s="22"/>
      <c r="C2084" s="22"/>
      <c r="D2084" s="84" t="s">
        <v>4140</v>
      </c>
      <c r="E2084" s="84"/>
      <c r="F2084" s="84"/>
      <c r="G2084" s="84"/>
      <c r="H2084" s="84"/>
      <c r="I2084" s="84"/>
      <c r="J2084" s="84"/>
      <c r="K2084" s="84"/>
      <c r="L2084" s="84"/>
      <c r="M2084" s="84"/>
    </row>
    <row r="2085" spans="1:13" ht="15.15" customHeight="1" thickBot="1" x14ac:dyDescent="0.35">
      <c r="A2085" s="22"/>
      <c r="B2085" s="22"/>
      <c r="C2085" s="22"/>
      <c r="D2085" s="22"/>
      <c r="E2085" s="23"/>
      <c r="F2085" s="25" t="s">
        <v>4141</v>
      </c>
      <c r="G2085" s="25" t="s">
        <v>4142</v>
      </c>
      <c r="H2085" s="25" t="s">
        <v>4143</v>
      </c>
      <c r="I2085" s="25" t="s">
        <v>4144</v>
      </c>
      <c r="J2085" s="25" t="s">
        <v>4145</v>
      </c>
      <c r="K2085" s="25" t="s">
        <v>4146</v>
      </c>
      <c r="L2085" s="22"/>
      <c r="M2085" s="22"/>
    </row>
    <row r="2086" spans="1:13" ht="15.15" customHeight="1" thickBot="1" x14ac:dyDescent="0.35">
      <c r="A2086" s="22"/>
      <c r="B2086" s="22"/>
      <c r="C2086" s="22"/>
      <c r="D2086" s="26"/>
      <c r="E2086" s="27" t="s">
        <v>4147</v>
      </c>
      <c r="F2086" s="28">
        <v>1</v>
      </c>
      <c r="G2086" s="29"/>
      <c r="H2086" s="29"/>
      <c r="I2086" s="29"/>
      <c r="J2086" s="31">
        <f t="shared" ref="J2086:J2096" si="47">ROUND(F2086,3)</f>
        <v>1</v>
      </c>
      <c r="K2086" s="42"/>
      <c r="L2086" s="22"/>
      <c r="M2086" s="22"/>
    </row>
    <row r="2087" spans="1:13" ht="15.15" customHeight="1" thickBot="1" x14ac:dyDescent="0.35">
      <c r="A2087" s="22"/>
      <c r="B2087" s="22"/>
      <c r="C2087" s="22"/>
      <c r="D2087" s="26"/>
      <c r="E2087" s="5" t="s">
        <v>4148</v>
      </c>
      <c r="F2087" s="3">
        <v>1</v>
      </c>
      <c r="G2087" s="20"/>
      <c r="H2087" s="20"/>
      <c r="I2087" s="20"/>
      <c r="J2087" s="30">
        <f t="shared" si="47"/>
        <v>1</v>
      </c>
      <c r="K2087" s="22"/>
      <c r="L2087" s="22"/>
      <c r="M2087" s="22"/>
    </row>
    <row r="2088" spans="1:13" ht="15.15" customHeight="1" thickBot="1" x14ac:dyDescent="0.35">
      <c r="A2088" s="22"/>
      <c r="B2088" s="22"/>
      <c r="C2088" s="22"/>
      <c r="D2088" s="26"/>
      <c r="E2088" s="5" t="s">
        <v>4149</v>
      </c>
      <c r="F2088" s="3">
        <v>1</v>
      </c>
      <c r="G2088" s="20"/>
      <c r="H2088" s="20"/>
      <c r="I2088" s="20"/>
      <c r="J2088" s="30">
        <f t="shared" si="47"/>
        <v>1</v>
      </c>
      <c r="K2088" s="22"/>
      <c r="L2088" s="22"/>
      <c r="M2088" s="22"/>
    </row>
    <row r="2089" spans="1:13" ht="15.15" customHeight="1" thickBot="1" x14ac:dyDescent="0.35">
      <c r="A2089" s="22"/>
      <c r="B2089" s="22"/>
      <c r="C2089" s="22"/>
      <c r="D2089" s="26"/>
      <c r="E2089" s="5" t="s">
        <v>4150</v>
      </c>
      <c r="F2089" s="3">
        <v>1</v>
      </c>
      <c r="G2089" s="20"/>
      <c r="H2089" s="20"/>
      <c r="I2089" s="20"/>
      <c r="J2089" s="30">
        <f t="shared" si="47"/>
        <v>1</v>
      </c>
      <c r="K2089" s="22"/>
      <c r="L2089" s="22"/>
      <c r="M2089" s="22"/>
    </row>
    <row r="2090" spans="1:13" ht="15.15" customHeight="1" thickBot="1" x14ac:dyDescent="0.35">
      <c r="A2090" s="22"/>
      <c r="B2090" s="22"/>
      <c r="C2090" s="22"/>
      <c r="D2090" s="26"/>
      <c r="E2090" s="5" t="s">
        <v>4151</v>
      </c>
      <c r="F2090" s="3">
        <v>1</v>
      </c>
      <c r="G2090" s="20"/>
      <c r="H2090" s="20"/>
      <c r="I2090" s="20"/>
      <c r="J2090" s="30">
        <f t="shared" si="47"/>
        <v>1</v>
      </c>
      <c r="K2090" s="22"/>
      <c r="L2090" s="22"/>
      <c r="M2090" s="22"/>
    </row>
    <row r="2091" spans="1:13" ht="15.15" customHeight="1" thickBot="1" x14ac:dyDescent="0.35">
      <c r="A2091" s="22"/>
      <c r="B2091" s="22"/>
      <c r="C2091" s="22"/>
      <c r="D2091" s="26"/>
      <c r="E2091" s="5" t="s">
        <v>4152</v>
      </c>
      <c r="F2091" s="3">
        <v>1</v>
      </c>
      <c r="G2091" s="20"/>
      <c r="H2091" s="20"/>
      <c r="I2091" s="20"/>
      <c r="J2091" s="30">
        <f t="shared" si="47"/>
        <v>1</v>
      </c>
      <c r="K2091" s="22"/>
      <c r="L2091" s="22"/>
      <c r="M2091" s="22"/>
    </row>
    <row r="2092" spans="1:13" ht="15.15" customHeight="1" thickBot="1" x14ac:dyDescent="0.35">
      <c r="A2092" s="22"/>
      <c r="B2092" s="22"/>
      <c r="C2092" s="22"/>
      <c r="D2092" s="26"/>
      <c r="E2092" s="5" t="s">
        <v>4153</v>
      </c>
      <c r="F2092" s="3">
        <v>1</v>
      </c>
      <c r="G2092" s="20"/>
      <c r="H2092" s="20"/>
      <c r="I2092" s="20"/>
      <c r="J2092" s="30">
        <f t="shared" si="47"/>
        <v>1</v>
      </c>
      <c r="K2092" s="22"/>
      <c r="L2092" s="22"/>
      <c r="M2092" s="22"/>
    </row>
    <row r="2093" spans="1:13" ht="15.15" customHeight="1" thickBot="1" x14ac:dyDescent="0.35">
      <c r="A2093" s="22"/>
      <c r="B2093" s="22"/>
      <c r="C2093" s="22"/>
      <c r="D2093" s="26"/>
      <c r="E2093" s="5" t="s">
        <v>4154</v>
      </c>
      <c r="F2093" s="3">
        <v>1</v>
      </c>
      <c r="G2093" s="20"/>
      <c r="H2093" s="20"/>
      <c r="I2093" s="20"/>
      <c r="J2093" s="30">
        <f t="shared" si="47"/>
        <v>1</v>
      </c>
      <c r="K2093" s="22"/>
      <c r="L2093" s="22"/>
      <c r="M2093" s="22"/>
    </row>
    <row r="2094" spans="1:13" ht="15.15" customHeight="1" thickBot="1" x14ac:dyDescent="0.35">
      <c r="A2094" s="22"/>
      <c r="B2094" s="22"/>
      <c r="C2094" s="22"/>
      <c r="D2094" s="26"/>
      <c r="E2094" s="5" t="s">
        <v>4155</v>
      </c>
      <c r="F2094" s="3">
        <v>1</v>
      </c>
      <c r="G2094" s="20"/>
      <c r="H2094" s="20"/>
      <c r="I2094" s="20"/>
      <c r="J2094" s="30">
        <f t="shared" si="47"/>
        <v>1</v>
      </c>
      <c r="K2094" s="22"/>
      <c r="L2094" s="22"/>
      <c r="M2094" s="22"/>
    </row>
    <row r="2095" spans="1:13" ht="15.15" customHeight="1" thickBot="1" x14ac:dyDescent="0.35">
      <c r="A2095" s="22"/>
      <c r="B2095" s="22"/>
      <c r="C2095" s="22"/>
      <c r="D2095" s="26"/>
      <c r="E2095" s="5" t="s">
        <v>4156</v>
      </c>
      <c r="F2095" s="3">
        <v>1</v>
      </c>
      <c r="G2095" s="20"/>
      <c r="H2095" s="20"/>
      <c r="I2095" s="20"/>
      <c r="J2095" s="30">
        <f t="shared" si="47"/>
        <v>1</v>
      </c>
      <c r="K2095" s="22"/>
      <c r="L2095" s="22"/>
      <c r="M2095" s="22"/>
    </row>
    <row r="2096" spans="1:13" ht="15.15" customHeight="1" thickBot="1" x14ac:dyDescent="0.35">
      <c r="A2096" s="22"/>
      <c r="B2096" s="22"/>
      <c r="C2096" s="22"/>
      <c r="D2096" s="26"/>
      <c r="E2096" s="5" t="s">
        <v>4157</v>
      </c>
      <c r="F2096" s="3">
        <v>1</v>
      </c>
      <c r="G2096" s="20"/>
      <c r="H2096" s="20"/>
      <c r="I2096" s="20"/>
      <c r="J2096" s="30">
        <f t="shared" si="47"/>
        <v>1</v>
      </c>
      <c r="K2096" s="32">
        <f>SUM(J2086:J2096)</f>
        <v>11</v>
      </c>
      <c r="L2096" s="22"/>
      <c r="M2096" s="22"/>
    </row>
    <row r="2097" spans="1:13" ht="15.45" customHeight="1" thickBot="1" x14ac:dyDescent="0.35">
      <c r="A2097" s="10" t="s">
        <v>4158</v>
      </c>
      <c r="B2097" s="5" t="s">
        <v>4159</v>
      </c>
      <c r="C2097" s="5" t="s">
        <v>4160</v>
      </c>
      <c r="D2097" s="84" t="s">
        <v>4161</v>
      </c>
      <c r="E2097" s="84"/>
      <c r="F2097" s="84"/>
      <c r="G2097" s="84"/>
      <c r="H2097" s="84"/>
      <c r="I2097" s="84"/>
      <c r="J2097" s="84"/>
      <c r="K2097" s="20">
        <f>SUM(K2100:K2101)</f>
        <v>2</v>
      </c>
      <c r="L2097" s="21">
        <f>ROUND(0*(1+M2/100),2)</f>
        <v>0</v>
      </c>
      <c r="M2097" s="21">
        <f>ROUND(K2097*L2097,2)</f>
        <v>0</v>
      </c>
    </row>
    <row r="2098" spans="1:13" ht="21.3" customHeight="1" thickBot="1" x14ac:dyDescent="0.35">
      <c r="A2098" s="22"/>
      <c r="B2098" s="22"/>
      <c r="C2098" s="22"/>
      <c r="D2098" s="84" t="s">
        <v>4162</v>
      </c>
      <c r="E2098" s="84"/>
      <c r="F2098" s="84"/>
      <c r="G2098" s="84"/>
      <c r="H2098" s="84"/>
      <c r="I2098" s="84"/>
      <c r="J2098" s="84"/>
      <c r="K2098" s="84"/>
      <c r="L2098" s="84"/>
      <c r="M2098" s="84"/>
    </row>
    <row r="2099" spans="1:13" ht="15.15" customHeight="1" thickBot="1" x14ac:dyDescent="0.35">
      <c r="A2099" s="22"/>
      <c r="B2099" s="22"/>
      <c r="C2099" s="22"/>
      <c r="D2099" s="22"/>
      <c r="E2099" s="23"/>
      <c r="F2099" s="25" t="s">
        <v>4163</v>
      </c>
      <c r="G2099" s="25" t="s">
        <v>4164</v>
      </c>
      <c r="H2099" s="25" t="s">
        <v>4165</v>
      </c>
      <c r="I2099" s="25" t="s">
        <v>4166</v>
      </c>
      <c r="J2099" s="25" t="s">
        <v>4167</v>
      </c>
      <c r="K2099" s="25" t="s">
        <v>4168</v>
      </c>
      <c r="L2099" s="22"/>
      <c r="M2099" s="22"/>
    </row>
    <row r="2100" spans="1:13" ht="15.15" customHeight="1" thickBot="1" x14ac:dyDescent="0.35">
      <c r="A2100" s="22"/>
      <c r="B2100" s="22"/>
      <c r="C2100" s="22"/>
      <c r="D2100" s="26"/>
      <c r="E2100" s="27" t="s">
        <v>4169</v>
      </c>
      <c r="F2100" s="28">
        <v>1</v>
      </c>
      <c r="G2100" s="29"/>
      <c r="H2100" s="29"/>
      <c r="I2100" s="29"/>
      <c r="J2100" s="31">
        <f>ROUND(F2100,3)</f>
        <v>1</v>
      </c>
      <c r="K2100" s="42"/>
      <c r="L2100" s="22"/>
      <c r="M2100" s="22"/>
    </row>
    <row r="2101" spans="1:13" ht="15.15" customHeight="1" thickBot="1" x14ac:dyDescent="0.35">
      <c r="A2101" s="22"/>
      <c r="B2101" s="22"/>
      <c r="C2101" s="22"/>
      <c r="D2101" s="26"/>
      <c r="E2101" s="5" t="s">
        <v>4170</v>
      </c>
      <c r="F2101" s="3">
        <v>1</v>
      </c>
      <c r="G2101" s="20"/>
      <c r="H2101" s="20"/>
      <c r="I2101" s="20"/>
      <c r="J2101" s="30">
        <f>ROUND(F2101,3)</f>
        <v>1</v>
      </c>
      <c r="K2101" s="32">
        <f>SUM(J2100:J2101)</f>
        <v>2</v>
      </c>
      <c r="L2101" s="22"/>
      <c r="M2101" s="22"/>
    </row>
    <row r="2102" spans="1:13" ht="15.45" customHeight="1" thickBot="1" x14ac:dyDescent="0.35">
      <c r="A2102" s="10" t="s">
        <v>4171</v>
      </c>
      <c r="B2102" s="5" t="s">
        <v>4172</v>
      </c>
      <c r="C2102" s="5" t="s">
        <v>4173</v>
      </c>
      <c r="D2102" s="84" t="s">
        <v>4174</v>
      </c>
      <c r="E2102" s="84"/>
      <c r="F2102" s="84"/>
      <c r="G2102" s="84"/>
      <c r="H2102" s="84"/>
      <c r="I2102" s="84"/>
      <c r="J2102" s="84"/>
      <c r="K2102" s="20">
        <f>SUM(K2105:K2137)</f>
        <v>761</v>
      </c>
      <c r="L2102" s="21">
        <f>ROUND(0*(1+M2/100),2)</f>
        <v>0</v>
      </c>
      <c r="M2102" s="21">
        <f>ROUND(K2102*L2102,2)</f>
        <v>0</v>
      </c>
    </row>
    <row r="2103" spans="1:13" ht="49.05" customHeight="1" thickBot="1" x14ac:dyDescent="0.35">
      <c r="A2103" s="22"/>
      <c r="B2103" s="22"/>
      <c r="C2103" s="22"/>
      <c r="D2103" s="84" t="s">
        <v>4175</v>
      </c>
      <c r="E2103" s="84"/>
      <c r="F2103" s="84"/>
      <c r="G2103" s="84"/>
      <c r="H2103" s="84"/>
      <c r="I2103" s="84"/>
      <c r="J2103" s="84"/>
      <c r="K2103" s="84"/>
      <c r="L2103" s="84"/>
      <c r="M2103" s="84"/>
    </row>
    <row r="2104" spans="1:13" ht="15.15" customHeight="1" thickBot="1" x14ac:dyDescent="0.35">
      <c r="A2104" s="22"/>
      <c r="B2104" s="22"/>
      <c r="C2104" s="22"/>
      <c r="D2104" s="22"/>
      <c r="E2104" s="23"/>
      <c r="F2104" s="25" t="s">
        <v>4176</v>
      </c>
      <c r="G2104" s="25" t="s">
        <v>4177</v>
      </c>
      <c r="H2104" s="25" t="s">
        <v>4178</v>
      </c>
      <c r="I2104" s="25" t="s">
        <v>4179</v>
      </c>
      <c r="J2104" s="25" t="s">
        <v>4180</v>
      </c>
      <c r="K2104" s="25" t="s">
        <v>4181</v>
      </c>
      <c r="L2104" s="22"/>
      <c r="M2104" s="22"/>
    </row>
    <row r="2105" spans="1:13" ht="15.15" customHeight="1" thickBot="1" x14ac:dyDescent="0.35">
      <c r="A2105" s="22"/>
      <c r="B2105" s="22"/>
      <c r="C2105" s="22"/>
      <c r="D2105" s="26"/>
      <c r="E2105" s="27" t="s">
        <v>4182</v>
      </c>
      <c r="F2105" s="28">
        <v>26</v>
      </c>
      <c r="G2105" s="29"/>
      <c r="H2105" s="29"/>
      <c r="I2105" s="29"/>
      <c r="J2105" s="31">
        <f t="shared" ref="J2105:J2137" si="48">ROUND(F2105,3)</f>
        <v>26</v>
      </c>
      <c r="K2105" s="42"/>
      <c r="L2105" s="22"/>
      <c r="M2105" s="22"/>
    </row>
    <row r="2106" spans="1:13" ht="15.15" customHeight="1" thickBot="1" x14ac:dyDescent="0.35">
      <c r="A2106" s="22"/>
      <c r="B2106" s="22"/>
      <c r="C2106" s="22"/>
      <c r="D2106" s="26"/>
      <c r="E2106" s="5" t="s">
        <v>4183</v>
      </c>
      <c r="F2106" s="3">
        <v>26</v>
      </c>
      <c r="G2106" s="20"/>
      <c r="H2106" s="20"/>
      <c r="I2106" s="20"/>
      <c r="J2106" s="30">
        <f t="shared" si="48"/>
        <v>26</v>
      </c>
      <c r="K2106" s="22"/>
      <c r="L2106" s="22"/>
      <c r="M2106" s="22"/>
    </row>
    <row r="2107" spans="1:13" ht="15.15" customHeight="1" thickBot="1" x14ac:dyDescent="0.35">
      <c r="A2107" s="22"/>
      <c r="B2107" s="22"/>
      <c r="C2107" s="22"/>
      <c r="D2107" s="26"/>
      <c r="E2107" s="5" t="s">
        <v>4184</v>
      </c>
      <c r="F2107" s="3">
        <v>22</v>
      </c>
      <c r="G2107" s="20"/>
      <c r="H2107" s="20"/>
      <c r="I2107" s="20"/>
      <c r="J2107" s="30">
        <f t="shared" si="48"/>
        <v>22</v>
      </c>
      <c r="K2107" s="22"/>
      <c r="L2107" s="22"/>
      <c r="M2107" s="22"/>
    </row>
    <row r="2108" spans="1:13" ht="15.15" customHeight="1" thickBot="1" x14ac:dyDescent="0.35">
      <c r="A2108" s="22"/>
      <c r="B2108" s="22"/>
      <c r="C2108" s="22"/>
      <c r="D2108" s="26"/>
      <c r="E2108" s="5" t="s">
        <v>4185</v>
      </c>
      <c r="F2108" s="3">
        <v>22</v>
      </c>
      <c r="G2108" s="20"/>
      <c r="H2108" s="20"/>
      <c r="I2108" s="20"/>
      <c r="J2108" s="30">
        <f t="shared" si="48"/>
        <v>22</v>
      </c>
      <c r="K2108" s="22"/>
      <c r="L2108" s="22"/>
      <c r="M2108" s="22"/>
    </row>
    <row r="2109" spans="1:13" ht="15.15" customHeight="1" thickBot="1" x14ac:dyDescent="0.35">
      <c r="A2109" s="22"/>
      <c r="B2109" s="22"/>
      <c r="C2109" s="22"/>
      <c r="D2109" s="26"/>
      <c r="E2109" s="5" t="s">
        <v>4186</v>
      </c>
      <c r="F2109" s="3">
        <v>22</v>
      </c>
      <c r="G2109" s="20"/>
      <c r="H2109" s="20"/>
      <c r="I2109" s="20"/>
      <c r="J2109" s="30">
        <f t="shared" si="48"/>
        <v>22</v>
      </c>
      <c r="K2109" s="22"/>
      <c r="L2109" s="22"/>
      <c r="M2109" s="22"/>
    </row>
    <row r="2110" spans="1:13" ht="15.15" customHeight="1" thickBot="1" x14ac:dyDescent="0.35">
      <c r="A2110" s="22"/>
      <c r="B2110" s="22"/>
      <c r="C2110" s="22"/>
      <c r="D2110" s="26"/>
      <c r="E2110" s="5" t="s">
        <v>4187</v>
      </c>
      <c r="F2110" s="3">
        <v>22</v>
      </c>
      <c r="G2110" s="20"/>
      <c r="H2110" s="20"/>
      <c r="I2110" s="20"/>
      <c r="J2110" s="30">
        <f t="shared" si="48"/>
        <v>22</v>
      </c>
      <c r="K2110" s="22"/>
      <c r="L2110" s="22"/>
      <c r="M2110" s="22"/>
    </row>
    <row r="2111" spans="1:13" ht="15.15" customHeight="1" thickBot="1" x14ac:dyDescent="0.35">
      <c r="A2111" s="22"/>
      <c r="B2111" s="22"/>
      <c r="C2111" s="22"/>
      <c r="D2111" s="26"/>
      <c r="E2111" s="5" t="s">
        <v>4188</v>
      </c>
      <c r="F2111" s="3">
        <v>22</v>
      </c>
      <c r="G2111" s="20"/>
      <c r="H2111" s="20"/>
      <c r="I2111" s="20"/>
      <c r="J2111" s="30">
        <f t="shared" si="48"/>
        <v>22</v>
      </c>
      <c r="K2111" s="22"/>
      <c r="L2111" s="22"/>
      <c r="M2111" s="22"/>
    </row>
    <row r="2112" spans="1:13" ht="15.15" customHeight="1" thickBot="1" x14ac:dyDescent="0.35">
      <c r="A2112" s="22"/>
      <c r="B2112" s="22"/>
      <c r="C2112" s="22"/>
      <c r="D2112" s="26"/>
      <c r="E2112" s="5" t="s">
        <v>4189</v>
      </c>
      <c r="F2112" s="3">
        <v>22</v>
      </c>
      <c r="G2112" s="20"/>
      <c r="H2112" s="20"/>
      <c r="I2112" s="20"/>
      <c r="J2112" s="30">
        <f t="shared" si="48"/>
        <v>22</v>
      </c>
      <c r="K2112" s="22"/>
      <c r="L2112" s="22"/>
      <c r="M2112" s="22"/>
    </row>
    <row r="2113" spans="1:13" ht="15.15" customHeight="1" thickBot="1" x14ac:dyDescent="0.35">
      <c r="A2113" s="22"/>
      <c r="B2113" s="22"/>
      <c r="C2113" s="22"/>
      <c r="D2113" s="26"/>
      <c r="E2113" s="5" t="s">
        <v>4190</v>
      </c>
      <c r="F2113" s="3">
        <v>22</v>
      </c>
      <c r="G2113" s="20"/>
      <c r="H2113" s="20"/>
      <c r="I2113" s="20"/>
      <c r="J2113" s="30">
        <f t="shared" si="48"/>
        <v>22</v>
      </c>
      <c r="K2113" s="22"/>
      <c r="L2113" s="22"/>
      <c r="M2113" s="22"/>
    </row>
    <row r="2114" spans="1:13" ht="15.15" customHeight="1" thickBot="1" x14ac:dyDescent="0.35">
      <c r="A2114" s="22"/>
      <c r="B2114" s="22"/>
      <c r="C2114" s="22"/>
      <c r="D2114" s="26"/>
      <c r="E2114" s="5" t="s">
        <v>4191</v>
      </c>
      <c r="F2114" s="3">
        <v>22</v>
      </c>
      <c r="G2114" s="20"/>
      <c r="H2114" s="20"/>
      <c r="I2114" s="20"/>
      <c r="J2114" s="30">
        <f t="shared" si="48"/>
        <v>22</v>
      </c>
      <c r="K2114" s="22"/>
      <c r="L2114" s="22"/>
      <c r="M2114" s="22"/>
    </row>
    <row r="2115" spans="1:13" ht="15.15" customHeight="1" thickBot="1" x14ac:dyDescent="0.35">
      <c r="A2115" s="22"/>
      <c r="B2115" s="22"/>
      <c r="C2115" s="22"/>
      <c r="D2115" s="26"/>
      <c r="E2115" s="5" t="s">
        <v>4192</v>
      </c>
      <c r="F2115" s="3">
        <v>22</v>
      </c>
      <c r="G2115" s="20"/>
      <c r="H2115" s="20"/>
      <c r="I2115" s="20"/>
      <c r="J2115" s="30">
        <f t="shared" si="48"/>
        <v>22</v>
      </c>
      <c r="K2115" s="22"/>
      <c r="L2115" s="22"/>
      <c r="M2115" s="22"/>
    </row>
    <row r="2116" spans="1:13" ht="15.15" customHeight="1" thickBot="1" x14ac:dyDescent="0.35">
      <c r="A2116" s="22"/>
      <c r="B2116" s="22"/>
      <c r="C2116" s="22"/>
      <c r="D2116" s="26"/>
      <c r="E2116" s="5" t="s">
        <v>4193</v>
      </c>
      <c r="F2116" s="3">
        <v>22</v>
      </c>
      <c r="G2116" s="20"/>
      <c r="H2116" s="20"/>
      <c r="I2116" s="20"/>
      <c r="J2116" s="30">
        <f t="shared" si="48"/>
        <v>22</v>
      </c>
      <c r="K2116" s="22"/>
      <c r="L2116" s="22"/>
      <c r="M2116" s="22"/>
    </row>
    <row r="2117" spans="1:13" ht="15.15" customHeight="1" thickBot="1" x14ac:dyDescent="0.35">
      <c r="A2117" s="22"/>
      <c r="B2117" s="22"/>
      <c r="C2117" s="22"/>
      <c r="D2117" s="26"/>
      <c r="E2117" s="5" t="s">
        <v>4194</v>
      </c>
      <c r="F2117" s="3">
        <v>22</v>
      </c>
      <c r="G2117" s="20"/>
      <c r="H2117" s="20"/>
      <c r="I2117" s="20"/>
      <c r="J2117" s="30">
        <f t="shared" si="48"/>
        <v>22</v>
      </c>
      <c r="K2117" s="22"/>
      <c r="L2117" s="22"/>
      <c r="M2117" s="22"/>
    </row>
    <row r="2118" spans="1:13" ht="15.15" customHeight="1" thickBot="1" x14ac:dyDescent="0.35">
      <c r="A2118" s="22"/>
      <c r="B2118" s="22"/>
      <c r="C2118" s="22"/>
      <c r="D2118" s="26"/>
      <c r="E2118" s="5" t="s">
        <v>4195</v>
      </c>
      <c r="F2118" s="3">
        <v>22</v>
      </c>
      <c r="G2118" s="20"/>
      <c r="H2118" s="20"/>
      <c r="I2118" s="20"/>
      <c r="J2118" s="30">
        <f t="shared" si="48"/>
        <v>22</v>
      </c>
      <c r="K2118" s="22"/>
      <c r="L2118" s="22"/>
      <c r="M2118" s="22"/>
    </row>
    <row r="2119" spans="1:13" ht="15.15" customHeight="1" thickBot="1" x14ac:dyDescent="0.35">
      <c r="A2119" s="22"/>
      <c r="B2119" s="22"/>
      <c r="C2119" s="22"/>
      <c r="D2119" s="26"/>
      <c r="E2119" s="5" t="s">
        <v>4196</v>
      </c>
      <c r="F2119" s="3">
        <v>22</v>
      </c>
      <c r="G2119" s="20"/>
      <c r="H2119" s="20"/>
      <c r="I2119" s="20"/>
      <c r="J2119" s="30">
        <f t="shared" si="48"/>
        <v>22</v>
      </c>
      <c r="K2119" s="22"/>
      <c r="L2119" s="22"/>
      <c r="M2119" s="22"/>
    </row>
    <row r="2120" spans="1:13" ht="15.15" customHeight="1" thickBot="1" x14ac:dyDescent="0.35">
      <c r="A2120" s="22"/>
      <c r="B2120" s="22"/>
      <c r="C2120" s="22"/>
      <c r="D2120" s="26"/>
      <c r="E2120" s="5" t="s">
        <v>4197</v>
      </c>
      <c r="F2120" s="3">
        <v>24</v>
      </c>
      <c r="G2120" s="20"/>
      <c r="H2120" s="20"/>
      <c r="I2120" s="20"/>
      <c r="J2120" s="30">
        <f t="shared" si="48"/>
        <v>24</v>
      </c>
      <c r="K2120" s="22"/>
      <c r="L2120" s="22"/>
      <c r="M2120" s="22"/>
    </row>
    <row r="2121" spans="1:13" ht="15.15" customHeight="1" thickBot="1" x14ac:dyDescent="0.35">
      <c r="A2121" s="22"/>
      <c r="B2121" s="22"/>
      <c r="C2121" s="22"/>
      <c r="D2121" s="26"/>
      <c r="E2121" s="5" t="s">
        <v>4198</v>
      </c>
      <c r="F2121" s="3">
        <v>30</v>
      </c>
      <c r="G2121" s="20"/>
      <c r="H2121" s="20"/>
      <c r="I2121" s="20"/>
      <c r="J2121" s="30">
        <f t="shared" si="48"/>
        <v>30</v>
      </c>
      <c r="K2121" s="22"/>
      <c r="L2121" s="22"/>
      <c r="M2121" s="22"/>
    </row>
    <row r="2122" spans="1:13" ht="15.15" customHeight="1" thickBot="1" x14ac:dyDescent="0.35">
      <c r="A2122" s="22"/>
      <c r="B2122" s="22"/>
      <c r="C2122" s="22"/>
      <c r="D2122" s="26"/>
      <c r="E2122" s="5" t="s">
        <v>4199</v>
      </c>
      <c r="F2122" s="3">
        <v>26</v>
      </c>
      <c r="G2122" s="20"/>
      <c r="H2122" s="20"/>
      <c r="I2122" s="20"/>
      <c r="J2122" s="30">
        <f t="shared" si="48"/>
        <v>26</v>
      </c>
      <c r="K2122" s="22"/>
      <c r="L2122" s="22"/>
      <c r="M2122" s="22"/>
    </row>
    <row r="2123" spans="1:13" ht="15.15" customHeight="1" thickBot="1" x14ac:dyDescent="0.35">
      <c r="A2123" s="22"/>
      <c r="B2123" s="22"/>
      <c r="C2123" s="22"/>
      <c r="D2123" s="26"/>
      <c r="E2123" s="5" t="s">
        <v>4200</v>
      </c>
      <c r="F2123" s="3">
        <v>23</v>
      </c>
      <c r="G2123" s="20"/>
      <c r="H2123" s="20"/>
      <c r="I2123" s="20"/>
      <c r="J2123" s="30">
        <f t="shared" si="48"/>
        <v>23</v>
      </c>
      <c r="K2123" s="22"/>
      <c r="L2123" s="22"/>
      <c r="M2123" s="22"/>
    </row>
    <row r="2124" spans="1:13" ht="15.15" customHeight="1" thickBot="1" x14ac:dyDescent="0.35">
      <c r="A2124" s="22"/>
      <c r="B2124" s="22"/>
      <c r="C2124" s="22"/>
      <c r="D2124" s="26"/>
      <c r="E2124" s="5" t="s">
        <v>4201</v>
      </c>
      <c r="F2124" s="3">
        <v>23</v>
      </c>
      <c r="G2124" s="20"/>
      <c r="H2124" s="20"/>
      <c r="I2124" s="20"/>
      <c r="J2124" s="30">
        <f t="shared" si="48"/>
        <v>23</v>
      </c>
      <c r="K2124" s="22"/>
      <c r="L2124" s="22"/>
      <c r="M2124" s="22"/>
    </row>
    <row r="2125" spans="1:13" ht="15.15" customHeight="1" thickBot="1" x14ac:dyDescent="0.35">
      <c r="A2125" s="22"/>
      <c r="B2125" s="22"/>
      <c r="C2125" s="22"/>
      <c r="D2125" s="26"/>
      <c r="E2125" s="5" t="s">
        <v>4202</v>
      </c>
      <c r="F2125" s="3">
        <v>24</v>
      </c>
      <c r="G2125" s="20"/>
      <c r="H2125" s="20"/>
      <c r="I2125" s="20"/>
      <c r="J2125" s="30">
        <f t="shared" si="48"/>
        <v>24</v>
      </c>
      <c r="K2125" s="22"/>
      <c r="L2125" s="22"/>
      <c r="M2125" s="22"/>
    </row>
    <row r="2126" spans="1:13" ht="15.15" customHeight="1" thickBot="1" x14ac:dyDescent="0.35">
      <c r="A2126" s="22"/>
      <c r="B2126" s="22"/>
      <c r="C2126" s="22"/>
      <c r="D2126" s="26"/>
      <c r="E2126" s="5" t="s">
        <v>4203</v>
      </c>
      <c r="F2126" s="3">
        <v>25</v>
      </c>
      <c r="G2126" s="20"/>
      <c r="H2126" s="20"/>
      <c r="I2126" s="20"/>
      <c r="J2126" s="30">
        <f t="shared" si="48"/>
        <v>25</v>
      </c>
      <c r="K2126" s="22"/>
      <c r="L2126" s="22"/>
      <c r="M2126" s="22"/>
    </row>
    <row r="2127" spans="1:13" ht="15.15" customHeight="1" thickBot="1" x14ac:dyDescent="0.35">
      <c r="A2127" s="22"/>
      <c r="B2127" s="22"/>
      <c r="C2127" s="22"/>
      <c r="D2127" s="26"/>
      <c r="E2127" s="5" t="s">
        <v>4204</v>
      </c>
      <c r="F2127" s="3">
        <v>25</v>
      </c>
      <c r="G2127" s="20"/>
      <c r="H2127" s="20"/>
      <c r="I2127" s="20"/>
      <c r="J2127" s="30">
        <f t="shared" si="48"/>
        <v>25</v>
      </c>
      <c r="K2127" s="22"/>
      <c r="L2127" s="22"/>
      <c r="M2127" s="22"/>
    </row>
    <row r="2128" spans="1:13" ht="15.15" customHeight="1" thickBot="1" x14ac:dyDescent="0.35">
      <c r="A2128" s="22"/>
      <c r="B2128" s="22"/>
      <c r="C2128" s="22"/>
      <c r="D2128" s="26"/>
      <c r="E2128" s="5" t="s">
        <v>4205</v>
      </c>
      <c r="F2128" s="3">
        <v>20</v>
      </c>
      <c r="G2128" s="20"/>
      <c r="H2128" s="20"/>
      <c r="I2128" s="20"/>
      <c r="J2128" s="30">
        <f t="shared" si="48"/>
        <v>20</v>
      </c>
      <c r="K2128" s="22"/>
      <c r="L2128" s="22"/>
      <c r="M2128" s="22"/>
    </row>
    <row r="2129" spans="1:13" ht="15.15" customHeight="1" thickBot="1" x14ac:dyDescent="0.35">
      <c r="A2129" s="22"/>
      <c r="B2129" s="22"/>
      <c r="C2129" s="22"/>
      <c r="D2129" s="26"/>
      <c r="E2129" s="5" t="s">
        <v>4206</v>
      </c>
      <c r="F2129" s="3">
        <v>22</v>
      </c>
      <c r="G2129" s="20"/>
      <c r="H2129" s="20"/>
      <c r="I2129" s="20"/>
      <c r="J2129" s="30">
        <f t="shared" si="48"/>
        <v>22</v>
      </c>
      <c r="K2129" s="22"/>
      <c r="L2129" s="22"/>
      <c r="M2129" s="22"/>
    </row>
    <row r="2130" spans="1:13" ht="15.15" customHeight="1" thickBot="1" x14ac:dyDescent="0.35">
      <c r="A2130" s="22"/>
      <c r="B2130" s="22"/>
      <c r="C2130" s="22"/>
      <c r="D2130" s="26"/>
      <c r="E2130" s="5" t="s">
        <v>4207</v>
      </c>
      <c r="F2130" s="3">
        <v>22</v>
      </c>
      <c r="G2130" s="20"/>
      <c r="H2130" s="20"/>
      <c r="I2130" s="20"/>
      <c r="J2130" s="30">
        <f t="shared" si="48"/>
        <v>22</v>
      </c>
      <c r="K2130" s="22"/>
      <c r="L2130" s="22"/>
      <c r="M2130" s="22"/>
    </row>
    <row r="2131" spans="1:13" ht="15.15" customHeight="1" thickBot="1" x14ac:dyDescent="0.35">
      <c r="A2131" s="22"/>
      <c r="B2131" s="22"/>
      <c r="C2131" s="22"/>
      <c r="D2131" s="26"/>
      <c r="E2131" s="5" t="s">
        <v>4208</v>
      </c>
      <c r="F2131" s="3">
        <v>22</v>
      </c>
      <c r="G2131" s="20"/>
      <c r="H2131" s="20"/>
      <c r="I2131" s="20"/>
      <c r="J2131" s="30">
        <f t="shared" si="48"/>
        <v>22</v>
      </c>
      <c r="K2131" s="22"/>
      <c r="L2131" s="22"/>
      <c r="M2131" s="22"/>
    </row>
    <row r="2132" spans="1:13" ht="15.15" customHeight="1" thickBot="1" x14ac:dyDescent="0.35">
      <c r="A2132" s="22"/>
      <c r="B2132" s="22"/>
      <c r="C2132" s="22"/>
      <c r="D2132" s="26"/>
      <c r="E2132" s="5" t="s">
        <v>4209</v>
      </c>
      <c r="F2132" s="3">
        <v>22</v>
      </c>
      <c r="G2132" s="20"/>
      <c r="H2132" s="20"/>
      <c r="I2132" s="20"/>
      <c r="J2132" s="30">
        <f t="shared" si="48"/>
        <v>22</v>
      </c>
      <c r="K2132" s="22"/>
      <c r="L2132" s="22"/>
      <c r="M2132" s="22"/>
    </row>
    <row r="2133" spans="1:13" ht="15.15" customHeight="1" thickBot="1" x14ac:dyDescent="0.35">
      <c r="A2133" s="22"/>
      <c r="B2133" s="22"/>
      <c r="C2133" s="22"/>
      <c r="D2133" s="26"/>
      <c r="E2133" s="5" t="s">
        <v>4210</v>
      </c>
      <c r="F2133" s="3">
        <v>22</v>
      </c>
      <c r="G2133" s="20"/>
      <c r="H2133" s="20"/>
      <c r="I2133" s="20"/>
      <c r="J2133" s="30">
        <f t="shared" si="48"/>
        <v>22</v>
      </c>
      <c r="K2133" s="22"/>
      <c r="L2133" s="22"/>
      <c r="M2133" s="22"/>
    </row>
    <row r="2134" spans="1:13" ht="15.15" customHeight="1" thickBot="1" x14ac:dyDescent="0.35">
      <c r="A2134" s="22"/>
      <c r="B2134" s="22"/>
      <c r="C2134" s="22"/>
      <c r="D2134" s="26"/>
      <c r="E2134" s="5" t="s">
        <v>4211</v>
      </c>
      <c r="F2134" s="3">
        <v>22</v>
      </c>
      <c r="G2134" s="20"/>
      <c r="H2134" s="20"/>
      <c r="I2134" s="20"/>
      <c r="J2134" s="30">
        <f t="shared" si="48"/>
        <v>22</v>
      </c>
      <c r="K2134" s="22"/>
      <c r="L2134" s="22"/>
      <c r="M2134" s="22"/>
    </row>
    <row r="2135" spans="1:13" ht="15.15" customHeight="1" thickBot="1" x14ac:dyDescent="0.35">
      <c r="A2135" s="22"/>
      <c r="B2135" s="22"/>
      <c r="C2135" s="22"/>
      <c r="D2135" s="26"/>
      <c r="E2135" s="5" t="s">
        <v>4212</v>
      </c>
      <c r="F2135" s="3">
        <v>22</v>
      </c>
      <c r="G2135" s="20"/>
      <c r="H2135" s="20"/>
      <c r="I2135" s="20"/>
      <c r="J2135" s="30">
        <f t="shared" si="48"/>
        <v>22</v>
      </c>
      <c r="K2135" s="22"/>
      <c r="L2135" s="22"/>
      <c r="M2135" s="22"/>
    </row>
    <row r="2136" spans="1:13" ht="15.15" customHeight="1" thickBot="1" x14ac:dyDescent="0.35">
      <c r="A2136" s="22"/>
      <c r="B2136" s="22"/>
      <c r="C2136" s="22"/>
      <c r="D2136" s="26"/>
      <c r="E2136" s="5" t="s">
        <v>4213</v>
      </c>
      <c r="F2136" s="3">
        <v>22</v>
      </c>
      <c r="G2136" s="20"/>
      <c r="H2136" s="20"/>
      <c r="I2136" s="20"/>
      <c r="J2136" s="30">
        <f t="shared" si="48"/>
        <v>22</v>
      </c>
      <c r="K2136" s="22"/>
      <c r="L2136" s="22"/>
      <c r="M2136" s="22"/>
    </row>
    <row r="2137" spans="1:13" ht="15.15" customHeight="1" thickBot="1" x14ac:dyDescent="0.35">
      <c r="A2137" s="22"/>
      <c r="B2137" s="22"/>
      <c r="C2137" s="22"/>
      <c r="D2137" s="26"/>
      <c r="E2137" s="5" t="s">
        <v>4214</v>
      </c>
      <c r="F2137" s="3">
        <v>27</v>
      </c>
      <c r="G2137" s="20"/>
      <c r="H2137" s="20"/>
      <c r="I2137" s="20"/>
      <c r="J2137" s="30">
        <f t="shared" si="48"/>
        <v>27</v>
      </c>
      <c r="K2137" s="32">
        <f>SUM(J2105:J2137)</f>
        <v>761</v>
      </c>
      <c r="L2137" s="22"/>
      <c r="M2137" s="22"/>
    </row>
    <row r="2138" spans="1:13" ht="15.45" customHeight="1" thickBot="1" x14ac:dyDescent="0.35">
      <c r="A2138" s="10" t="s">
        <v>4215</v>
      </c>
      <c r="B2138" s="5" t="s">
        <v>4216</v>
      </c>
      <c r="C2138" s="5" t="s">
        <v>4217</v>
      </c>
      <c r="D2138" s="84" t="s">
        <v>4218</v>
      </c>
      <c r="E2138" s="84"/>
      <c r="F2138" s="84"/>
      <c r="G2138" s="84"/>
      <c r="H2138" s="84"/>
      <c r="I2138" s="84"/>
      <c r="J2138" s="84"/>
      <c r="K2138" s="20">
        <f>SUM(K2141:K2141)</f>
        <v>33</v>
      </c>
      <c r="L2138" s="21">
        <f>ROUND(0*(1+M2/100),2)</f>
        <v>0</v>
      </c>
      <c r="M2138" s="21">
        <f>ROUND(K2138*L2138,2)</f>
        <v>0</v>
      </c>
    </row>
    <row r="2139" spans="1:13" ht="21.3" customHeight="1" thickBot="1" x14ac:dyDescent="0.35">
      <c r="A2139" s="22"/>
      <c r="B2139" s="22"/>
      <c r="C2139" s="22"/>
      <c r="D2139" s="84" t="s">
        <v>4219</v>
      </c>
      <c r="E2139" s="84"/>
      <c r="F2139" s="84"/>
      <c r="G2139" s="84"/>
      <c r="H2139" s="84"/>
      <c r="I2139" s="84"/>
      <c r="J2139" s="84"/>
      <c r="K2139" s="84"/>
      <c r="L2139" s="84"/>
      <c r="M2139" s="84"/>
    </row>
    <row r="2140" spans="1:13" ht="15.15" customHeight="1" thickBot="1" x14ac:dyDescent="0.35">
      <c r="A2140" s="22"/>
      <c r="B2140" s="22"/>
      <c r="C2140" s="22"/>
      <c r="D2140" s="22"/>
      <c r="E2140" s="23"/>
      <c r="F2140" s="25" t="s">
        <v>4220</v>
      </c>
      <c r="G2140" s="25" t="s">
        <v>4221</v>
      </c>
      <c r="H2140" s="25" t="s">
        <v>4222</v>
      </c>
      <c r="I2140" s="25" t="s">
        <v>4223</v>
      </c>
      <c r="J2140" s="25" t="s">
        <v>4224</v>
      </c>
      <c r="K2140" s="25" t="s">
        <v>4225</v>
      </c>
      <c r="L2140" s="22"/>
      <c r="M2140" s="22"/>
    </row>
    <row r="2141" spans="1:13" ht="15.15" customHeight="1" thickBot="1" x14ac:dyDescent="0.35">
      <c r="A2141" s="22"/>
      <c r="B2141" s="22"/>
      <c r="C2141" s="22"/>
      <c r="D2141" s="26"/>
      <c r="E2141" s="27" t="s">
        <v>4226</v>
      </c>
      <c r="F2141" s="28">
        <v>33</v>
      </c>
      <c r="G2141" s="29"/>
      <c r="H2141" s="29"/>
      <c r="I2141" s="29"/>
      <c r="J2141" s="31">
        <f>ROUND(F2141,3)</f>
        <v>33</v>
      </c>
      <c r="K2141" s="33">
        <f>SUM(J2141:J2141)</f>
        <v>33</v>
      </c>
      <c r="L2141" s="22"/>
      <c r="M2141" s="22"/>
    </row>
    <row r="2142" spans="1:13" ht="15.45" customHeight="1" thickBot="1" x14ac:dyDescent="0.35">
      <c r="A2142" s="10" t="s">
        <v>4227</v>
      </c>
      <c r="B2142" s="5" t="s">
        <v>4228</v>
      </c>
      <c r="C2142" s="5" t="s">
        <v>4229</v>
      </c>
      <c r="D2142" s="84" t="s">
        <v>4230</v>
      </c>
      <c r="E2142" s="84"/>
      <c r="F2142" s="84"/>
      <c r="G2142" s="84"/>
      <c r="H2142" s="84"/>
      <c r="I2142" s="84"/>
      <c r="J2142" s="84"/>
      <c r="K2142" s="20">
        <f>SUM(K2145:K2145)</f>
        <v>33</v>
      </c>
      <c r="L2142" s="21">
        <f>ROUND(0*(1+M2/100),2)</f>
        <v>0</v>
      </c>
      <c r="M2142" s="21">
        <f>ROUND(K2142*L2142,2)</f>
        <v>0</v>
      </c>
    </row>
    <row r="2143" spans="1:13" ht="21.3" customHeight="1" thickBot="1" x14ac:dyDescent="0.35">
      <c r="A2143" s="22"/>
      <c r="B2143" s="22"/>
      <c r="C2143" s="22"/>
      <c r="D2143" s="84" t="s">
        <v>4231</v>
      </c>
      <c r="E2143" s="84"/>
      <c r="F2143" s="84"/>
      <c r="G2143" s="84"/>
      <c r="H2143" s="84"/>
      <c r="I2143" s="84"/>
      <c r="J2143" s="84"/>
      <c r="K2143" s="84"/>
      <c r="L2143" s="84"/>
      <c r="M2143" s="84"/>
    </row>
    <row r="2144" spans="1:13" ht="15.15" customHeight="1" thickBot="1" x14ac:dyDescent="0.35">
      <c r="A2144" s="22"/>
      <c r="B2144" s="22"/>
      <c r="C2144" s="22"/>
      <c r="D2144" s="22"/>
      <c r="E2144" s="23"/>
      <c r="F2144" s="25" t="s">
        <v>4232</v>
      </c>
      <c r="G2144" s="25" t="s">
        <v>4233</v>
      </c>
      <c r="H2144" s="25" t="s">
        <v>4234</v>
      </c>
      <c r="I2144" s="25" t="s">
        <v>4235</v>
      </c>
      <c r="J2144" s="25" t="s">
        <v>4236</v>
      </c>
      <c r="K2144" s="25" t="s">
        <v>4237</v>
      </c>
      <c r="L2144" s="22"/>
      <c r="M2144" s="22"/>
    </row>
    <row r="2145" spans="1:13" ht="15.15" customHeight="1" thickBot="1" x14ac:dyDescent="0.35">
      <c r="A2145" s="22"/>
      <c r="B2145" s="22"/>
      <c r="C2145" s="22"/>
      <c r="D2145" s="26"/>
      <c r="E2145" s="27" t="s">
        <v>4238</v>
      </c>
      <c r="F2145" s="28">
        <v>33</v>
      </c>
      <c r="G2145" s="29"/>
      <c r="H2145" s="29"/>
      <c r="I2145" s="29"/>
      <c r="J2145" s="31">
        <f>ROUND(F2145,3)</f>
        <v>33</v>
      </c>
      <c r="K2145" s="33">
        <f>SUM(J2145:J2145)</f>
        <v>33</v>
      </c>
      <c r="L2145" s="22"/>
      <c r="M2145" s="22"/>
    </row>
    <row r="2146" spans="1:13" ht="15.45" customHeight="1" thickBot="1" x14ac:dyDescent="0.35">
      <c r="A2146" s="10" t="s">
        <v>4239</v>
      </c>
      <c r="B2146" s="5" t="s">
        <v>4240</v>
      </c>
      <c r="C2146" s="5" t="s">
        <v>4241</v>
      </c>
      <c r="D2146" s="84" t="s">
        <v>4242</v>
      </c>
      <c r="E2146" s="84"/>
      <c r="F2146" s="84"/>
      <c r="G2146" s="84"/>
      <c r="H2146" s="84"/>
      <c r="I2146" s="84"/>
      <c r="J2146" s="84"/>
      <c r="K2146" s="20">
        <f>SUM(K2149:K2149)</f>
        <v>33</v>
      </c>
      <c r="L2146" s="21">
        <f>ROUND(0*(1+M2/100),2)</f>
        <v>0</v>
      </c>
      <c r="M2146" s="21">
        <f>ROUND(K2146*L2146,2)</f>
        <v>0</v>
      </c>
    </row>
    <row r="2147" spans="1:13" ht="21.3" customHeight="1" thickBot="1" x14ac:dyDescent="0.35">
      <c r="A2147" s="22"/>
      <c r="B2147" s="22"/>
      <c r="C2147" s="22"/>
      <c r="D2147" s="84" t="s">
        <v>4243</v>
      </c>
      <c r="E2147" s="84"/>
      <c r="F2147" s="84"/>
      <c r="G2147" s="84"/>
      <c r="H2147" s="84"/>
      <c r="I2147" s="84"/>
      <c r="J2147" s="84"/>
      <c r="K2147" s="84"/>
      <c r="L2147" s="84"/>
      <c r="M2147" s="84"/>
    </row>
    <row r="2148" spans="1:13" ht="15.15" customHeight="1" thickBot="1" x14ac:dyDescent="0.35">
      <c r="A2148" s="22"/>
      <c r="B2148" s="22"/>
      <c r="C2148" s="22"/>
      <c r="D2148" s="22"/>
      <c r="E2148" s="23"/>
      <c r="F2148" s="25" t="s">
        <v>4244</v>
      </c>
      <c r="G2148" s="25" t="s">
        <v>4245</v>
      </c>
      <c r="H2148" s="25" t="s">
        <v>4246</v>
      </c>
      <c r="I2148" s="25" t="s">
        <v>4247</v>
      </c>
      <c r="J2148" s="25" t="s">
        <v>4248</v>
      </c>
      <c r="K2148" s="25" t="s">
        <v>4249</v>
      </c>
      <c r="L2148" s="22"/>
      <c r="M2148" s="22"/>
    </row>
    <row r="2149" spans="1:13" ht="21.3" customHeight="1" thickBot="1" x14ac:dyDescent="0.35">
      <c r="A2149" s="22"/>
      <c r="B2149" s="22"/>
      <c r="C2149" s="22"/>
      <c r="D2149" s="26"/>
      <c r="E2149" s="27" t="s">
        <v>4250</v>
      </c>
      <c r="F2149" s="28">
        <v>33</v>
      </c>
      <c r="G2149" s="29"/>
      <c r="H2149" s="29"/>
      <c r="I2149" s="29"/>
      <c r="J2149" s="31">
        <f>ROUND(F2149,3)</f>
        <v>33</v>
      </c>
      <c r="K2149" s="33">
        <f>SUM(J2149:J2149)</f>
        <v>33</v>
      </c>
      <c r="L2149" s="22"/>
      <c r="M2149" s="22"/>
    </row>
    <row r="2150" spans="1:13" ht="15.45" customHeight="1" thickBot="1" x14ac:dyDescent="0.35">
      <c r="A2150" s="10" t="s">
        <v>4251</v>
      </c>
      <c r="B2150" s="5" t="s">
        <v>4252</v>
      </c>
      <c r="C2150" s="5" t="s">
        <v>4253</v>
      </c>
      <c r="D2150" s="84" t="s">
        <v>4254</v>
      </c>
      <c r="E2150" s="84"/>
      <c r="F2150" s="84"/>
      <c r="G2150" s="84"/>
      <c r="H2150" s="84"/>
      <c r="I2150" s="84"/>
      <c r="J2150" s="84"/>
      <c r="K2150" s="20">
        <f>SUM(K2153:K2153)</f>
        <v>33</v>
      </c>
      <c r="L2150" s="21">
        <f>ROUND(0*(1+M2/100),2)</f>
        <v>0</v>
      </c>
      <c r="M2150" s="21">
        <f>ROUND(K2150*L2150,2)</f>
        <v>0</v>
      </c>
    </row>
    <row r="2151" spans="1:13" ht="21.3" customHeight="1" thickBot="1" x14ac:dyDescent="0.35">
      <c r="A2151" s="22"/>
      <c r="B2151" s="22"/>
      <c r="C2151" s="22"/>
      <c r="D2151" s="84" t="s">
        <v>4255</v>
      </c>
      <c r="E2151" s="84"/>
      <c r="F2151" s="84"/>
      <c r="G2151" s="84"/>
      <c r="H2151" s="84"/>
      <c r="I2151" s="84"/>
      <c r="J2151" s="84"/>
      <c r="K2151" s="84"/>
      <c r="L2151" s="84"/>
      <c r="M2151" s="84"/>
    </row>
    <row r="2152" spans="1:13" ht="15.15" customHeight="1" thickBot="1" x14ac:dyDescent="0.35">
      <c r="A2152" s="22"/>
      <c r="B2152" s="22"/>
      <c r="C2152" s="22"/>
      <c r="D2152" s="22"/>
      <c r="E2152" s="23"/>
      <c r="F2152" s="25" t="s">
        <v>4256</v>
      </c>
      <c r="G2152" s="25" t="s">
        <v>4257</v>
      </c>
      <c r="H2152" s="25" t="s">
        <v>4258</v>
      </c>
      <c r="I2152" s="25" t="s">
        <v>4259</v>
      </c>
      <c r="J2152" s="25" t="s">
        <v>4260</v>
      </c>
      <c r="K2152" s="25" t="s">
        <v>4261</v>
      </c>
      <c r="L2152" s="22"/>
      <c r="M2152" s="22"/>
    </row>
    <row r="2153" spans="1:13" ht="21.3" customHeight="1" thickBot="1" x14ac:dyDescent="0.35">
      <c r="A2153" s="22"/>
      <c r="B2153" s="22"/>
      <c r="C2153" s="22"/>
      <c r="D2153" s="26"/>
      <c r="E2153" s="27" t="s">
        <v>4262</v>
      </c>
      <c r="F2153" s="28">
        <v>33</v>
      </c>
      <c r="G2153" s="29"/>
      <c r="H2153" s="29"/>
      <c r="I2153" s="29"/>
      <c r="J2153" s="31">
        <f>ROUND(F2153,3)</f>
        <v>33</v>
      </c>
      <c r="K2153" s="33">
        <f>SUM(J2153:J2153)</f>
        <v>33</v>
      </c>
      <c r="L2153" s="22"/>
      <c r="M2153" s="22"/>
    </row>
    <row r="2154" spans="1:13" ht="15.45" customHeight="1" thickBot="1" x14ac:dyDescent="0.35">
      <c r="A2154" s="10" t="s">
        <v>4263</v>
      </c>
      <c r="B2154" s="5" t="s">
        <v>4264</v>
      </c>
      <c r="C2154" s="5" t="s">
        <v>4265</v>
      </c>
      <c r="D2154" s="84" t="s">
        <v>4266</v>
      </c>
      <c r="E2154" s="84"/>
      <c r="F2154" s="84"/>
      <c r="G2154" s="84"/>
      <c r="H2154" s="84"/>
      <c r="I2154" s="84"/>
      <c r="J2154" s="84"/>
      <c r="K2154" s="20">
        <f>SUM(K2157:K2181)</f>
        <v>25</v>
      </c>
      <c r="L2154" s="21">
        <f>ROUND(0*(1+M2/100),2)</f>
        <v>0</v>
      </c>
      <c r="M2154" s="21">
        <f>ROUND(K2154*L2154,2)</f>
        <v>0</v>
      </c>
    </row>
    <row r="2155" spans="1:13" ht="49.05" customHeight="1" thickBot="1" x14ac:dyDescent="0.35">
      <c r="A2155" s="22"/>
      <c r="B2155" s="22"/>
      <c r="C2155" s="22"/>
      <c r="D2155" s="84" t="s">
        <v>4267</v>
      </c>
      <c r="E2155" s="84"/>
      <c r="F2155" s="84"/>
      <c r="G2155" s="84"/>
      <c r="H2155" s="84"/>
      <c r="I2155" s="84"/>
      <c r="J2155" s="84"/>
      <c r="K2155" s="84"/>
      <c r="L2155" s="84"/>
      <c r="M2155" s="84"/>
    </row>
    <row r="2156" spans="1:13" ht="15.15" customHeight="1" thickBot="1" x14ac:dyDescent="0.35">
      <c r="A2156" s="22"/>
      <c r="B2156" s="22"/>
      <c r="C2156" s="22"/>
      <c r="D2156" s="22"/>
      <c r="E2156" s="23"/>
      <c r="F2156" s="25" t="s">
        <v>4268</v>
      </c>
      <c r="G2156" s="25" t="s">
        <v>4269</v>
      </c>
      <c r="H2156" s="25" t="s">
        <v>4270</v>
      </c>
      <c r="I2156" s="25" t="s">
        <v>4271</v>
      </c>
      <c r="J2156" s="25" t="s">
        <v>4272</v>
      </c>
      <c r="K2156" s="25" t="s">
        <v>4273</v>
      </c>
      <c r="L2156" s="22"/>
      <c r="M2156" s="22"/>
    </row>
    <row r="2157" spans="1:13" ht="15.15" customHeight="1" thickBot="1" x14ac:dyDescent="0.35">
      <c r="A2157" s="22"/>
      <c r="B2157" s="22"/>
      <c r="C2157" s="22"/>
      <c r="D2157" s="26"/>
      <c r="E2157" s="27" t="s">
        <v>4274</v>
      </c>
      <c r="F2157" s="28">
        <v>1</v>
      </c>
      <c r="G2157" s="29"/>
      <c r="H2157" s="29"/>
      <c r="I2157" s="29"/>
      <c r="J2157" s="31">
        <f t="shared" ref="J2157:J2181" si="49">ROUND(F2157,3)</f>
        <v>1</v>
      </c>
      <c r="K2157" s="42"/>
      <c r="L2157" s="22"/>
      <c r="M2157" s="22"/>
    </row>
    <row r="2158" spans="1:13" ht="15.15" customHeight="1" thickBot="1" x14ac:dyDescent="0.35">
      <c r="A2158" s="22"/>
      <c r="B2158" s="22"/>
      <c r="C2158" s="22"/>
      <c r="D2158" s="26"/>
      <c r="E2158" s="5" t="s">
        <v>4275</v>
      </c>
      <c r="F2158" s="3">
        <v>1</v>
      </c>
      <c r="G2158" s="20"/>
      <c r="H2158" s="20"/>
      <c r="I2158" s="20"/>
      <c r="J2158" s="30">
        <f t="shared" si="49"/>
        <v>1</v>
      </c>
      <c r="K2158" s="22"/>
      <c r="L2158" s="22"/>
      <c r="M2158" s="22"/>
    </row>
    <row r="2159" spans="1:13" ht="15.15" customHeight="1" thickBot="1" x14ac:dyDescent="0.35">
      <c r="A2159" s="22"/>
      <c r="B2159" s="22"/>
      <c r="C2159" s="22"/>
      <c r="D2159" s="26"/>
      <c r="E2159" s="5" t="s">
        <v>4276</v>
      </c>
      <c r="F2159" s="3">
        <v>1</v>
      </c>
      <c r="G2159" s="20"/>
      <c r="H2159" s="20"/>
      <c r="I2159" s="20"/>
      <c r="J2159" s="30">
        <f t="shared" si="49"/>
        <v>1</v>
      </c>
      <c r="K2159" s="22"/>
      <c r="L2159" s="22"/>
      <c r="M2159" s="22"/>
    </row>
    <row r="2160" spans="1:13" ht="15.15" customHeight="1" thickBot="1" x14ac:dyDescent="0.35">
      <c r="A2160" s="22"/>
      <c r="B2160" s="22"/>
      <c r="C2160" s="22"/>
      <c r="D2160" s="26"/>
      <c r="E2160" s="5" t="s">
        <v>4277</v>
      </c>
      <c r="F2160" s="3">
        <v>1</v>
      </c>
      <c r="G2160" s="20"/>
      <c r="H2160" s="20"/>
      <c r="I2160" s="20"/>
      <c r="J2160" s="30">
        <f t="shared" si="49"/>
        <v>1</v>
      </c>
      <c r="K2160" s="22"/>
      <c r="L2160" s="22"/>
      <c r="M2160" s="22"/>
    </row>
    <row r="2161" spans="1:13" ht="15.15" customHeight="1" thickBot="1" x14ac:dyDescent="0.35">
      <c r="A2161" s="22"/>
      <c r="B2161" s="22"/>
      <c r="C2161" s="22"/>
      <c r="D2161" s="26"/>
      <c r="E2161" s="5" t="s">
        <v>4278</v>
      </c>
      <c r="F2161" s="3">
        <v>1</v>
      </c>
      <c r="G2161" s="20"/>
      <c r="H2161" s="20"/>
      <c r="I2161" s="20"/>
      <c r="J2161" s="30">
        <f t="shared" si="49"/>
        <v>1</v>
      </c>
      <c r="K2161" s="22"/>
      <c r="L2161" s="22"/>
      <c r="M2161" s="22"/>
    </row>
    <row r="2162" spans="1:13" ht="15.15" customHeight="1" thickBot="1" x14ac:dyDescent="0.35">
      <c r="A2162" s="22"/>
      <c r="B2162" s="22"/>
      <c r="C2162" s="22"/>
      <c r="D2162" s="26"/>
      <c r="E2162" s="5" t="s">
        <v>4279</v>
      </c>
      <c r="F2162" s="3">
        <v>1</v>
      </c>
      <c r="G2162" s="20"/>
      <c r="H2162" s="20"/>
      <c r="I2162" s="20"/>
      <c r="J2162" s="30">
        <f t="shared" si="49"/>
        <v>1</v>
      </c>
      <c r="K2162" s="22"/>
      <c r="L2162" s="22"/>
      <c r="M2162" s="22"/>
    </row>
    <row r="2163" spans="1:13" ht="15.15" customHeight="1" thickBot="1" x14ac:dyDescent="0.35">
      <c r="A2163" s="22"/>
      <c r="B2163" s="22"/>
      <c r="C2163" s="22"/>
      <c r="D2163" s="26"/>
      <c r="E2163" s="5" t="s">
        <v>4280</v>
      </c>
      <c r="F2163" s="3">
        <v>1</v>
      </c>
      <c r="G2163" s="20"/>
      <c r="H2163" s="20"/>
      <c r="I2163" s="20"/>
      <c r="J2163" s="30">
        <f t="shared" si="49"/>
        <v>1</v>
      </c>
      <c r="K2163" s="22"/>
      <c r="L2163" s="22"/>
      <c r="M2163" s="22"/>
    </row>
    <row r="2164" spans="1:13" ht="15.15" customHeight="1" thickBot="1" x14ac:dyDescent="0.35">
      <c r="A2164" s="22"/>
      <c r="B2164" s="22"/>
      <c r="C2164" s="22"/>
      <c r="D2164" s="26"/>
      <c r="E2164" s="5" t="s">
        <v>4281</v>
      </c>
      <c r="F2164" s="3">
        <v>1</v>
      </c>
      <c r="G2164" s="20"/>
      <c r="H2164" s="20"/>
      <c r="I2164" s="20"/>
      <c r="J2164" s="30">
        <f t="shared" si="49"/>
        <v>1</v>
      </c>
      <c r="K2164" s="22"/>
      <c r="L2164" s="22"/>
      <c r="M2164" s="22"/>
    </row>
    <row r="2165" spans="1:13" ht="15.15" customHeight="1" thickBot="1" x14ac:dyDescent="0.35">
      <c r="A2165" s="22"/>
      <c r="B2165" s="22"/>
      <c r="C2165" s="22"/>
      <c r="D2165" s="26"/>
      <c r="E2165" s="5" t="s">
        <v>4282</v>
      </c>
      <c r="F2165" s="3">
        <v>1</v>
      </c>
      <c r="G2165" s="20"/>
      <c r="H2165" s="20"/>
      <c r="I2165" s="20"/>
      <c r="J2165" s="30">
        <f t="shared" si="49"/>
        <v>1</v>
      </c>
      <c r="K2165" s="22"/>
      <c r="L2165" s="22"/>
      <c r="M2165" s="22"/>
    </row>
    <row r="2166" spans="1:13" ht="15.15" customHeight="1" thickBot="1" x14ac:dyDescent="0.35">
      <c r="A2166" s="22"/>
      <c r="B2166" s="22"/>
      <c r="C2166" s="22"/>
      <c r="D2166" s="26"/>
      <c r="E2166" s="5" t="s">
        <v>4283</v>
      </c>
      <c r="F2166" s="3">
        <v>1</v>
      </c>
      <c r="G2166" s="20"/>
      <c r="H2166" s="20"/>
      <c r="I2166" s="20"/>
      <c r="J2166" s="30">
        <f t="shared" si="49"/>
        <v>1</v>
      </c>
      <c r="K2166" s="22"/>
      <c r="L2166" s="22"/>
      <c r="M2166" s="22"/>
    </row>
    <row r="2167" spans="1:13" ht="15.15" customHeight="1" thickBot="1" x14ac:dyDescent="0.35">
      <c r="A2167" s="22"/>
      <c r="B2167" s="22"/>
      <c r="C2167" s="22"/>
      <c r="D2167" s="26"/>
      <c r="E2167" s="5" t="s">
        <v>4284</v>
      </c>
      <c r="F2167" s="3">
        <v>1</v>
      </c>
      <c r="G2167" s="20"/>
      <c r="H2167" s="20"/>
      <c r="I2167" s="20"/>
      <c r="J2167" s="30">
        <f t="shared" si="49"/>
        <v>1</v>
      </c>
      <c r="K2167" s="22"/>
      <c r="L2167" s="22"/>
      <c r="M2167" s="22"/>
    </row>
    <row r="2168" spans="1:13" ht="15.15" customHeight="1" thickBot="1" x14ac:dyDescent="0.35">
      <c r="A2168" s="22"/>
      <c r="B2168" s="22"/>
      <c r="C2168" s="22"/>
      <c r="D2168" s="26"/>
      <c r="E2168" s="5" t="s">
        <v>4285</v>
      </c>
      <c r="F2168" s="3">
        <v>1</v>
      </c>
      <c r="G2168" s="20"/>
      <c r="H2168" s="20"/>
      <c r="I2168" s="20"/>
      <c r="J2168" s="30">
        <f t="shared" si="49"/>
        <v>1</v>
      </c>
      <c r="K2168" s="22"/>
      <c r="L2168" s="22"/>
      <c r="M2168" s="22"/>
    </row>
    <row r="2169" spans="1:13" ht="15.15" customHeight="1" thickBot="1" x14ac:dyDescent="0.35">
      <c r="A2169" s="22"/>
      <c r="B2169" s="22"/>
      <c r="C2169" s="22"/>
      <c r="D2169" s="26"/>
      <c r="E2169" s="5" t="s">
        <v>4286</v>
      </c>
      <c r="F2169" s="3">
        <v>1</v>
      </c>
      <c r="G2169" s="20"/>
      <c r="H2169" s="20"/>
      <c r="I2169" s="20"/>
      <c r="J2169" s="30">
        <f t="shared" si="49"/>
        <v>1</v>
      </c>
      <c r="K2169" s="22"/>
      <c r="L2169" s="22"/>
      <c r="M2169" s="22"/>
    </row>
    <row r="2170" spans="1:13" ht="15.15" customHeight="1" thickBot="1" x14ac:dyDescent="0.35">
      <c r="A2170" s="22"/>
      <c r="B2170" s="22"/>
      <c r="C2170" s="22"/>
      <c r="D2170" s="26"/>
      <c r="E2170" s="5" t="s">
        <v>4287</v>
      </c>
      <c r="F2170" s="3">
        <v>1</v>
      </c>
      <c r="G2170" s="20"/>
      <c r="H2170" s="20"/>
      <c r="I2170" s="20"/>
      <c r="J2170" s="30">
        <f t="shared" si="49"/>
        <v>1</v>
      </c>
      <c r="K2170" s="22"/>
      <c r="L2170" s="22"/>
      <c r="M2170" s="22"/>
    </row>
    <row r="2171" spans="1:13" ht="15.15" customHeight="1" thickBot="1" x14ac:dyDescent="0.35">
      <c r="A2171" s="22"/>
      <c r="B2171" s="22"/>
      <c r="C2171" s="22"/>
      <c r="D2171" s="26"/>
      <c r="E2171" s="5" t="s">
        <v>4288</v>
      </c>
      <c r="F2171" s="3">
        <v>1</v>
      </c>
      <c r="G2171" s="20"/>
      <c r="H2171" s="20"/>
      <c r="I2171" s="20"/>
      <c r="J2171" s="30">
        <f t="shared" si="49"/>
        <v>1</v>
      </c>
      <c r="K2171" s="22"/>
      <c r="L2171" s="22"/>
      <c r="M2171" s="22"/>
    </row>
    <row r="2172" spans="1:13" ht="15.15" customHeight="1" thickBot="1" x14ac:dyDescent="0.35">
      <c r="A2172" s="22"/>
      <c r="B2172" s="22"/>
      <c r="C2172" s="22"/>
      <c r="D2172" s="26"/>
      <c r="E2172" s="5" t="s">
        <v>4289</v>
      </c>
      <c r="F2172" s="3">
        <v>1</v>
      </c>
      <c r="G2172" s="20"/>
      <c r="H2172" s="20"/>
      <c r="I2172" s="20"/>
      <c r="J2172" s="30">
        <f t="shared" si="49"/>
        <v>1</v>
      </c>
      <c r="K2172" s="22"/>
      <c r="L2172" s="22"/>
      <c r="M2172" s="22"/>
    </row>
    <row r="2173" spans="1:13" ht="15.15" customHeight="1" thickBot="1" x14ac:dyDescent="0.35">
      <c r="A2173" s="22"/>
      <c r="B2173" s="22"/>
      <c r="C2173" s="22"/>
      <c r="D2173" s="26"/>
      <c r="E2173" s="5" t="s">
        <v>4290</v>
      </c>
      <c r="F2173" s="3">
        <v>1</v>
      </c>
      <c r="G2173" s="20"/>
      <c r="H2173" s="20"/>
      <c r="I2173" s="20"/>
      <c r="J2173" s="30">
        <f t="shared" si="49"/>
        <v>1</v>
      </c>
      <c r="K2173" s="22"/>
      <c r="L2173" s="22"/>
      <c r="M2173" s="22"/>
    </row>
    <row r="2174" spans="1:13" ht="15.15" customHeight="1" thickBot="1" x14ac:dyDescent="0.35">
      <c r="A2174" s="22"/>
      <c r="B2174" s="22"/>
      <c r="C2174" s="22"/>
      <c r="D2174" s="26"/>
      <c r="E2174" s="5" t="s">
        <v>4291</v>
      </c>
      <c r="F2174" s="3">
        <v>1</v>
      </c>
      <c r="G2174" s="20"/>
      <c r="H2174" s="20"/>
      <c r="I2174" s="20"/>
      <c r="J2174" s="30">
        <f t="shared" si="49"/>
        <v>1</v>
      </c>
      <c r="K2174" s="22"/>
      <c r="L2174" s="22"/>
      <c r="M2174" s="22"/>
    </row>
    <row r="2175" spans="1:13" ht="15.15" customHeight="1" thickBot="1" x14ac:dyDescent="0.35">
      <c r="A2175" s="22"/>
      <c r="B2175" s="22"/>
      <c r="C2175" s="22"/>
      <c r="D2175" s="26"/>
      <c r="E2175" s="5" t="s">
        <v>4292</v>
      </c>
      <c r="F2175" s="3">
        <v>1</v>
      </c>
      <c r="G2175" s="20"/>
      <c r="H2175" s="20"/>
      <c r="I2175" s="20"/>
      <c r="J2175" s="30">
        <f t="shared" si="49"/>
        <v>1</v>
      </c>
      <c r="K2175" s="22"/>
      <c r="L2175" s="22"/>
      <c r="M2175" s="22"/>
    </row>
    <row r="2176" spans="1:13" ht="15.15" customHeight="1" thickBot="1" x14ac:dyDescent="0.35">
      <c r="A2176" s="22"/>
      <c r="B2176" s="22"/>
      <c r="C2176" s="22"/>
      <c r="D2176" s="26"/>
      <c r="E2176" s="5" t="s">
        <v>4293</v>
      </c>
      <c r="F2176" s="3">
        <v>1</v>
      </c>
      <c r="G2176" s="20"/>
      <c r="H2176" s="20"/>
      <c r="I2176" s="20"/>
      <c r="J2176" s="30">
        <f t="shared" si="49"/>
        <v>1</v>
      </c>
      <c r="K2176" s="22"/>
      <c r="L2176" s="22"/>
      <c r="M2176" s="22"/>
    </row>
    <row r="2177" spans="1:13" ht="15.15" customHeight="1" thickBot="1" x14ac:dyDescent="0.35">
      <c r="A2177" s="22"/>
      <c r="B2177" s="22"/>
      <c r="C2177" s="22"/>
      <c r="D2177" s="26"/>
      <c r="E2177" s="5" t="s">
        <v>4294</v>
      </c>
      <c r="F2177" s="3">
        <v>1</v>
      </c>
      <c r="G2177" s="20"/>
      <c r="H2177" s="20"/>
      <c r="I2177" s="20"/>
      <c r="J2177" s="30">
        <f t="shared" si="49"/>
        <v>1</v>
      </c>
      <c r="K2177" s="22"/>
      <c r="L2177" s="22"/>
      <c r="M2177" s="22"/>
    </row>
    <row r="2178" spans="1:13" ht="15.15" customHeight="1" thickBot="1" x14ac:dyDescent="0.35">
      <c r="A2178" s="22"/>
      <c r="B2178" s="22"/>
      <c r="C2178" s="22"/>
      <c r="D2178" s="26"/>
      <c r="E2178" s="5" t="s">
        <v>4295</v>
      </c>
      <c r="F2178" s="3">
        <v>1</v>
      </c>
      <c r="G2178" s="20"/>
      <c r="H2178" s="20"/>
      <c r="I2178" s="20"/>
      <c r="J2178" s="30">
        <f t="shared" si="49"/>
        <v>1</v>
      </c>
      <c r="K2178" s="22"/>
      <c r="L2178" s="22"/>
      <c r="M2178" s="22"/>
    </row>
    <row r="2179" spans="1:13" ht="15.15" customHeight="1" thickBot="1" x14ac:dyDescent="0.35">
      <c r="A2179" s="22"/>
      <c r="B2179" s="22"/>
      <c r="C2179" s="22"/>
      <c r="D2179" s="26"/>
      <c r="E2179" s="5" t="s">
        <v>4296</v>
      </c>
      <c r="F2179" s="3">
        <v>1</v>
      </c>
      <c r="G2179" s="20"/>
      <c r="H2179" s="20"/>
      <c r="I2179" s="20"/>
      <c r="J2179" s="30">
        <f t="shared" si="49"/>
        <v>1</v>
      </c>
      <c r="K2179" s="22"/>
      <c r="L2179" s="22"/>
      <c r="M2179" s="22"/>
    </row>
    <row r="2180" spans="1:13" ht="15.15" customHeight="1" thickBot="1" x14ac:dyDescent="0.35">
      <c r="A2180" s="22"/>
      <c r="B2180" s="22"/>
      <c r="C2180" s="22"/>
      <c r="D2180" s="26"/>
      <c r="E2180" s="5" t="s">
        <v>4297</v>
      </c>
      <c r="F2180" s="3">
        <v>1</v>
      </c>
      <c r="G2180" s="20"/>
      <c r="H2180" s="20"/>
      <c r="I2180" s="20"/>
      <c r="J2180" s="30">
        <f t="shared" si="49"/>
        <v>1</v>
      </c>
      <c r="K2180" s="22"/>
      <c r="L2180" s="22"/>
      <c r="M2180" s="22"/>
    </row>
    <row r="2181" spans="1:13" ht="15.15" customHeight="1" thickBot="1" x14ac:dyDescent="0.35">
      <c r="A2181" s="22"/>
      <c r="B2181" s="22"/>
      <c r="C2181" s="22"/>
      <c r="D2181" s="26"/>
      <c r="E2181" s="5" t="s">
        <v>4298</v>
      </c>
      <c r="F2181" s="3">
        <v>1</v>
      </c>
      <c r="G2181" s="20"/>
      <c r="H2181" s="20"/>
      <c r="I2181" s="20"/>
      <c r="J2181" s="30">
        <f t="shared" si="49"/>
        <v>1</v>
      </c>
      <c r="K2181" s="32">
        <f>SUM(J2157:J2181)</f>
        <v>25</v>
      </c>
      <c r="L2181" s="22"/>
      <c r="M2181" s="22"/>
    </row>
    <row r="2182" spans="1:13" ht="15.45" customHeight="1" thickBot="1" x14ac:dyDescent="0.35">
      <c r="A2182" s="10" t="s">
        <v>4299</v>
      </c>
      <c r="B2182" s="5" t="s">
        <v>4300</v>
      </c>
      <c r="C2182" s="5" t="s">
        <v>4301</v>
      </c>
      <c r="D2182" s="84" t="s">
        <v>4302</v>
      </c>
      <c r="E2182" s="84"/>
      <c r="F2182" s="84"/>
      <c r="G2182" s="84"/>
      <c r="H2182" s="84"/>
      <c r="I2182" s="84"/>
      <c r="J2182" s="84"/>
      <c r="K2182" s="20">
        <f>SUM(K2185:K2187)</f>
        <v>3</v>
      </c>
      <c r="L2182" s="21">
        <f>ROUND(0*(1+M2/100),2)</f>
        <v>0</v>
      </c>
      <c r="M2182" s="21">
        <f>ROUND(K2182*L2182,2)</f>
        <v>0</v>
      </c>
    </row>
    <row r="2183" spans="1:13" ht="49.05" customHeight="1" thickBot="1" x14ac:dyDescent="0.35">
      <c r="A2183" s="22"/>
      <c r="B2183" s="22"/>
      <c r="C2183" s="22"/>
      <c r="D2183" s="84" t="s">
        <v>4303</v>
      </c>
      <c r="E2183" s="84"/>
      <c r="F2183" s="84"/>
      <c r="G2183" s="84"/>
      <c r="H2183" s="84"/>
      <c r="I2183" s="84"/>
      <c r="J2183" s="84"/>
      <c r="K2183" s="84"/>
      <c r="L2183" s="84"/>
      <c r="M2183" s="84"/>
    </row>
    <row r="2184" spans="1:13" ht="15.15" customHeight="1" thickBot="1" x14ac:dyDescent="0.35">
      <c r="A2184" s="22"/>
      <c r="B2184" s="22"/>
      <c r="C2184" s="22"/>
      <c r="D2184" s="22"/>
      <c r="E2184" s="23"/>
      <c r="F2184" s="25" t="s">
        <v>4304</v>
      </c>
      <c r="G2184" s="25" t="s">
        <v>4305</v>
      </c>
      <c r="H2184" s="25" t="s">
        <v>4306</v>
      </c>
      <c r="I2184" s="25" t="s">
        <v>4307</v>
      </c>
      <c r="J2184" s="25" t="s">
        <v>4308</v>
      </c>
      <c r="K2184" s="25" t="s">
        <v>4309</v>
      </c>
      <c r="L2184" s="22"/>
      <c r="M2184" s="22"/>
    </row>
    <row r="2185" spans="1:13" ht="15.15" customHeight="1" thickBot="1" x14ac:dyDescent="0.35">
      <c r="A2185" s="22"/>
      <c r="B2185" s="22"/>
      <c r="C2185" s="22"/>
      <c r="D2185" s="26"/>
      <c r="E2185" s="27" t="s">
        <v>4310</v>
      </c>
      <c r="F2185" s="28">
        <v>1</v>
      </c>
      <c r="G2185" s="29"/>
      <c r="H2185" s="29"/>
      <c r="I2185" s="29"/>
      <c r="J2185" s="31">
        <f>ROUND(F2185,3)</f>
        <v>1</v>
      </c>
      <c r="K2185" s="42"/>
      <c r="L2185" s="22"/>
      <c r="M2185" s="22"/>
    </row>
    <row r="2186" spans="1:13" ht="15.15" customHeight="1" thickBot="1" x14ac:dyDescent="0.35">
      <c r="A2186" s="22"/>
      <c r="B2186" s="22"/>
      <c r="C2186" s="22"/>
      <c r="D2186" s="26"/>
      <c r="E2186" s="5" t="s">
        <v>4311</v>
      </c>
      <c r="F2186" s="3">
        <v>1</v>
      </c>
      <c r="G2186" s="20"/>
      <c r="H2186" s="20"/>
      <c r="I2186" s="20"/>
      <c r="J2186" s="30">
        <f>ROUND(F2186,3)</f>
        <v>1</v>
      </c>
      <c r="K2186" s="22"/>
      <c r="L2186" s="22"/>
      <c r="M2186" s="22"/>
    </row>
    <row r="2187" spans="1:13" ht="15.15" customHeight="1" thickBot="1" x14ac:dyDescent="0.35">
      <c r="A2187" s="22"/>
      <c r="B2187" s="22"/>
      <c r="C2187" s="22"/>
      <c r="D2187" s="26"/>
      <c r="E2187" s="5" t="s">
        <v>4312</v>
      </c>
      <c r="F2187" s="3">
        <v>1</v>
      </c>
      <c r="G2187" s="20"/>
      <c r="H2187" s="20"/>
      <c r="I2187" s="20"/>
      <c r="J2187" s="30">
        <f>ROUND(F2187,3)</f>
        <v>1</v>
      </c>
      <c r="K2187" s="32">
        <f>SUM(J2185:J2187)</f>
        <v>3</v>
      </c>
      <c r="L2187" s="22"/>
      <c r="M2187" s="22"/>
    </row>
    <row r="2188" spans="1:13" ht="15.45" customHeight="1" thickBot="1" x14ac:dyDescent="0.35">
      <c r="A2188" s="10" t="s">
        <v>4313</v>
      </c>
      <c r="B2188" s="5" t="s">
        <v>4314</v>
      </c>
      <c r="C2188" s="5" t="s">
        <v>4315</v>
      </c>
      <c r="D2188" s="84" t="s">
        <v>4316</v>
      </c>
      <c r="E2188" s="84"/>
      <c r="F2188" s="84"/>
      <c r="G2188" s="84"/>
      <c r="H2188" s="84"/>
      <c r="I2188" s="84"/>
      <c r="J2188" s="84"/>
      <c r="K2188" s="20">
        <f>SUM(K2191:K2194)</f>
        <v>4</v>
      </c>
      <c r="L2188" s="21">
        <f>ROUND(0*(1+M2/100),2)</f>
        <v>0</v>
      </c>
      <c r="M2188" s="21">
        <f>ROUND(K2188*L2188,2)</f>
        <v>0</v>
      </c>
    </row>
    <row r="2189" spans="1:13" ht="49.05" customHeight="1" thickBot="1" x14ac:dyDescent="0.35">
      <c r="A2189" s="22"/>
      <c r="B2189" s="22"/>
      <c r="C2189" s="22"/>
      <c r="D2189" s="84" t="s">
        <v>4317</v>
      </c>
      <c r="E2189" s="84"/>
      <c r="F2189" s="84"/>
      <c r="G2189" s="84"/>
      <c r="H2189" s="84"/>
      <c r="I2189" s="84"/>
      <c r="J2189" s="84"/>
      <c r="K2189" s="84"/>
      <c r="L2189" s="84"/>
      <c r="M2189" s="84"/>
    </row>
    <row r="2190" spans="1:13" ht="15.15" customHeight="1" thickBot="1" x14ac:dyDescent="0.35">
      <c r="A2190" s="22"/>
      <c r="B2190" s="22"/>
      <c r="C2190" s="22"/>
      <c r="D2190" s="22"/>
      <c r="E2190" s="23"/>
      <c r="F2190" s="25" t="s">
        <v>4318</v>
      </c>
      <c r="G2190" s="25" t="s">
        <v>4319</v>
      </c>
      <c r="H2190" s="25" t="s">
        <v>4320</v>
      </c>
      <c r="I2190" s="25" t="s">
        <v>4321</v>
      </c>
      <c r="J2190" s="25" t="s">
        <v>4322</v>
      </c>
      <c r="K2190" s="25" t="s">
        <v>4323</v>
      </c>
      <c r="L2190" s="22"/>
      <c r="M2190" s="22"/>
    </row>
    <row r="2191" spans="1:13" ht="15.15" customHeight="1" thickBot="1" x14ac:dyDescent="0.35">
      <c r="A2191" s="22"/>
      <c r="B2191" s="22"/>
      <c r="C2191" s="22"/>
      <c r="D2191" s="26"/>
      <c r="E2191" s="27" t="s">
        <v>4324</v>
      </c>
      <c r="F2191" s="28">
        <v>1</v>
      </c>
      <c r="G2191" s="29"/>
      <c r="H2191" s="29"/>
      <c r="I2191" s="29"/>
      <c r="J2191" s="31">
        <f>ROUND(F2191,3)</f>
        <v>1</v>
      </c>
      <c r="K2191" s="42"/>
      <c r="L2191" s="22"/>
      <c r="M2191" s="22"/>
    </row>
    <row r="2192" spans="1:13" ht="15.15" customHeight="1" thickBot="1" x14ac:dyDescent="0.35">
      <c r="A2192" s="22"/>
      <c r="B2192" s="22"/>
      <c r="C2192" s="22"/>
      <c r="D2192" s="26"/>
      <c r="E2192" s="5" t="s">
        <v>4325</v>
      </c>
      <c r="F2192" s="3">
        <v>1</v>
      </c>
      <c r="G2192" s="20"/>
      <c r="H2192" s="20"/>
      <c r="I2192" s="20"/>
      <c r="J2192" s="30">
        <f>ROUND(F2192,3)</f>
        <v>1</v>
      </c>
      <c r="K2192" s="22"/>
      <c r="L2192" s="22"/>
      <c r="M2192" s="22"/>
    </row>
    <row r="2193" spans="1:13" ht="15.15" customHeight="1" thickBot="1" x14ac:dyDescent="0.35">
      <c r="A2193" s="22"/>
      <c r="B2193" s="22"/>
      <c r="C2193" s="22"/>
      <c r="D2193" s="26"/>
      <c r="E2193" s="5" t="s">
        <v>4326</v>
      </c>
      <c r="F2193" s="3">
        <v>1</v>
      </c>
      <c r="G2193" s="20"/>
      <c r="H2193" s="20"/>
      <c r="I2193" s="20"/>
      <c r="J2193" s="30">
        <f>ROUND(F2193,3)</f>
        <v>1</v>
      </c>
      <c r="K2193" s="22"/>
      <c r="L2193" s="22"/>
      <c r="M2193" s="22"/>
    </row>
    <row r="2194" spans="1:13" ht="15.15" customHeight="1" thickBot="1" x14ac:dyDescent="0.35">
      <c r="A2194" s="22"/>
      <c r="B2194" s="22"/>
      <c r="C2194" s="22"/>
      <c r="D2194" s="26"/>
      <c r="E2194" s="5" t="s">
        <v>4327</v>
      </c>
      <c r="F2194" s="3">
        <v>1</v>
      </c>
      <c r="G2194" s="20"/>
      <c r="H2194" s="20"/>
      <c r="I2194" s="20"/>
      <c r="J2194" s="30">
        <f>ROUND(F2194,3)</f>
        <v>1</v>
      </c>
      <c r="K2194" s="32">
        <f>SUM(J2191:J2194)</f>
        <v>4</v>
      </c>
      <c r="L2194" s="22"/>
      <c r="M2194" s="22"/>
    </row>
    <row r="2195" spans="1:13" ht="15.45" customHeight="1" thickBot="1" x14ac:dyDescent="0.35">
      <c r="A2195" s="10" t="s">
        <v>4328</v>
      </c>
      <c r="B2195" s="5" t="s">
        <v>4329</v>
      </c>
      <c r="C2195" s="5" t="s">
        <v>4330</v>
      </c>
      <c r="D2195" s="84" t="s">
        <v>4331</v>
      </c>
      <c r="E2195" s="84"/>
      <c r="F2195" s="84"/>
      <c r="G2195" s="84"/>
      <c r="H2195" s="84"/>
      <c r="I2195" s="84"/>
      <c r="J2195" s="84"/>
      <c r="K2195" s="20">
        <f>SUM(K2198:K2198)</f>
        <v>1</v>
      </c>
      <c r="L2195" s="21">
        <f>ROUND(0*(1+M2/100),2)</f>
        <v>0</v>
      </c>
      <c r="M2195" s="21">
        <f>ROUND(K2195*L2195,2)</f>
        <v>0</v>
      </c>
    </row>
    <row r="2196" spans="1:13" ht="49.05" customHeight="1" thickBot="1" x14ac:dyDescent="0.35">
      <c r="A2196" s="22"/>
      <c r="B2196" s="22"/>
      <c r="C2196" s="22"/>
      <c r="D2196" s="84" t="s">
        <v>4332</v>
      </c>
      <c r="E2196" s="84"/>
      <c r="F2196" s="84"/>
      <c r="G2196" s="84"/>
      <c r="H2196" s="84"/>
      <c r="I2196" s="84"/>
      <c r="J2196" s="84"/>
      <c r="K2196" s="84"/>
      <c r="L2196" s="84"/>
      <c r="M2196" s="84"/>
    </row>
    <row r="2197" spans="1:13" ht="15.15" customHeight="1" thickBot="1" x14ac:dyDescent="0.35">
      <c r="A2197" s="22"/>
      <c r="B2197" s="22"/>
      <c r="C2197" s="22"/>
      <c r="D2197" s="22"/>
      <c r="E2197" s="23"/>
      <c r="F2197" s="25" t="s">
        <v>4333</v>
      </c>
      <c r="G2197" s="25" t="s">
        <v>4334</v>
      </c>
      <c r="H2197" s="25" t="s">
        <v>4335</v>
      </c>
      <c r="I2197" s="25" t="s">
        <v>4336</v>
      </c>
      <c r="J2197" s="25" t="s">
        <v>4337</v>
      </c>
      <c r="K2197" s="25" t="s">
        <v>4338</v>
      </c>
      <c r="L2197" s="22"/>
      <c r="M2197" s="22"/>
    </row>
    <row r="2198" spans="1:13" ht="15.15" customHeight="1" thickBot="1" x14ac:dyDescent="0.35">
      <c r="A2198" s="22"/>
      <c r="B2198" s="22"/>
      <c r="C2198" s="22"/>
      <c r="D2198" s="26"/>
      <c r="E2198" s="27" t="s">
        <v>4339</v>
      </c>
      <c r="F2198" s="28">
        <v>1</v>
      </c>
      <c r="G2198" s="29"/>
      <c r="H2198" s="29"/>
      <c r="I2198" s="29"/>
      <c r="J2198" s="31">
        <f>ROUND(F2198,3)</f>
        <v>1</v>
      </c>
      <c r="K2198" s="33">
        <f>SUM(J2198:J2198)</f>
        <v>1</v>
      </c>
      <c r="L2198" s="22"/>
      <c r="M2198" s="22"/>
    </row>
    <row r="2199" spans="1:13" ht="15.45" customHeight="1" thickBot="1" x14ac:dyDescent="0.35">
      <c r="A2199" s="10" t="s">
        <v>4340</v>
      </c>
      <c r="B2199" s="5" t="s">
        <v>4341</v>
      </c>
      <c r="C2199" s="5" t="s">
        <v>4342</v>
      </c>
      <c r="D2199" s="84" t="s">
        <v>4343</v>
      </c>
      <c r="E2199" s="84"/>
      <c r="F2199" s="84"/>
      <c r="G2199" s="84"/>
      <c r="H2199" s="84"/>
      <c r="I2199" s="84"/>
      <c r="J2199" s="84"/>
      <c r="K2199" s="20">
        <f>SUM(K2202:K2241)</f>
        <v>1176.8000000000002</v>
      </c>
      <c r="L2199" s="21">
        <f>ROUND(0*(1+M2/100),2)</f>
        <v>0</v>
      </c>
      <c r="M2199" s="21">
        <f>ROUND(K2199*L2199,2)</f>
        <v>0</v>
      </c>
    </row>
    <row r="2200" spans="1:13" ht="49.05" customHeight="1" thickBot="1" x14ac:dyDescent="0.35">
      <c r="A2200" s="22"/>
      <c r="B2200" s="22"/>
      <c r="C2200" s="22"/>
      <c r="D2200" s="84" t="s">
        <v>4344</v>
      </c>
      <c r="E2200" s="84"/>
      <c r="F2200" s="84"/>
      <c r="G2200" s="84"/>
      <c r="H2200" s="84"/>
      <c r="I2200" s="84"/>
      <c r="J2200" s="84"/>
      <c r="K2200" s="84"/>
      <c r="L2200" s="84"/>
      <c r="M2200" s="84"/>
    </row>
    <row r="2201" spans="1:13" ht="15.15" customHeight="1" thickBot="1" x14ac:dyDescent="0.35">
      <c r="A2201" s="22"/>
      <c r="B2201" s="22"/>
      <c r="C2201" s="22"/>
      <c r="D2201" s="22"/>
      <c r="E2201" s="23"/>
      <c r="F2201" s="25" t="s">
        <v>4345</v>
      </c>
      <c r="G2201" s="25" t="s">
        <v>4346</v>
      </c>
      <c r="H2201" s="25" t="s">
        <v>4347</v>
      </c>
      <c r="I2201" s="25" t="s">
        <v>4348</v>
      </c>
      <c r="J2201" s="25" t="s">
        <v>4349</v>
      </c>
      <c r="K2201" s="25" t="s">
        <v>4350</v>
      </c>
      <c r="L2201" s="22"/>
      <c r="M2201" s="22"/>
    </row>
    <row r="2202" spans="1:13" ht="21.3" customHeight="1" thickBot="1" x14ac:dyDescent="0.35">
      <c r="A2202" s="22"/>
      <c r="B2202" s="22"/>
      <c r="C2202" s="22"/>
      <c r="D2202" s="26"/>
      <c r="E2202" s="27" t="s">
        <v>4351</v>
      </c>
      <c r="F2202" s="28"/>
      <c r="G2202" s="29"/>
      <c r="H2202" s="29"/>
      <c r="I2202" s="29"/>
      <c r="J2202" s="41" t="s">
        <v>4352</v>
      </c>
      <c r="K2202" s="42"/>
      <c r="L2202" s="22"/>
      <c r="M2202" s="22"/>
    </row>
    <row r="2203" spans="1:13" ht="15.15" customHeight="1" thickBot="1" x14ac:dyDescent="0.35">
      <c r="A2203" s="22"/>
      <c r="B2203" s="22"/>
      <c r="C2203" s="22"/>
      <c r="D2203" s="26"/>
      <c r="E2203" s="5" t="s">
        <v>4353</v>
      </c>
      <c r="F2203" s="3">
        <v>35</v>
      </c>
      <c r="G2203" s="20"/>
      <c r="H2203" s="20"/>
      <c r="I2203" s="20"/>
      <c r="J2203" s="30">
        <f t="shared" ref="J2203:J2235" si="50">ROUND(F2203,3)</f>
        <v>35</v>
      </c>
      <c r="K2203" s="22"/>
      <c r="L2203" s="22"/>
      <c r="M2203" s="22"/>
    </row>
    <row r="2204" spans="1:13" ht="15.15" customHeight="1" thickBot="1" x14ac:dyDescent="0.35">
      <c r="A2204" s="22"/>
      <c r="B2204" s="22"/>
      <c r="C2204" s="22"/>
      <c r="D2204" s="26"/>
      <c r="E2204" s="5" t="s">
        <v>4354</v>
      </c>
      <c r="F2204" s="3">
        <v>35</v>
      </c>
      <c r="G2204" s="20"/>
      <c r="H2204" s="20"/>
      <c r="I2204" s="20"/>
      <c r="J2204" s="30">
        <f t="shared" si="50"/>
        <v>35</v>
      </c>
      <c r="K2204" s="22"/>
      <c r="L2204" s="22"/>
      <c r="M2204" s="22"/>
    </row>
    <row r="2205" spans="1:13" ht="15.15" customHeight="1" thickBot="1" x14ac:dyDescent="0.35">
      <c r="A2205" s="22"/>
      <c r="B2205" s="22"/>
      <c r="C2205" s="22"/>
      <c r="D2205" s="26"/>
      <c r="E2205" s="5" t="s">
        <v>4355</v>
      </c>
      <c r="F2205" s="3">
        <v>30</v>
      </c>
      <c r="G2205" s="20"/>
      <c r="H2205" s="20"/>
      <c r="I2205" s="20"/>
      <c r="J2205" s="30">
        <f t="shared" si="50"/>
        <v>30</v>
      </c>
      <c r="K2205" s="22"/>
      <c r="L2205" s="22"/>
      <c r="M2205" s="22"/>
    </row>
    <row r="2206" spans="1:13" ht="15.15" customHeight="1" thickBot="1" x14ac:dyDescent="0.35">
      <c r="A2206" s="22"/>
      <c r="B2206" s="22"/>
      <c r="C2206" s="22"/>
      <c r="D2206" s="26"/>
      <c r="E2206" s="5" t="s">
        <v>4356</v>
      </c>
      <c r="F2206" s="3">
        <v>30</v>
      </c>
      <c r="G2206" s="20"/>
      <c r="H2206" s="20"/>
      <c r="I2206" s="20"/>
      <c r="J2206" s="30">
        <f t="shared" si="50"/>
        <v>30</v>
      </c>
      <c r="K2206" s="22"/>
      <c r="L2206" s="22"/>
      <c r="M2206" s="22"/>
    </row>
    <row r="2207" spans="1:13" ht="15.15" customHeight="1" thickBot="1" x14ac:dyDescent="0.35">
      <c r="A2207" s="22"/>
      <c r="B2207" s="22"/>
      <c r="C2207" s="22"/>
      <c r="D2207" s="26"/>
      <c r="E2207" s="5" t="s">
        <v>4357</v>
      </c>
      <c r="F2207" s="3">
        <v>30</v>
      </c>
      <c r="G2207" s="20"/>
      <c r="H2207" s="20"/>
      <c r="I2207" s="20"/>
      <c r="J2207" s="30">
        <f t="shared" si="50"/>
        <v>30</v>
      </c>
      <c r="K2207" s="22"/>
      <c r="L2207" s="22"/>
      <c r="M2207" s="22"/>
    </row>
    <row r="2208" spans="1:13" ht="15.15" customHeight="1" thickBot="1" x14ac:dyDescent="0.35">
      <c r="A2208" s="22"/>
      <c r="B2208" s="22"/>
      <c r="C2208" s="22"/>
      <c r="D2208" s="26"/>
      <c r="E2208" s="5" t="s">
        <v>4358</v>
      </c>
      <c r="F2208" s="3">
        <v>27</v>
      </c>
      <c r="G2208" s="20"/>
      <c r="H2208" s="20"/>
      <c r="I2208" s="20"/>
      <c r="J2208" s="30">
        <f t="shared" si="50"/>
        <v>27</v>
      </c>
      <c r="K2208" s="22"/>
      <c r="L2208" s="22"/>
      <c r="M2208" s="22"/>
    </row>
    <row r="2209" spans="1:13" ht="15.15" customHeight="1" thickBot="1" x14ac:dyDescent="0.35">
      <c r="A2209" s="22"/>
      <c r="B2209" s="22"/>
      <c r="C2209" s="22"/>
      <c r="D2209" s="26"/>
      <c r="E2209" s="5" t="s">
        <v>4359</v>
      </c>
      <c r="F2209" s="3">
        <v>36</v>
      </c>
      <c r="G2209" s="20"/>
      <c r="H2209" s="20"/>
      <c r="I2209" s="20"/>
      <c r="J2209" s="30">
        <f t="shared" si="50"/>
        <v>36</v>
      </c>
      <c r="K2209" s="22"/>
      <c r="L2209" s="22"/>
      <c r="M2209" s="22"/>
    </row>
    <row r="2210" spans="1:13" ht="15.15" customHeight="1" thickBot="1" x14ac:dyDescent="0.35">
      <c r="A2210" s="22"/>
      <c r="B2210" s="22"/>
      <c r="C2210" s="22"/>
      <c r="D2210" s="26"/>
      <c r="E2210" s="5" t="s">
        <v>4360</v>
      </c>
      <c r="F2210" s="3">
        <v>32</v>
      </c>
      <c r="G2210" s="20"/>
      <c r="H2210" s="20"/>
      <c r="I2210" s="20"/>
      <c r="J2210" s="30">
        <f t="shared" si="50"/>
        <v>32</v>
      </c>
      <c r="K2210" s="22"/>
      <c r="L2210" s="22"/>
      <c r="M2210" s="22"/>
    </row>
    <row r="2211" spans="1:13" ht="15.15" customHeight="1" thickBot="1" x14ac:dyDescent="0.35">
      <c r="A2211" s="22"/>
      <c r="B2211" s="22"/>
      <c r="C2211" s="22"/>
      <c r="D2211" s="26"/>
      <c r="E2211" s="5" t="s">
        <v>4361</v>
      </c>
      <c r="F2211" s="3">
        <v>30</v>
      </c>
      <c r="G2211" s="20"/>
      <c r="H2211" s="20"/>
      <c r="I2211" s="20"/>
      <c r="J2211" s="30">
        <f t="shared" si="50"/>
        <v>30</v>
      </c>
      <c r="K2211" s="22"/>
      <c r="L2211" s="22"/>
      <c r="M2211" s="22"/>
    </row>
    <row r="2212" spans="1:13" ht="15.15" customHeight="1" thickBot="1" x14ac:dyDescent="0.35">
      <c r="A2212" s="22"/>
      <c r="B2212" s="22"/>
      <c r="C2212" s="22"/>
      <c r="D2212" s="26"/>
      <c r="E2212" s="5" t="s">
        <v>4362</v>
      </c>
      <c r="F2212" s="3">
        <v>30</v>
      </c>
      <c r="G2212" s="20"/>
      <c r="H2212" s="20"/>
      <c r="I2212" s="20"/>
      <c r="J2212" s="30">
        <f t="shared" si="50"/>
        <v>30</v>
      </c>
      <c r="K2212" s="22"/>
      <c r="L2212" s="22"/>
      <c r="M2212" s="22"/>
    </row>
    <row r="2213" spans="1:13" ht="15.15" customHeight="1" thickBot="1" x14ac:dyDescent="0.35">
      <c r="A2213" s="22"/>
      <c r="B2213" s="22"/>
      <c r="C2213" s="22"/>
      <c r="D2213" s="26"/>
      <c r="E2213" s="5" t="s">
        <v>4363</v>
      </c>
      <c r="F2213" s="3">
        <v>30</v>
      </c>
      <c r="G2213" s="20"/>
      <c r="H2213" s="20"/>
      <c r="I2213" s="20"/>
      <c r="J2213" s="30">
        <f t="shared" si="50"/>
        <v>30</v>
      </c>
      <c r="K2213" s="22"/>
      <c r="L2213" s="22"/>
      <c r="M2213" s="22"/>
    </row>
    <row r="2214" spans="1:13" ht="15.15" customHeight="1" thickBot="1" x14ac:dyDescent="0.35">
      <c r="A2214" s="22"/>
      <c r="B2214" s="22"/>
      <c r="C2214" s="22"/>
      <c r="D2214" s="26"/>
      <c r="E2214" s="5" t="s">
        <v>4364</v>
      </c>
      <c r="F2214" s="3">
        <v>30</v>
      </c>
      <c r="G2214" s="20"/>
      <c r="H2214" s="20"/>
      <c r="I2214" s="20"/>
      <c r="J2214" s="30">
        <f t="shared" si="50"/>
        <v>30</v>
      </c>
      <c r="K2214" s="22"/>
      <c r="L2214" s="22"/>
      <c r="M2214" s="22"/>
    </row>
    <row r="2215" spans="1:13" ht="15.15" customHeight="1" thickBot="1" x14ac:dyDescent="0.35">
      <c r="A2215" s="22"/>
      <c r="B2215" s="22"/>
      <c r="C2215" s="22"/>
      <c r="D2215" s="26"/>
      <c r="E2215" s="5" t="s">
        <v>4365</v>
      </c>
      <c r="F2215" s="3">
        <v>30</v>
      </c>
      <c r="G2215" s="20"/>
      <c r="H2215" s="20"/>
      <c r="I2215" s="20"/>
      <c r="J2215" s="30">
        <f t="shared" si="50"/>
        <v>30</v>
      </c>
      <c r="K2215" s="22"/>
      <c r="L2215" s="22"/>
      <c r="M2215" s="22"/>
    </row>
    <row r="2216" spans="1:13" ht="15.15" customHeight="1" thickBot="1" x14ac:dyDescent="0.35">
      <c r="A2216" s="22"/>
      <c r="B2216" s="22"/>
      <c r="C2216" s="22"/>
      <c r="D2216" s="26"/>
      <c r="E2216" s="5" t="s">
        <v>4366</v>
      </c>
      <c r="F2216" s="3">
        <v>30</v>
      </c>
      <c r="G2216" s="20"/>
      <c r="H2216" s="20"/>
      <c r="I2216" s="20"/>
      <c r="J2216" s="30">
        <f t="shared" si="50"/>
        <v>30</v>
      </c>
      <c r="K2216" s="22"/>
      <c r="L2216" s="22"/>
      <c r="M2216" s="22"/>
    </row>
    <row r="2217" spans="1:13" ht="15.15" customHeight="1" thickBot="1" x14ac:dyDescent="0.35">
      <c r="A2217" s="22"/>
      <c r="B2217" s="22"/>
      <c r="C2217" s="22"/>
      <c r="D2217" s="26"/>
      <c r="E2217" s="5" t="s">
        <v>4367</v>
      </c>
      <c r="F2217" s="3">
        <v>36</v>
      </c>
      <c r="G2217" s="20"/>
      <c r="H2217" s="20"/>
      <c r="I2217" s="20"/>
      <c r="J2217" s="30">
        <f t="shared" si="50"/>
        <v>36</v>
      </c>
      <c r="K2217" s="22"/>
      <c r="L2217" s="22"/>
      <c r="M2217" s="22"/>
    </row>
    <row r="2218" spans="1:13" ht="15.15" customHeight="1" thickBot="1" x14ac:dyDescent="0.35">
      <c r="A2218" s="22"/>
      <c r="B2218" s="22"/>
      <c r="C2218" s="22"/>
      <c r="D2218" s="26"/>
      <c r="E2218" s="5" t="s">
        <v>4368</v>
      </c>
      <c r="F2218" s="3">
        <v>42</v>
      </c>
      <c r="G2218" s="20"/>
      <c r="H2218" s="20"/>
      <c r="I2218" s="20"/>
      <c r="J2218" s="30">
        <f t="shared" si="50"/>
        <v>42</v>
      </c>
      <c r="K2218" s="22"/>
      <c r="L2218" s="22"/>
      <c r="M2218" s="22"/>
    </row>
    <row r="2219" spans="1:13" ht="15.15" customHeight="1" thickBot="1" x14ac:dyDescent="0.35">
      <c r="A2219" s="22"/>
      <c r="B2219" s="22"/>
      <c r="C2219" s="22"/>
      <c r="D2219" s="26"/>
      <c r="E2219" s="5" t="s">
        <v>4369</v>
      </c>
      <c r="F2219" s="3">
        <v>42</v>
      </c>
      <c r="G2219" s="20"/>
      <c r="H2219" s="20"/>
      <c r="I2219" s="20"/>
      <c r="J2219" s="30">
        <f t="shared" si="50"/>
        <v>42</v>
      </c>
      <c r="K2219" s="22"/>
      <c r="L2219" s="22"/>
      <c r="M2219" s="22"/>
    </row>
    <row r="2220" spans="1:13" ht="15.15" customHeight="1" thickBot="1" x14ac:dyDescent="0.35">
      <c r="A2220" s="22"/>
      <c r="B2220" s="22"/>
      <c r="C2220" s="22"/>
      <c r="D2220" s="26"/>
      <c r="E2220" s="5" t="s">
        <v>4370</v>
      </c>
      <c r="F2220" s="3">
        <v>36</v>
      </c>
      <c r="G2220" s="20"/>
      <c r="H2220" s="20"/>
      <c r="I2220" s="20"/>
      <c r="J2220" s="30">
        <f t="shared" si="50"/>
        <v>36</v>
      </c>
      <c r="K2220" s="22"/>
      <c r="L2220" s="22"/>
      <c r="M2220" s="22"/>
    </row>
    <row r="2221" spans="1:13" ht="15.15" customHeight="1" thickBot="1" x14ac:dyDescent="0.35">
      <c r="A2221" s="22"/>
      <c r="B2221" s="22"/>
      <c r="C2221" s="22"/>
      <c r="D2221" s="26"/>
      <c r="E2221" s="5" t="s">
        <v>4371</v>
      </c>
      <c r="F2221" s="3">
        <v>33</v>
      </c>
      <c r="G2221" s="20"/>
      <c r="H2221" s="20"/>
      <c r="I2221" s="20"/>
      <c r="J2221" s="30">
        <f t="shared" si="50"/>
        <v>33</v>
      </c>
      <c r="K2221" s="22"/>
      <c r="L2221" s="22"/>
      <c r="M2221" s="22"/>
    </row>
    <row r="2222" spans="1:13" ht="15.15" customHeight="1" thickBot="1" x14ac:dyDescent="0.35">
      <c r="A2222" s="22"/>
      <c r="B2222" s="22"/>
      <c r="C2222" s="22"/>
      <c r="D2222" s="26"/>
      <c r="E2222" s="5" t="s">
        <v>4372</v>
      </c>
      <c r="F2222" s="3">
        <v>36</v>
      </c>
      <c r="G2222" s="20"/>
      <c r="H2222" s="20"/>
      <c r="I2222" s="20"/>
      <c r="J2222" s="30">
        <f t="shared" si="50"/>
        <v>36</v>
      </c>
      <c r="K2222" s="22"/>
      <c r="L2222" s="22"/>
      <c r="M2222" s="22"/>
    </row>
    <row r="2223" spans="1:13" ht="15.15" customHeight="1" thickBot="1" x14ac:dyDescent="0.35">
      <c r="A2223" s="22"/>
      <c r="B2223" s="22"/>
      <c r="C2223" s="22"/>
      <c r="D2223" s="26"/>
      <c r="E2223" s="5" t="s">
        <v>4373</v>
      </c>
      <c r="F2223" s="3">
        <v>36</v>
      </c>
      <c r="G2223" s="20"/>
      <c r="H2223" s="20"/>
      <c r="I2223" s="20"/>
      <c r="J2223" s="30">
        <f t="shared" si="50"/>
        <v>36</v>
      </c>
      <c r="K2223" s="22"/>
      <c r="L2223" s="22"/>
      <c r="M2223" s="22"/>
    </row>
    <row r="2224" spans="1:13" ht="15.15" customHeight="1" thickBot="1" x14ac:dyDescent="0.35">
      <c r="A2224" s="22"/>
      <c r="B2224" s="22"/>
      <c r="C2224" s="22"/>
      <c r="D2224" s="26"/>
      <c r="E2224" s="5" t="s">
        <v>4374</v>
      </c>
      <c r="F2224" s="3">
        <v>32</v>
      </c>
      <c r="G2224" s="20"/>
      <c r="H2224" s="20"/>
      <c r="I2224" s="20"/>
      <c r="J2224" s="30">
        <f t="shared" si="50"/>
        <v>32</v>
      </c>
      <c r="K2224" s="22"/>
      <c r="L2224" s="22"/>
      <c r="M2224" s="22"/>
    </row>
    <row r="2225" spans="1:13" ht="15.15" customHeight="1" thickBot="1" x14ac:dyDescent="0.35">
      <c r="A2225" s="22"/>
      <c r="B2225" s="22"/>
      <c r="C2225" s="22"/>
      <c r="D2225" s="26"/>
      <c r="E2225" s="5" t="s">
        <v>4375</v>
      </c>
      <c r="F2225" s="3">
        <v>50</v>
      </c>
      <c r="G2225" s="20"/>
      <c r="H2225" s="20"/>
      <c r="I2225" s="20"/>
      <c r="J2225" s="30">
        <f t="shared" si="50"/>
        <v>50</v>
      </c>
      <c r="K2225" s="22"/>
      <c r="L2225" s="22"/>
      <c r="M2225" s="22"/>
    </row>
    <row r="2226" spans="1:13" ht="15.15" customHeight="1" thickBot="1" x14ac:dyDescent="0.35">
      <c r="A2226" s="22"/>
      <c r="B2226" s="22"/>
      <c r="C2226" s="22"/>
      <c r="D2226" s="26"/>
      <c r="E2226" s="5" t="s">
        <v>4376</v>
      </c>
      <c r="F2226" s="3">
        <v>30</v>
      </c>
      <c r="G2226" s="20"/>
      <c r="H2226" s="20"/>
      <c r="I2226" s="20"/>
      <c r="J2226" s="30">
        <f t="shared" si="50"/>
        <v>30</v>
      </c>
      <c r="K2226" s="22"/>
      <c r="L2226" s="22"/>
      <c r="M2226" s="22"/>
    </row>
    <row r="2227" spans="1:13" ht="15.15" customHeight="1" thickBot="1" x14ac:dyDescent="0.35">
      <c r="A2227" s="22"/>
      <c r="B2227" s="22"/>
      <c r="C2227" s="22"/>
      <c r="D2227" s="26"/>
      <c r="E2227" s="5" t="s">
        <v>4377</v>
      </c>
      <c r="F2227" s="3">
        <v>34</v>
      </c>
      <c r="G2227" s="20"/>
      <c r="H2227" s="20"/>
      <c r="I2227" s="20"/>
      <c r="J2227" s="30">
        <f t="shared" si="50"/>
        <v>34</v>
      </c>
      <c r="K2227" s="22"/>
      <c r="L2227" s="22"/>
      <c r="M2227" s="22"/>
    </row>
    <row r="2228" spans="1:13" ht="15.15" customHeight="1" thickBot="1" x14ac:dyDescent="0.35">
      <c r="A2228" s="22"/>
      <c r="B2228" s="22"/>
      <c r="C2228" s="22"/>
      <c r="D2228" s="26"/>
      <c r="E2228" s="5" t="s">
        <v>4378</v>
      </c>
      <c r="F2228" s="3">
        <v>32</v>
      </c>
      <c r="G2228" s="20"/>
      <c r="H2228" s="20"/>
      <c r="I2228" s="20"/>
      <c r="J2228" s="30">
        <f t="shared" si="50"/>
        <v>32</v>
      </c>
      <c r="K2228" s="22"/>
      <c r="L2228" s="22"/>
      <c r="M2228" s="22"/>
    </row>
    <row r="2229" spans="1:13" ht="15.15" customHeight="1" thickBot="1" x14ac:dyDescent="0.35">
      <c r="A2229" s="22"/>
      <c r="B2229" s="22"/>
      <c r="C2229" s="22"/>
      <c r="D2229" s="26"/>
      <c r="E2229" s="5" t="s">
        <v>4379</v>
      </c>
      <c r="F2229" s="3">
        <v>32</v>
      </c>
      <c r="G2229" s="20"/>
      <c r="H2229" s="20"/>
      <c r="I2229" s="20"/>
      <c r="J2229" s="30">
        <f t="shared" si="50"/>
        <v>32</v>
      </c>
      <c r="K2229" s="22"/>
      <c r="L2229" s="22"/>
      <c r="M2229" s="22"/>
    </row>
    <row r="2230" spans="1:13" ht="15.15" customHeight="1" thickBot="1" x14ac:dyDescent="0.35">
      <c r="A2230" s="22"/>
      <c r="B2230" s="22"/>
      <c r="C2230" s="22"/>
      <c r="D2230" s="26"/>
      <c r="E2230" s="5" t="s">
        <v>4380</v>
      </c>
      <c r="F2230" s="3">
        <v>32</v>
      </c>
      <c r="G2230" s="20"/>
      <c r="H2230" s="20"/>
      <c r="I2230" s="20"/>
      <c r="J2230" s="30">
        <f t="shared" si="50"/>
        <v>32</v>
      </c>
      <c r="K2230" s="22"/>
      <c r="L2230" s="22"/>
      <c r="M2230" s="22"/>
    </row>
    <row r="2231" spans="1:13" ht="15.15" customHeight="1" thickBot="1" x14ac:dyDescent="0.35">
      <c r="A2231" s="22"/>
      <c r="B2231" s="22"/>
      <c r="C2231" s="22"/>
      <c r="D2231" s="26"/>
      <c r="E2231" s="5" t="s">
        <v>4381</v>
      </c>
      <c r="F2231" s="3">
        <v>32</v>
      </c>
      <c r="G2231" s="20"/>
      <c r="H2231" s="20"/>
      <c r="I2231" s="20"/>
      <c r="J2231" s="30">
        <f t="shared" si="50"/>
        <v>32</v>
      </c>
      <c r="K2231" s="22"/>
      <c r="L2231" s="22"/>
      <c r="M2231" s="22"/>
    </row>
    <row r="2232" spans="1:13" ht="15.15" customHeight="1" thickBot="1" x14ac:dyDescent="0.35">
      <c r="A2232" s="22"/>
      <c r="B2232" s="22"/>
      <c r="C2232" s="22"/>
      <c r="D2232" s="26"/>
      <c r="E2232" s="5" t="s">
        <v>4382</v>
      </c>
      <c r="F2232" s="3">
        <v>36</v>
      </c>
      <c r="G2232" s="20"/>
      <c r="H2232" s="20"/>
      <c r="I2232" s="20"/>
      <c r="J2232" s="30">
        <f t="shared" si="50"/>
        <v>36</v>
      </c>
      <c r="K2232" s="22"/>
      <c r="L2232" s="22"/>
      <c r="M2232" s="22"/>
    </row>
    <row r="2233" spans="1:13" ht="15.15" customHeight="1" thickBot="1" x14ac:dyDescent="0.35">
      <c r="A2233" s="22"/>
      <c r="B2233" s="22"/>
      <c r="C2233" s="22"/>
      <c r="D2233" s="26"/>
      <c r="E2233" s="5" t="s">
        <v>4383</v>
      </c>
      <c r="F2233" s="3">
        <v>32</v>
      </c>
      <c r="G2233" s="20"/>
      <c r="H2233" s="20"/>
      <c r="I2233" s="20"/>
      <c r="J2233" s="30">
        <f t="shared" si="50"/>
        <v>32</v>
      </c>
      <c r="K2233" s="22"/>
      <c r="L2233" s="22"/>
      <c r="M2233" s="22"/>
    </row>
    <row r="2234" spans="1:13" ht="15.15" customHeight="1" thickBot="1" x14ac:dyDescent="0.35">
      <c r="A2234" s="22"/>
      <c r="B2234" s="22"/>
      <c r="C2234" s="22"/>
      <c r="D2234" s="26"/>
      <c r="E2234" s="5" t="s">
        <v>4384</v>
      </c>
      <c r="F2234" s="3">
        <v>34</v>
      </c>
      <c r="G2234" s="20"/>
      <c r="H2234" s="20"/>
      <c r="I2234" s="20"/>
      <c r="J2234" s="30">
        <f t="shared" si="50"/>
        <v>34</v>
      </c>
      <c r="K2234" s="22"/>
      <c r="L2234" s="22"/>
      <c r="M2234" s="22"/>
    </row>
    <row r="2235" spans="1:13" ht="15.15" customHeight="1" thickBot="1" x14ac:dyDescent="0.35">
      <c r="A2235" s="22"/>
      <c r="B2235" s="22"/>
      <c r="C2235" s="22"/>
      <c r="D2235" s="26"/>
      <c r="E2235" s="5" t="s">
        <v>4385</v>
      </c>
      <c r="F2235" s="3">
        <v>34</v>
      </c>
      <c r="G2235" s="20"/>
      <c r="H2235" s="20"/>
      <c r="I2235" s="20"/>
      <c r="J2235" s="30">
        <f t="shared" si="50"/>
        <v>34</v>
      </c>
      <c r="K2235" s="22"/>
      <c r="L2235" s="22"/>
      <c r="M2235" s="22"/>
    </row>
    <row r="2236" spans="1:13" ht="15.15" customHeight="1" thickBot="1" x14ac:dyDescent="0.35">
      <c r="A2236" s="22"/>
      <c r="B2236" s="22"/>
      <c r="C2236" s="22"/>
      <c r="D2236" s="26"/>
      <c r="E2236" s="5" t="s">
        <v>4386</v>
      </c>
      <c r="F2236" s="3">
        <v>2</v>
      </c>
      <c r="G2236" s="20">
        <v>7.2</v>
      </c>
      <c r="H2236" s="20"/>
      <c r="I2236" s="20"/>
      <c r="J2236" s="30">
        <f t="shared" ref="J2236:J2241" si="51">ROUND(F2236*G2236,3)</f>
        <v>14.4</v>
      </c>
      <c r="K2236" s="22"/>
      <c r="L2236" s="22"/>
      <c r="M2236" s="22"/>
    </row>
    <row r="2237" spans="1:13" ht="15.15" customHeight="1" thickBot="1" x14ac:dyDescent="0.35">
      <c r="A2237" s="22"/>
      <c r="B2237" s="22"/>
      <c r="C2237" s="22"/>
      <c r="D2237" s="26"/>
      <c r="E2237" s="5" t="s">
        <v>4387</v>
      </c>
      <c r="F2237" s="3">
        <v>2</v>
      </c>
      <c r="G2237" s="20">
        <v>3.6</v>
      </c>
      <c r="H2237" s="20"/>
      <c r="I2237" s="20"/>
      <c r="J2237" s="30">
        <f t="shared" si="51"/>
        <v>7.2</v>
      </c>
      <c r="K2237" s="22"/>
      <c r="L2237" s="22"/>
      <c r="M2237" s="22"/>
    </row>
    <row r="2238" spans="1:13" ht="15.15" customHeight="1" thickBot="1" x14ac:dyDescent="0.35">
      <c r="A2238" s="22"/>
      <c r="B2238" s="22"/>
      <c r="C2238" s="22"/>
      <c r="D2238" s="26"/>
      <c r="E2238" s="5" t="s">
        <v>4388</v>
      </c>
      <c r="F2238" s="3">
        <v>2</v>
      </c>
      <c r="G2238" s="20">
        <v>3.6</v>
      </c>
      <c r="H2238" s="20"/>
      <c r="I2238" s="20"/>
      <c r="J2238" s="30">
        <f t="shared" si="51"/>
        <v>7.2</v>
      </c>
      <c r="K2238" s="22"/>
      <c r="L2238" s="22"/>
      <c r="M2238" s="22"/>
    </row>
    <row r="2239" spans="1:13" ht="15.15" customHeight="1" thickBot="1" x14ac:dyDescent="0.35">
      <c r="A2239" s="22"/>
      <c r="B2239" s="22"/>
      <c r="C2239" s="22"/>
      <c r="D2239" s="26"/>
      <c r="E2239" s="5" t="s">
        <v>4389</v>
      </c>
      <c r="F2239" s="3">
        <v>2</v>
      </c>
      <c r="G2239" s="20">
        <v>13.8</v>
      </c>
      <c r="H2239" s="20"/>
      <c r="I2239" s="20"/>
      <c r="J2239" s="30">
        <f t="shared" si="51"/>
        <v>27.6</v>
      </c>
      <c r="K2239" s="22"/>
      <c r="L2239" s="22"/>
      <c r="M2239" s="22"/>
    </row>
    <row r="2240" spans="1:13" ht="15.15" customHeight="1" thickBot="1" x14ac:dyDescent="0.35">
      <c r="A2240" s="22"/>
      <c r="B2240" s="22"/>
      <c r="C2240" s="22"/>
      <c r="D2240" s="26"/>
      <c r="E2240" s="5" t="s">
        <v>4390</v>
      </c>
      <c r="F2240" s="3">
        <v>2</v>
      </c>
      <c r="G2240" s="20">
        <v>3.6</v>
      </c>
      <c r="H2240" s="20"/>
      <c r="I2240" s="20"/>
      <c r="J2240" s="30">
        <f t="shared" si="51"/>
        <v>7.2</v>
      </c>
      <c r="K2240" s="22"/>
      <c r="L2240" s="22"/>
      <c r="M2240" s="22"/>
    </row>
    <row r="2241" spans="1:13" ht="15.15" customHeight="1" thickBot="1" x14ac:dyDescent="0.35">
      <c r="A2241" s="22"/>
      <c r="B2241" s="22"/>
      <c r="C2241" s="22"/>
      <c r="D2241" s="26"/>
      <c r="E2241" s="5" t="s">
        <v>4391</v>
      </c>
      <c r="F2241" s="3">
        <v>2</v>
      </c>
      <c r="G2241" s="20">
        <v>3.6</v>
      </c>
      <c r="H2241" s="20"/>
      <c r="I2241" s="20"/>
      <c r="J2241" s="30">
        <f t="shared" si="51"/>
        <v>7.2</v>
      </c>
      <c r="K2241" s="32">
        <f>SUM(J2202:J2241)</f>
        <v>1176.8000000000002</v>
      </c>
      <c r="L2241" s="22"/>
      <c r="M2241" s="22"/>
    </row>
    <row r="2242" spans="1:13" ht="15.45" customHeight="1" thickBot="1" x14ac:dyDescent="0.35">
      <c r="A2242" s="10" t="s">
        <v>4392</v>
      </c>
      <c r="B2242" s="5" t="s">
        <v>4393</v>
      </c>
      <c r="C2242" s="5" t="s">
        <v>4394</v>
      </c>
      <c r="D2242" s="84" t="s">
        <v>4395</v>
      </c>
      <c r="E2242" s="84"/>
      <c r="F2242" s="84"/>
      <c r="G2242" s="84"/>
      <c r="H2242" s="84"/>
      <c r="I2242" s="84"/>
      <c r="J2242" s="84"/>
      <c r="K2242" s="20">
        <f>SUM(K2245:K2253)</f>
        <v>171.20000000000002</v>
      </c>
      <c r="L2242" s="21">
        <f>ROUND(0*(1+M2/100),2)</f>
        <v>0</v>
      </c>
      <c r="M2242" s="21">
        <f>ROUND(K2242*L2242,2)</f>
        <v>0</v>
      </c>
    </row>
    <row r="2243" spans="1:13" ht="49.05" customHeight="1" thickBot="1" x14ac:dyDescent="0.35">
      <c r="A2243" s="22"/>
      <c r="B2243" s="22"/>
      <c r="C2243" s="22"/>
      <c r="D2243" s="84" t="s">
        <v>4396</v>
      </c>
      <c r="E2243" s="84"/>
      <c r="F2243" s="84"/>
      <c r="G2243" s="84"/>
      <c r="H2243" s="84"/>
      <c r="I2243" s="84"/>
      <c r="J2243" s="84"/>
      <c r="K2243" s="84"/>
      <c r="L2243" s="84"/>
      <c r="M2243" s="84"/>
    </row>
    <row r="2244" spans="1:13" ht="15.15" customHeight="1" thickBot="1" x14ac:dyDescent="0.35">
      <c r="A2244" s="22"/>
      <c r="B2244" s="22"/>
      <c r="C2244" s="22"/>
      <c r="D2244" s="22"/>
      <c r="E2244" s="23"/>
      <c r="F2244" s="25" t="s">
        <v>4397</v>
      </c>
      <c r="G2244" s="25" t="s">
        <v>4398</v>
      </c>
      <c r="H2244" s="25" t="s">
        <v>4399</v>
      </c>
      <c r="I2244" s="25" t="s">
        <v>4400</v>
      </c>
      <c r="J2244" s="25" t="s">
        <v>4401</v>
      </c>
      <c r="K2244" s="25" t="s">
        <v>4402</v>
      </c>
      <c r="L2244" s="22"/>
      <c r="M2244" s="22"/>
    </row>
    <row r="2245" spans="1:13" ht="15.15" customHeight="1" thickBot="1" x14ac:dyDescent="0.35">
      <c r="A2245" s="22"/>
      <c r="B2245" s="22"/>
      <c r="C2245" s="22"/>
      <c r="D2245" s="26"/>
      <c r="E2245" s="27" t="s">
        <v>4403</v>
      </c>
      <c r="F2245" s="28">
        <v>2</v>
      </c>
      <c r="G2245" s="29">
        <v>16.8</v>
      </c>
      <c r="H2245" s="29"/>
      <c r="I2245" s="29"/>
      <c r="J2245" s="31">
        <f t="shared" ref="J2245:J2253" si="52">ROUND(F2245*G2245,3)</f>
        <v>33.6</v>
      </c>
      <c r="K2245" s="42"/>
      <c r="L2245" s="22"/>
      <c r="M2245" s="22"/>
    </row>
    <row r="2246" spans="1:13" ht="15.15" customHeight="1" thickBot="1" x14ac:dyDescent="0.35">
      <c r="A2246" s="22"/>
      <c r="B2246" s="22"/>
      <c r="C2246" s="22"/>
      <c r="D2246" s="26"/>
      <c r="E2246" s="5" t="s">
        <v>4404</v>
      </c>
      <c r="F2246" s="3">
        <v>2</v>
      </c>
      <c r="G2246" s="20">
        <v>4.8</v>
      </c>
      <c r="H2246" s="20"/>
      <c r="I2246" s="20"/>
      <c r="J2246" s="30">
        <f t="shared" si="52"/>
        <v>9.6</v>
      </c>
      <c r="K2246" s="22"/>
      <c r="L2246" s="22"/>
      <c r="M2246" s="22"/>
    </row>
    <row r="2247" spans="1:13" ht="15.15" customHeight="1" thickBot="1" x14ac:dyDescent="0.35">
      <c r="A2247" s="22"/>
      <c r="B2247" s="22"/>
      <c r="C2247" s="22"/>
      <c r="D2247" s="26"/>
      <c r="E2247" s="5" t="s">
        <v>4405</v>
      </c>
      <c r="F2247" s="3">
        <v>2</v>
      </c>
      <c r="G2247" s="20">
        <v>8.1999999999999993</v>
      </c>
      <c r="H2247" s="20"/>
      <c r="I2247" s="20"/>
      <c r="J2247" s="30">
        <f t="shared" si="52"/>
        <v>16.399999999999999</v>
      </c>
      <c r="K2247" s="22"/>
      <c r="L2247" s="22"/>
      <c r="M2247" s="22"/>
    </row>
    <row r="2248" spans="1:13" ht="15.15" customHeight="1" thickBot="1" x14ac:dyDescent="0.35">
      <c r="A2248" s="22"/>
      <c r="B2248" s="22"/>
      <c r="C2248" s="22"/>
      <c r="D2248" s="26"/>
      <c r="E2248" s="5" t="s">
        <v>4406</v>
      </c>
      <c r="F2248" s="3">
        <v>2</v>
      </c>
      <c r="G2248" s="20">
        <v>7.2</v>
      </c>
      <c r="H2248" s="20"/>
      <c r="I2248" s="20"/>
      <c r="J2248" s="30">
        <f t="shared" si="52"/>
        <v>14.4</v>
      </c>
      <c r="K2248" s="22"/>
      <c r="L2248" s="22"/>
      <c r="M2248" s="22"/>
    </row>
    <row r="2249" spans="1:13" ht="15.15" customHeight="1" thickBot="1" x14ac:dyDescent="0.35">
      <c r="A2249" s="22"/>
      <c r="B2249" s="22"/>
      <c r="C2249" s="22"/>
      <c r="D2249" s="26"/>
      <c r="E2249" s="5" t="s">
        <v>4407</v>
      </c>
      <c r="F2249" s="3">
        <v>2</v>
      </c>
      <c r="G2249" s="20">
        <v>7.2</v>
      </c>
      <c r="H2249" s="20"/>
      <c r="I2249" s="20"/>
      <c r="J2249" s="30">
        <f t="shared" si="52"/>
        <v>14.4</v>
      </c>
      <c r="K2249" s="22"/>
      <c r="L2249" s="22"/>
      <c r="M2249" s="22"/>
    </row>
    <row r="2250" spans="1:13" ht="15.15" customHeight="1" thickBot="1" x14ac:dyDescent="0.35">
      <c r="A2250" s="22"/>
      <c r="B2250" s="22"/>
      <c r="C2250" s="22"/>
      <c r="D2250" s="26"/>
      <c r="E2250" s="5" t="s">
        <v>4408</v>
      </c>
      <c r="F2250" s="3">
        <v>2</v>
      </c>
      <c r="G2250" s="20">
        <v>7.2</v>
      </c>
      <c r="H2250" s="20"/>
      <c r="I2250" s="20"/>
      <c r="J2250" s="30">
        <f t="shared" si="52"/>
        <v>14.4</v>
      </c>
      <c r="K2250" s="22"/>
      <c r="L2250" s="22"/>
      <c r="M2250" s="22"/>
    </row>
    <row r="2251" spans="1:13" ht="15.15" customHeight="1" thickBot="1" x14ac:dyDescent="0.35">
      <c r="A2251" s="22"/>
      <c r="B2251" s="22"/>
      <c r="C2251" s="22"/>
      <c r="D2251" s="26"/>
      <c r="E2251" s="5" t="s">
        <v>4409</v>
      </c>
      <c r="F2251" s="3">
        <v>2</v>
      </c>
      <c r="G2251" s="20">
        <v>12</v>
      </c>
      <c r="H2251" s="20"/>
      <c r="I2251" s="20"/>
      <c r="J2251" s="30">
        <f t="shared" si="52"/>
        <v>24</v>
      </c>
      <c r="K2251" s="22"/>
      <c r="L2251" s="22"/>
      <c r="M2251" s="22"/>
    </row>
    <row r="2252" spans="1:13" ht="21.3" customHeight="1" thickBot="1" x14ac:dyDescent="0.35">
      <c r="A2252" s="22"/>
      <c r="B2252" s="22"/>
      <c r="C2252" s="22"/>
      <c r="D2252" s="26"/>
      <c r="E2252" s="5" t="s">
        <v>4410</v>
      </c>
      <c r="F2252" s="3">
        <v>2</v>
      </c>
      <c r="G2252" s="20">
        <v>12</v>
      </c>
      <c r="H2252" s="20"/>
      <c r="I2252" s="20"/>
      <c r="J2252" s="30">
        <f t="shared" si="52"/>
        <v>24</v>
      </c>
      <c r="K2252" s="22"/>
      <c r="L2252" s="22"/>
      <c r="M2252" s="22"/>
    </row>
    <row r="2253" spans="1:13" ht="30.6" customHeight="1" thickBot="1" x14ac:dyDescent="0.35">
      <c r="A2253" s="22"/>
      <c r="B2253" s="22"/>
      <c r="C2253" s="22"/>
      <c r="D2253" s="26"/>
      <c r="E2253" s="5" t="s">
        <v>4411</v>
      </c>
      <c r="F2253" s="3">
        <v>2</v>
      </c>
      <c r="G2253" s="20">
        <v>10.199999999999999</v>
      </c>
      <c r="H2253" s="20"/>
      <c r="I2253" s="20"/>
      <c r="J2253" s="30">
        <f t="shared" si="52"/>
        <v>20.399999999999999</v>
      </c>
      <c r="K2253" s="32">
        <f>SUM(J2245:J2253)</f>
        <v>171.20000000000002</v>
      </c>
      <c r="L2253" s="22"/>
      <c r="M2253" s="22"/>
    </row>
    <row r="2254" spans="1:13" ht="15.45" customHeight="1" thickBot="1" x14ac:dyDescent="0.35">
      <c r="A2254" s="10" t="s">
        <v>4412</v>
      </c>
      <c r="B2254" s="5" t="s">
        <v>4413</v>
      </c>
      <c r="C2254" s="5" t="s">
        <v>4414</v>
      </c>
      <c r="D2254" s="84" t="s">
        <v>4415</v>
      </c>
      <c r="E2254" s="84"/>
      <c r="F2254" s="84"/>
      <c r="G2254" s="84"/>
      <c r="H2254" s="84"/>
      <c r="I2254" s="84"/>
      <c r="J2254" s="84"/>
      <c r="K2254" s="20">
        <f>SUM(K2257:K2258)</f>
        <v>104.4</v>
      </c>
      <c r="L2254" s="21">
        <f>ROUND(0*(1+M2/100),2)</f>
        <v>0</v>
      </c>
      <c r="M2254" s="21">
        <f>ROUND(K2254*L2254,2)</f>
        <v>0</v>
      </c>
    </row>
    <row r="2255" spans="1:13" ht="58.35" customHeight="1" thickBot="1" x14ac:dyDescent="0.35">
      <c r="A2255" s="22"/>
      <c r="B2255" s="22"/>
      <c r="C2255" s="22"/>
      <c r="D2255" s="84" t="s">
        <v>4416</v>
      </c>
      <c r="E2255" s="84"/>
      <c r="F2255" s="84"/>
      <c r="G2255" s="84"/>
      <c r="H2255" s="84"/>
      <c r="I2255" s="84"/>
      <c r="J2255" s="84"/>
      <c r="K2255" s="84"/>
      <c r="L2255" s="84"/>
      <c r="M2255" s="84"/>
    </row>
    <row r="2256" spans="1:13" ht="15.15" customHeight="1" thickBot="1" x14ac:dyDescent="0.35">
      <c r="A2256" s="22"/>
      <c r="B2256" s="22"/>
      <c r="C2256" s="22"/>
      <c r="D2256" s="22"/>
      <c r="E2256" s="23"/>
      <c r="F2256" s="25" t="s">
        <v>4417</v>
      </c>
      <c r="G2256" s="25" t="s">
        <v>4418</v>
      </c>
      <c r="H2256" s="25" t="s">
        <v>4419</v>
      </c>
      <c r="I2256" s="25" t="s">
        <v>4420</v>
      </c>
      <c r="J2256" s="25" t="s">
        <v>4421</v>
      </c>
      <c r="K2256" s="25" t="s">
        <v>4422</v>
      </c>
      <c r="L2256" s="22"/>
      <c r="M2256" s="22"/>
    </row>
    <row r="2257" spans="1:13" ht="21.3" customHeight="1" thickBot="1" x14ac:dyDescent="0.35">
      <c r="A2257" s="22"/>
      <c r="B2257" s="22"/>
      <c r="C2257" s="22"/>
      <c r="D2257" s="26"/>
      <c r="E2257" s="27" t="s">
        <v>4423</v>
      </c>
      <c r="F2257" s="28">
        <v>2</v>
      </c>
      <c r="G2257" s="29">
        <v>42</v>
      </c>
      <c r="H2257" s="29"/>
      <c r="I2257" s="29"/>
      <c r="J2257" s="31">
        <f>ROUND(F2257*G2257,3)</f>
        <v>84</v>
      </c>
      <c r="K2257" s="42"/>
      <c r="L2257" s="22"/>
      <c r="M2257" s="22"/>
    </row>
    <row r="2258" spans="1:13" ht="30.6" customHeight="1" thickBot="1" x14ac:dyDescent="0.35">
      <c r="A2258" s="22"/>
      <c r="B2258" s="22"/>
      <c r="C2258" s="22"/>
      <c r="D2258" s="26"/>
      <c r="E2258" s="5" t="s">
        <v>4424</v>
      </c>
      <c r="F2258" s="3">
        <v>2</v>
      </c>
      <c r="G2258" s="20">
        <v>10.199999999999999</v>
      </c>
      <c r="H2258" s="20"/>
      <c r="I2258" s="20"/>
      <c r="J2258" s="30">
        <f>ROUND(F2258*G2258,3)</f>
        <v>20.399999999999999</v>
      </c>
      <c r="K2258" s="32">
        <f>SUM(J2257:J2258)</f>
        <v>104.4</v>
      </c>
      <c r="L2258" s="22"/>
      <c r="M2258" s="22"/>
    </row>
    <row r="2259" spans="1:13" ht="15.45" customHeight="1" thickBot="1" x14ac:dyDescent="0.35">
      <c r="A2259" s="10" t="s">
        <v>4425</v>
      </c>
      <c r="B2259" s="5" t="s">
        <v>4426</v>
      </c>
      <c r="C2259" s="5" t="s">
        <v>4427</v>
      </c>
      <c r="D2259" s="84" t="s">
        <v>4428</v>
      </c>
      <c r="E2259" s="84"/>
      <c r="F2259" s="84"/>
      <c r="G2259" s="84"/>
      <c r="H2259" s="84"/>
      <c r="I2259" s="84"/>
      <c r="J2259" s="84"/>
      <c r="K2259" s="20">
        <f>SUM(K2262:K2263)</f>
        <v>79.199999999999989</v>
      </c>
      <c r="L2259" s="21">
        <f>ROUND(0*(1+M2/100),2)</f>
        <v>0</v>
      </c>
      <c r="M2259" s="21">
        <f>ROUND(K2259*L2259,2)</f>
        <v>0</v>
      </c>
    </row>
    <row r="2260" spans="1:13" ht="49.05" customHeight="1" thickBot="1" x14ac:dyDescent="0.35">
      <c r="A2260" s="22"/>
      <c r="B2260" s="22"/>
      <c r="C2260" s="22"/>
      <c r="D2260" s="84" t="s">
        <v>4429</v>
      </c>
      <c r="E2260" s="84"/>
      <c r="F2260" s="84"/>
      <c r="G2260" s="84"/>
      <c r="H2260" s="84"/>
      <c r="I2260" s="84"/>
      <c r="J2260" s="84"/>
      <c r="K2260" s="84"/>
      <c r="L2260" s="84"/>
      <c r="M2260" s="84"/>
    </row>
    <row r="2261" spans="1:13" ht="15.15" customHeight="1" thickBot="1" x14ac:dyDescent="0.35">
      <c r="A2261" s="22"/>
      <c r="B2261" s="22"/>
      <c r="C2261" s="22"/>
      <c r="D2261" s="22"/>
      <c r="E2261" s="23"/>
      <c r="F2261" s="25" t="s">
        <v>4430</v>
      </c>
      <c r="G2261" s="25" t="s">
        <v>4431</v>
      </c>
      <c r="H2261" s="25" t="s">
        <v>4432</v>
      </c>
      <c r="I2261" s="25" t="s">
        <v>4433</v>
      </c>
      <c r="J2261" s="25" t="s">
        <v>4434</v>
      </c>
      <c r="K2261" s="25" t="s">
        <v>4435</v>
      </c>
      <c r="L2261" s="22"/>
      <c r="M2261" s="22"/>
    </row>
    <row r="2262" spans="1:13" ht="21.3" customHeight="1" thickBot="1" x14ac:dyDescent="0.35">
      <c r="A2262" s="22"/>
      <c r="B2262" s="22"/>
      <c r="C2262" s="22"/>
      <c r="D2262" s="26"/>
      <c r="E2262" s="27" t="s">
        <v>4436</v>
      </c>
      <c r="F2262" s="28">
        <v>2</v>
      </c>
      <c r="G2262" s="29">
        <v>29.4</v>
      </c>
      <c r="H2262" s="29"/>
      <c r="I2262" s="29"/>
      <c r="J2262" s="31">
        <f>ROUND(F2262*G2262,3)</f>
        <v>58.8</v>
      </c>
      <c r="K2262" s="42"/>
      <c r="L2262" s="22"/>
      <c r="M2262" s="22"/>
    </row>
    <row r="2263" spans="1:13" ht="30.6" customHeight="1" thickBot="1" x14ac:dyDescent="0.35">
      <c r="A2263" s="22"/>
      <c r="B2263" s="22"/>
      <c r="C2263" s="22"/>
      <c r="D2263" s="26"/>
      <c r="E2263" s="5" t="s">
        <v>4437</v>
      </c>
      <c r="F2263" s="3">
        <v>2</v>
      </c>
      <c r="G2263" s="20">
        <v>10.199999999999999</v>
      </c>
      <c r="H2263" s="20"/>
      <c r="I2263" s="20"/>
      <c r="J2263" s="30">
        <f>ROUND(F2263*G2263,3)</f>
        <v>20.399999999999999</v>
      </c>
      <c r="K2263" s="32">
        <f>SUM(J2262:J2263)</f>
        <v>79.199999999999989</v>
      </c>
      <c r="L2263" s="22"/>
      <c r="M2263" s="22"/>
    </row>
    <row r="2264" spans="1:13" ht="15.45" customHeight="1" thickBot="1" x14ac:dyDescent="0.35">
      <c r="A2264" s="10" t="s">
        <v>4438</v>
      </c>
      <c r="B2264" s="5" t="s">
        <v>4439</v>
      </c>
      <c r="C2264" s="5" t="s">
        <v>4440</v>
      </c>
      <c r="D2264" s="84" t="s">
        <v>4441</v>
      </c>
      <c r="E2264" s="84"/>
      <c r="F2264" s="84"/>
      <c r="G2264" s="84"/>
      <c r="H2264" s="84"/>
      <c r="I2264" s="84"/>
      <c r="J2264" s="84"/>
      <c r="K2264" s="20">
        <f>SUM(K2267:K2267)</f>
        <v>102</v>
      </c>
      <c r="L2264" s="21">
        <f>ROUND(0*(1+M2/100),2)</f>
        <v>0</v>
      </c>
      <c r="M2264" s="21">
        <f>ROUND(K2264*L2264,2)</f>
        <v>0</v>
      </c>
    </row>
    <row r="2265" spans="1:13" ht="49.05" customHeight="1" thickBot="1" x14ac:dyDescent="0.35">
      <c r="A2265" s="22"/>
      <c r="B2265" s="22"/>
      <c r="C2265" s="22"/>
      <c r="D2265" s="84" t="s">
        <v>4442</v>
      </c>
      <c r="E2265" s="84"/>
      <c r="F2265" s="84"/>
      <c r="G2265" s="84"/>
      <c r="H2265" s="84"/>
      <c r="I2265" s="84"/>
      <c r="J2265" s="84"/>
      <c r="K2265" s="84"/>
      <c r="L2265" s="84"/>
      <c r="M2265" s="84"/>
    </row>
    <row r="2266" spans="1:13" ht="15.15" customHeight="1" thickBot="1" x14ac:dyDescent="0.35">
      <c r="A2266" s="22"/>
      <c r="B2266" s="22"/>
      <c r="C2266" s="22"/>
      <c r="D2266" s="22"/>
      <c r="E2266" s="23"/>
      <c r="F2266" s="25" t="s">
        <v>4443</v>
      </c>
      <c r="G2266" s="25" t="s">
        <v>4444</v>
      </c>
      <c r="H2266" s="25" t="s">
        <v>4445</v>
      </c>
      <c r="I2266" s="25" t="s">
        <v>4446</v>
      </c>
      <c r="J2266" s="25" t="s">
        <v>4447</v>
      </c>
      <c r="K2266" s="25" t="s">
        <v>4448</v>
      </c>
      <c r="L2266" s="22"/>
      <c r="M2266" s="22"/>
    </row>
    <row r="2267" spans="1:13" ht="30.6" customHeight="1" thickBot="1" x14ac:dyDescent="0.35">
      <c r="A2267" s="22"/>
      <c r="B2267" s="22"/>
      <c r="C2267" s="22"/>
      <c r="D2267" s="26"/>
      <c r="E2267" s="27" t="s">
        <v>4449</v>
      </c>
      <c r="F2267" s="28">
        <v>2</v>
      </c>
      <c r="G2267" s="29">
        <v>51</v>
      </c>
      <c r="H2267" s="29"/>
      <c r="I2267" s="29"/>
      <c r="J2267" s="31">
        <f>ROUND(F2267*G2267,3)</f>
        <v>102</v>
      </c>
      <c r="K2267" s="33">
        <f>SUM(J2267:J2267)</f>
        <v>102</v>
      </c>
      <c r="L2267" s="22"/>
      <c r="M2267" s="22"/>
    </row>
    <row r="2268" spans="1:13" ht="15.45" customHeight="1" thickBot="1" x14ac:dyDescent="0.35">
      <c r="A2268" s="10" t="s">
        <v>4450</v>
      </c>
      <c r="B2268" s="5" t="s">
        <v>4451</v>
      </c>
      <c r="C2268" s="5" t="s">
        <v>4452</v>
      </c>
      <c r="D2268" s="84" t="s">
        <v>4453</v>
      </c>
      <c r="E2268" s="84"/>
      <c r="F2268" s="84"/>
      <c r="G2268" s="84"/>
      <c r="H2268" s="84"/>
      <c r="I2268" s="84"/>
      <c r="J2268" s="84"/>
      <c r="K2268" s="20">
        <f>SUM(K2271:K2310)</f>
        <v>1176.8000000000002</v>
      </c>
      <c r="L2268" s="21">
        <f>ROUND(0*(1+M2/100),2)</f>
        <v>0</v>
      </c>
      <c r="M2268" s="21">
        <f>ROUND(K2268*L2268,2)</f>
        <v>0</v>
      </c>
    </row>
    <row r="2269" spans="1:13" ht="39.75" customHeight="1" thickBot="1" x14ac:dyDescent="0.35">
      <c r="A2269" s="22"/>
      <c r="B2269" s="22"/>
      <c r="C2269" s="22"/>
      <c r="D2269" s="84" t="s">
        <v>4454</v>
      </c>
      <c r="E2269" s="84"/>
      <c r="F2269" s="84"/>
      <c r="G2269" s="84"/>
      <c r="H2269" s="84"/>
      <c r="I2269" s="84"/>
      <c r="J2269" s="84"/>
      <c r="K2269" s="84"/>
      <c r="L2269" s="84"/>
      <c r="M2269" s="84"/>
    </row>
    <row r="2270" spans="1:13" ht="15.15" customHeight="1" thickBot="1" x14ac:dyDescent="0.35">
      <c r="A2270" s="22"/>
      <c r="B2270" s="22"/>
      <c r="C2270" s="22"/>
      <c r="D2270" s="22"/>
      <c r="E2270" s="23"/>
      <c r="F2270" s="25" t="s">
        <v>4455</v>
      </c>
      <c r="G2270" s="25" t="s">
        <v>4456</v>
      </c>
      <c r="H2270" s="25" t="s">
        <v>4457</v>
      </c>
      <c r="I2270" s="25" t="s">
        <v>4458</v>
      </c>
      <c r="J2270" s="25" t="s">
        <v>4459</v>
      </c>
      <c r="K2270" s="25" t="s">
        <v>4460</v>
      </c>
      <c r="L2270" s="22"/>
      <c r="M2270" s="22"/>
    </row>
    <row r="2271" spans="1:13" ht="21.3" customHeight="1" thickBot="1" x14ac:dyDescent="0.35">
      <c r="A2271" s="22"/>
      <c r="B2271" s="22"/>
      <c r="C2271" s="22"/>
      <c r="D2271" s="26"/>
      <c r="E2271" s="27" t="s">
        <v>4461</v>
      </c>
      <c r="F2271" s="28"/>
      <c r="G2271" s="29"/>
      <c r="H2271" s="29"/>
      <c r="I2271" s="29"/>
      <c r="J2271" s="41" t="s">
        <v>4462</v>
      </c>
      <c r="K2271" s="42"/>
      <c r="L2271" s="22"/>
      <c r="M2271" s="22"/>
    </row>
    <row r="2272" spans="1:13" ht="15.15" customHeight="1" thickBot="1" x14ac:dyDescent="0.35">
      <c r="A2272" s="22"/>
      <c r="B2272" s="22"/>
      <c r="C2272" s="22"/>
      <c r="D2272" s="26"/>
      <c r="E2272" s="5" t="s">
        <v>4463</v>
      </c>
      <c r="F2272" s="3">
        <v>35</v>
      </c>
      <c r="G2272" s="20"/>
      <c r="H2272" s="20"/>
      <c r="I2272" s="20"/>
      <c r="J2272" s="30">
        <f t="shared" ref="J2272:J2304" si="53">ROUND(F2272,3)</f>
        <v>35</v>
      </c>
      <c r="K2272" s="22"/>
      <c r="L2272" s="22"/>
      <c r="M2272" s="22"/>
    </row>
    <row r="2273" spans="1:13" ht="15.15" customHeight="1" thickBot="1" x14ac:dyDescent="0.35">
      <c r="A2273" s="22"/>
      <c r="B2273" s="22"/>
      <c r="C2273" s="22"/>
      <c r="D2273" s="26"/>
      <c r="E2273" s="5" t="s">
        <v>4464</v>
      </c>
      <c r="F2273" s="3">
        <v>35</v>
      </c>
      <c r="G2273" s="20"/>
      <c r="H2273" s="20"/>
      <c r="I2273" s="20"/>
      <c r="J2273" s="30">
        <f t="shared" si="53"/>
        <v>35</v>
      </c>
      <c r="K2273" s="22"/>
      <c r="L2273" s="22"/>
      <c r="M2273" s="22"/>
    </row>
    <row r="2274" spans="1:13" ht="15.15" customHeight="1" thickBot="1" x14ac:dyDescent="0.35">
      <c r="A2274" s="22"/>
      <c r="B2274" s="22"/>
      <c r="C2274" s="22"/>
      <c r="D2274" s="26"/>
      <c r="E2274" s="5" t="s">
        <v>4465</v>
      </c>
      <c r="F2274" s="3">
        <v>30</v>
      </c>
      <c r="G2274" s="20"/>
      <c r="H2274" s="20"/>
      <c r="I2274" s="20"/>
      <c r="J2274" s="30">
        <f t="shared" si="53"/>
        <v>30</v>
      </c>
      <c r="K2274" s="22"/>
      <c r="L2274" s="22"/>
      <c r="M2274" s="22"/>
    </row>
    <row r="2275" spans="1:13" ht="15.15" customHeight="1" thickBot="1" x14ac:dyDescent="0.35">
      <c r="A2275" s="22"/>
      <c r="B2275" s="22"/>
      <c r="C2275" s="22"/>
      <c r="D2275" s="26"/>
      <c r="E2275" s="5" t="s">
        <v>4466</v>
      </c>
      <c r="F2275" s="3">
        <v>30</v>
      </c>
      <c r="G2275" s="20"/>
      <c r="H2275" s="20"/>
      <c r="I2275" s="20"/>
      <c r="J2275" s="30">
        <f t="shared" si="53"/>
        <v>30</v>
      </c>
      <c r="K2275" s="22"/>
      <c r="L2275" s="22"/>
      <c r="M2275" s="22"/>
    </row>
    <row r="2276" spans="1:13" ht="15.15" customHeight="1" thickBot="1" x14ac:dyDescent="0.35">
      <c r="A2276" s="22"/>
      <c r="B2276" s="22"/>
      <c r="C2276" s="22"/>
      <c r="D2276" s="26"/>
      <c r="E2276" s="5" t="s">
        <v>4467</v>
      </c>
      <c r="F2276" s="3">
        <v>30</v>
      </c>
      <c r="G2276" s="20"/>
      <c r="H2276" s="20"/>
      <c r="I2276" s="20"/>
      <c r="J2276" s="30">
        <f t="shared" si="53"/>
        <v>30</v>
      </c>
      <c r="K2276" s="22"/>
      <c r="L2276" s="22"/>
      <c r="M2276" s="22"/>
    </row>
    <row r="2277" spans="1:13" ht="15.15" customHeight="1" thickBot="1" x14ac:dyDescent="0.35">
      <c r="A2277" s="22"/>
      <c r="B2277" s="22"/>
      <c r="C2277" s="22"/>
      <c r="D2277" s="26"/>
      <c r="E2277" s="5" t="s">
        <v>4468</v>
      </c>
      <c r="F2277" s="3">
        <v>27</v>
      </c>
      <c r="G2277" s="20"/>
      <c r="H2277" s="20"/>
      <c r="I2277" s="20"/>
      <c r="J2277" s="30">
        <f t="shared" si="53"/>
        <v>27</v>
      </c>
      <c r="K2277" s="22"/>
      <c r="L2277" s="22"/>
      <c r="M2277" s="22"/>
    </row>
    <row r="2278" spans="1:13" ht="15.15" customHeight="1" thickBot="1" x14ac:dyDescent="0.35">
      <c r="A2278" s="22"/>
      <c r="B2278" s="22"/>
      <c r="C2278" s="22"/>
      <c r="D2278" s="26"/>
      <c r="E2278" s="5" t="s">
        <v>4469</v>
      </c>
      <c r="F2278" s="3">
        <v>36</v>
      </c>
      <c r="G2278" s="20"/>
      <c r="H2278" s="20"/>
      <c r="I2278" s="20"/>
      <c r="J2278" s="30">
        <f t="shared" si="53"/>
        <v>36</v>
      </c>
      <c r="K2278" s="22"/>
      <c r="L2278" s="22"/>
      <c r="M2278" s="22"/>
    </row>
    <row r="2279" spans="1:13" ht="15.15" customHeight="1" thickBot="1" x14ac:dyDescent="0.35">
      <c r="A2279" s="22"/>
      <c r="B2279" s="22"/>
      <c r="C2279" s="22"/>
      <c r="D2279" s="26"/>
      <c r="E2279" s="5" t="s">
        <v>4470</v>
      </c>
      <c r="F2279" s="3">
        <v>32</v>
      </c>
      <c r="G2279" s="20"/>
      <c r="H2279" s="20"/>
      <c r="I2279" s="20"/>
      <c r="J2279" s="30">
        <f t="shared" si="53"/>
        <v>32</v>
      </c>
      <c r="K2279" s="22"/>
      <c r="L2279" s="22"/>
      <c r="M2279" s="22"/>
    </row>
    <row r="2280" spans="1:13" ht="15.15" customHeight="1" thickBot="1" x14ac:dyDescent="0.35">
      <c r="A2280" s="22"/>
      <c r="B2280" s="22"/>
      <c r="C2280" s="22"/>
      <c r="D2280" s="26"/>
      <c r="E2280" s="5" t="s">
        <v>4471</v>
      </c>
      <c r="F2280" s="3">
        <v>30</v>
      </c>
      <c r="G2280" s="20"/>
      <c r="H2280" s="20"/>
      <c r="I2280" s="20"/>
      <c r="J2280" s="30">
        <f t="shared" si="53"/>
        <v>30</v>
      </c>
      <c r="K2280" s="22"/>
      <c r="L2280" s="22"/>
      <c r="M2280" s="22"/>
    </row>
    <row r="2281" spans="1:13" ht="15.15" customHeight="1" thickBot="1" x14ac:dyDescent="0.35">
      <c r="A2281" s="22"/>
      <c r="B2281" s="22"/>
      <c r="C2281" s="22"/>
      <c r="D2281" s="26"/>
      <c r="E2281" s="5" t="s">
        <v>4472</v>
      </c>
      <c r="F2281" s="3">
        <v>30</v>
      </c>
      <c r="G2281" s="20"/>
      <c r="H2281" s="20"/>
      <c r="I2281" s="20"/>
      <c r="J2281" s="30">
        <f t="shared" si="53"/>
        <v>30</v>
      </c>
      <c r="K2281" s="22"/>
      <c r="L2281" s="22"/>
      <c r="M2281" s="22"/>
    </row>
    <row r="2282" spans="1:13" ht="15.15" customHeight="1" thickBot="1" x14ac:dyDescent="0.35">
      <c r="A2282" s="22"/>
      <c r="B2282" s="22"/>
      <c r="C2282" s="22"/>
      <c r="D2282" s="26"/>
      <c r="E2282" s="5" t="s">
        <v>4473</v>
      </c>
      <c r="F2282" s="3">
        <v>30</v>
      </c>
      <c r="G2282" s="20"/>
      <c r="H2282" s="20"/>
      <c r="I2282" s="20"/>
      <c r="J2282" s="30">
        <f t="shared" si="53"/>
        <v>30</v>
      </c>
      <c r="K2282" s="22"/>
      <c r="L2282" s="22"/>
      <c r="M2282" s="22"/>
    </row>
    <row r="2283" spans="1:13" ht="15.15" customHeight="1" thickBot="1" x14ac:dyDescent="0.35">
      <c r="A2283" s="22"/>
      <c r="B2283" s="22"/>
      <c r="C2283" s="22"/>
      <c r="D2283" s="26"/>
      <c r="E2283" s="5" t="s">
        <v>4474</v>
      </c>
      <c r="F2283" s="3">
        <v>30</v>
      </c>
      <c r="G2283" s="20"/>
      <c r="H2283" s="20"/>
      <c r="I2283" s="20"/>
      <c r="J2283" s="30">
        <f t="shared" si="53"/>
        <v>30</v>
      </c>
      <c r="K2283" s="22"/>
      <c r="L2283" s="22"/>
      <c r="M2283" s="22"/>
    </row>
    <row r="2284" spans="1:13" ht="15.15" customHeight="1" thickBot="1" x14ac:dyDescent="0.35">
      <c r="A2284" s="22"/>
      <c r="B2284" s="22"/>
      <c r="C2284" s="22"/>
      <c r="D2284" s="26"/>
      <c r="E2284" s="5" t="s">
        <v>4475</v>
      </c>
      <c r="F2284" s="3">
        <v>30</v>
      </c>
      <c r="G2284" s="20"/>
      <c r="H2284" s="20"/>
      <c r="I2284" s="20"/>
      <c r="J2284" s="30">
        <f t="shared" si="53"/>
        <v>30</v>
      </c>
      <c r="K2284" s="22"/>
      <c r="L2284" s="22"/>
      <c r="M2284" s="22"/>
    </row>
    <row r="2285" spans="1:13" ht="15.15" customHeight="1" thickBot="1" x14ac:dyDescent="0.35">
      <c r="A2285" s="22"/>
      <c r="B2285" s="22"/>
      <c r="C2285" s="22"/>
      <c r="D2285" s="26"/>
      <c r="E2285" s="5" t="s">
        <v>4476</v>
      </c>
      <c r="F2285" s="3">
        <v>30</v>
      </c>
      <c r="G2285" s="20"/>
      <c r="H2285" s="20"/>
      <c r="I2285" s="20"/>
      <c r="J2285" s="30">
        <f t="shared" si="53"/>
        <v>30</v>
      </c>
      <c r="K2285" s="22"/>
      <c r="L2285" s="22"/>
      <c r="M2285" s="22"/>
    </row>
    <row r="2286" spans="1:13" ht="15.15" customHeight="1" thickBot="1" x14ac:dyDescent="0.35">
      <c r="A2286" s="22"/>
      <c r="B2286" s="22"/>
      <c r="C2286" s="22"/>
      <c r="D2286" s="26"/>
      <c r="E2286" s="5" t="s">
        <v>4477</v>
      </c>
      <c r="F2286" s="3">
        <v>36</v>
      </c>
      <c r="G2286" s="20"/>
      <c r="H2286" s="20"/>
      <c r="I2286" s="20"/>
      <c r="J2286" s="30">
        <f t="shared" si="53"/>
        <v>36</v>
      </c>
      <c r="K2286" s="22"/>
      <c r="L2286" s="22"/>
      <c r="M2286" s="22"/>
    </row>
    <row r="2287" spans="1:13" ht="15.15" customHeight="1" thickBot="1" x14ac:dyDescent="0.35">
      <c r="A2287" s="22"/>
      <c r="B2287" s="22"/>
      <c r="C2287" s="22"/>
      <c r="D2287" s="26"/>
      <c r="E2287" s="5" t="s">
        <v>4478</v>
      </c>
      <c r="F2287" s="3">
        <v>42</v>
      </c>
      <c r="G2287" s="20"/>
      <c r="H2287" s="20"/>
      <c r="I2287" s="20"/>
      <c r="J2287" s="30">
        <f t="shared" si="53"/>
        <v>42</v>
      </c>
      <c r="K2287" s="22"/>
      <c r="L2287" s="22"/>
      <c r="M2287" s="22"/>
    </row>
    <row r="2288" spans="1:13" ht="15.15" customHeight="1" thickBot="1" x14ac:dyDescent="0.35">
      <c r="A2288" s="22"/>
      <c r="B2288" s="22"/>
      <c r="C2288" s="22"/>
      <c r="D2288" s="26"/>
      <c r="E2288" s="5" t="s">
        <v>4479</v>
      </c>
      <c r="F2288" s="3">
        <v>42</v>
      </c>
      <c r="G2288" s="20"/>
      <c r="H2288" s="20"/>
      <c r="I2288" s="20"/>
      <c r="J2288" s="30">
        <f t="shared" si="53"/>
        <v>42</v>
      </c>
      <c r="K2288" s="22"/>
      <c r="L2288" s="22"/>
      <c r="M2288" s="22"/>
    </row>
    <row r="2289" spans="1:13" ht="15.15" customHeight="1" thickBot="1" x14ac:dyDescent="0.35">
      <c r="A2289" s="22"/>
      <c r="B2289" s="22"/>
      <c r="C2289" s="22"/>
      <c r="D2289" s="26"/>
      <c r="E2289" s="5" t="s">
        <v>4480</v>
      </c>
      <c r="F2289" s="3">
        <v>36</v>
      </c>
      <c r="G2289" s="20"/>
      <c r="H2289" s="20"/>
      <c r="I2289" s="20"/>
      <c r="J2289" s="30">
        <f t="shared" si="53"/>
        <v>36</v>
      </c>
      <c r="K2289" s="22"/>
      <c r="L2289" s="22"/>
      <c r="M2289" s="22"/>
    </row>
    <row r="2290" spans="1:13" ht="15.15" customHeight="1" thickBot="1" x14ac:dyDescent="0.35">
      <c r="A2290" s="22"/>
      <c r="B2290" s="22"/>
      <c r="C2290" s="22"/>
      <c r="D2290" s="26"/>
      <c r="E2290" s="5" t="s">
        <v>4481</v>
      </c>
      <c r="F2290" s="3">
        <v>33</v>
      </c>
      <c r="G2290" s="20"/>
      <c r="H2290" s="20"/>
      <c r="I2290" s="20"/>
      <c r="J2290" s="30">
        <f t="shared" si="53"/>
        <v>33</v>
      </c>
      <c r="K2290" s="22"/>
      <c r="L2290" s="22"/>
      <c r="M2290" s="22"/>
    </row>
    <row r="2291" spans="1:13" ht="15.15" customHeight="1" thickBot="1" x14ac:dyDescent="0.35">
      <c r="A2291" s="22"/>
      <c r="B2291" s="22"/>
      <c r="C2291" s="22"/>
      <c r="D2291" s="26"/>
      <c r="E2291" s="5" t="s">
        <v>4482</v>
      </c>
      <c r="F2291" s="3">
        <v>36</v>
      </c>
      <c r="G2291" s="20"/>
      <c r="H2291" s="20"/>
      <c r="I2291" s="20"/>
      <c r="J2291" s="30">
        <f t="shared" si="53"/>
        <v>36</v>
      </c>
      <c r="K2291" s="22"/>
      <c r="L2291" s="22"/>
      <c r="M2291" s="22"/>
    </row>
    <row r="2292" spans="1:13" ht="15.15" customHeight="1" thickBot="1" x14ac:dyDescent="0.35">
      <c r="A2292" s="22"/>
      <c r="B2292" s="22"/>
      <c r="C2292" s="22"/>
      <c r="D2292" s="26"/>
      <c r="E2292" s="5" t="s">
        <v>4483</v>
      </c>
      <c r="F2292" s="3">
        <v>36</v>
      </c>
      <c r="G2292" s="20"/>
      <c r="H2292" s="20"/>
      <c r="I2292" s="20"/>
      <c r="J2292" s="30">
        <f t="shared" si="53"/>
        <v>36</v>
      </c>
      <c r="K2292" s="22"/>
      <c r="L2292" s="22"/>
      <c r="M2292" s="22"/>
    </row>
    <row r="2293" spans="1:13" ht="15.15" customHeight="1" thickBot="1" x14ac:dyDescent="0.35">
      <c r="A2293" s="22"/>
      <c r="B2293" s="22"/>
      <c r="C2293" s="22"/>
      <c r="D2293" s="26"/>
      <c r="E2293" s="5" t="s">
        <v>4484</v>
      </c>
      <c r="F2293" s="3">
        <v>32</v>
      </c>
      <c r="G2293" s="20"/>
      <c r="H2293" s="20"/>
      <c r="I2293" s="20"/>
      <c r="J2293" s="30">
        <f t="shared" si="53"/>
        <v>32</v>
      </c>
      <c r="K2293" s="22"/>
      <c r="L2293" s="22"/>
      <c r="M2293" s="22"/>
    </row>
    <row r="2294" spans="1:13" ht="15.15" customHeight="1" thickBot="1" x14ac:dyDescent="0.35">
      <c r="A2294" s="22"/>
      <c r="B2294" s="22"/>
      <c r="C2294" s="22"/>
      <c r="D2294" s="26"/>
      <c r="E2294" s="5" t="s">
        <v>4485</v>
      </c>
      <c r="F2294" s="3">
        <v>50</v>
      </c>
      <c r="G2294" s="20"/>
      <c r="H2294" s="20"/>
      <c r="I2294" s="20"/>
      <c r="J2294" s="30">
        <f t="shared" si="53"/>
        <v>50</v>
      </c>
      <c r="K2294" s="22"/>
      <c r="L2294" s="22"/>
      <c r="M2294" s="22"/>
    </row>
    <row r="2295" spans="1:13" ht="15.15" customHeight="1" thickBot="1" x14ac:dyDescent="0.35">
      <c r="A2295" s="22"/>
      <c r="B2295" s="22"/>
      <c r="C2295" s="22"/>
      <c r="D2295" s="26"/>
      <c r="E2295" s="5" t="s">
        <v>4486</v>
      </c>
      <c r="F2295" s="3">
        <v>30</v>
      </c>
      <c r="G2295" s="20"/>
      <c r="H2295" s="20"/>
      <c r="I2295" s="20"/>
      <c r="J2295" s="30">
        <f t="shared" si="53"/>
        <v>30</v>
      </c>
      <c r="K2295" s="22"/>
      <c r="L2295" s="22"/>
      <c r="M2295" s="22"/>
    </row>
    <row r="2296" spans="1:13" ht="15.15" customHeight="1" thickBot="1" x14ac:dyDescent="0.35">
      <c r="A2296" s="22"/>
      <c r="B2296" s="22"/>
      <c r="C2296" s="22"/>
      <c r="D2296" s="26"/>
      <c r="E2296" s="5" t="s">
        <v>4487</v>
      </c>
      <c r="F2296" s="3">
        <v>34</v>
      </c>
      <c r="G2296" s="20"/>
      <c r="H2296" s="20"/>
      <c r="I2296" s="20"/>
      <c r="J2296" s="30">
        <f t="shared" si="53"/>
        <v>34</v>
      </c>
      <c r="K2296" s="22"/>
      <c r="L2296" s="22"/>
      <c r="M2296" s="22"/>
    </row>
    <row r="2297" spans="1:13" ht="15.15" customHeight="1" thickBot="1" x14ac:dyDescent="0.35">
      <c r="A2297" s="22"/>
      <c r="B2297" s="22"/>
      <c r="C2297" s="22"/>
      <c r="D2297" s="26"/>
      <c r="E2297" s="5" t="s">
        <v>4488</v>
      </c>
      <c r="F2297" s="3">
        <v>32</v>
      </c>
      <c r="G2297" s="20"/>
      <c r="H2297" s="20"/>
      <c r="I2297" s="20"/>
      <c r="J2297" s="30">
        <f t="shared" si="53"/>
        <v>32</v>
      </c>
      <c r="K2297" s="22"/>
      <c r="L2297" s="22"/>
      <c r="M2297" s="22"/>
    </row>
    <row r="2298" spans="1:13" ht="15.15" customHeight="1" thickBot="1" x14ac:dyDescent="0.35">
      <c r="A2298" s="22"/>
      <c r="B2298" s="22"/>
      <c r="C2298" s="22"/>
      <c r="D2298" s="26"/>
      <c r="E2298" s="5" t="s">
        <v>4489</v>
      </c>
      <c r="F2298" s="3">
        <v>32</v>
      </c>
      <c r="G2298" s="20"/>
      <c r="H2298" s="20"/>
      <c r="I2298" s="20"/>
      <c r="J2298" s="30">
        <f t="shared" si="53"/>
        <v>32</v>
      </c>
      <c r="K2298" s="22"/>
      <c r="L2298" s="22"/>
      <c r="M2298" s="22"/>
    </row>
    <row r="2299" spans="1:13" ht="15.15" customHeight="1" thickBot="1" x14ac:dyDescent="0.35">
      <c r="A2299" s="22"/>
      <c r="B2299" s="22"/>
      <c r="C2299" s="22"/>
      <c r="D2299" s="26"/>
      <c r="E2299" s="5" t="s">
        <v>4490</v>
      </c>
      <c r="F2299" s="3">
        <v>32</v>
      </c>
      <c r="G2299" s="20"/>
      <c r="H2299" s="20"/>
      <c r="I2299" s="20"/>
      <c r="J2299" s="30">
        <f t="shared" si="53"/>
        <v>32</v>
      </c>
      <c r="K2299" s="22"/>
      <c r="L2299" s="22"/>
      <c r="M2299" s="22"/>
    </row>
    <row r="2300" spans="1:13" ht="15.15" customHeight="1" thickBot="1" x14ac:dyDescent="0.35">
      <c r="A2300" s="22"/>
      <c r="B2300" s="22"/>
      <c r="C2300" s="22"/>
      <c r="D2300" s="26"/>
      <c r="E2300" s="5" t="s">
        <v>4491</v>
      </c>
      <c r="F2300" s="3">
        <v>32</v>
      </c>
      <c r="G2300" s="20"/>
      <c r="H2300" s="20"/>
      <c r="I2300" s="20"/>
      <c r="J2300" s="30">
        <f t="shared" si="53"/>
        <v>32</v>
      </c>
      <c r="K2300" s="22"/>
      <c r="L2300" s="22"/>
      <c r="M2300" s="22"/>
    </row>
    <row r="2301" spans="1:13" ht="15.15" customHeight="1" thickBot="1" x14ac:dyDescent="0.35">
      <c r="A2301" s="22"/>
      <c r="B2301" s="22"/>
      <c r="C2301" s="22"/>
      <c r="D2301" s="26"/>
      <c r="E2301" s="5" t="s">
        <v>4492</v>
      </c>
      <c r="F2301" s="3">
        <v>36</v>
      </c>
      <c r="G2301" s="20"/>
      <c r="H2301" s="20"/>
      <c r="I2301" s="20"/>
      <c r="J2301" s="30">
        <f t="shared" si="53"/>
        <v>36</v>
      </c>
      <c r="K2301" s="22"/>
      <c r="L2301" s="22"/>
      <c r="M2301" s="22"/>
    </row>
    <row r="2302" spans="1:13" ht="15.15" customHeight="1" thickBot="1" x14ac:dyDescent="0.35">
      <c r="A2302" s="22"/>
      <c r="B2302" s="22"/>
      <c r="C2302" s="22"/>
      <c r="D2302" s="26"/>
      <c r="E2302" s="5" t="s">
        <v>4493</v>
      </c>
      <c r="F2302" s="3">
        <v>32</v>
      </c>
      <c r="G2302" s="20"/>
      <c r="H2302" s="20"/>
      <c r="I2302" s="20"/>
      <c r="J2302" s="30">
        <f t="shared" si="53"/>
        <v>32</v>
      </c>
      <c r="K2302" s="22"/>
      <c r="L2302" s="22"/>
      <c r="M2302" s="22"/>
    </row>
    <row r="2303" spans="1:13" ht="15.15" customHeight="1" thickBot="1" x14ac:dyDescent="0.35">
      <c r="A2303" s="22"/>
      <c r="B2303" s="22"/>
      <c r="C2303" s="22"/>
      <c r="D2303" s="26"/>
      <c r="E2303" s="5" t="s">
        <v>4494</v>
      </c>
      <c r="F2303" s="3">
        <v>34</v>
      </c>
      <c r="G2303" s="20"/>
      <c r="H2303" s="20"/>
      <c r="I2303" s="20"/>
      <c r="J2303" s="30">
        <f t="shared" si="53"/>
        <v>34</v>
      </c>
      <c r="K2303" s="22"/>
      <c r="L2303" s="22"/>
      <c r="M2303" s="22"/>
    </row>
    <row r="2304" spans="1:13" ht="15.15" customHeight="1" thickBot="1" x14ac:dyDescent="0.35">
      <c r="A2304" s="22"/>
      <c r="B2304" s="22"/>
      <c r="C2304" s="22"/>
      <c r="D2304" s="26"/>
      <c r="E2304" s="5" t="s">
        <v>4495</v>
      </c>
      <c r="F2304" s="3">
        <v>34</v>
      </c>
      <c r="G2304" s="20"/>
      <c r="H2304" s="20"/>
      <c r="I2304" s="20"/>
      <c r="J2304" s="30">
        <f t="shared" si="53"/>
        <v>34</v>
      </c>
      <c r="K2304" s="22"/>
      <c r="L2304" s="22"/>
      <c r="M2304" s="22"/>
    </row>
    <row r="2305" spans="1:13" ht="15.15" customHeight="1" thickBot="1" x14ac:dyDescent="0.35">
      <c r="A2305" s="22"/>
      <c r="B2305" s="22"/>
      <c r="C2305" s="22"/>
      <c r="D2305" s="26"/>
      <c r="E2305" s="5" t="s">
        <v>4496</v>
      </c>
      <c r="F2305" s="3">
        <v>2</v>
      </c>
      <c r="G2305" s="20">
        <v>7.2</v>
      </c>
      <c r="H2305" s="20"/>
      <c r="I2305" s="20"/>
      <c r="J2305" s="30">
        <f t="shared" ref="J2305:J2310" si="54">ROUND(F2305*G2305,3)</f>
        <v>14.4</v>
      </c>
      <c r="K2305" s="22"/>
      <c r="L2305" s="22"/>
      <c r="M2305" s="22"/>
    </row>
    <row r="2306" spans="1:13" ht="15.15" customHeight="1" thickBot="1" x14ac:dyDescent="0.35">
      <c r="A2306" s="22"/>
      <c r="B2306" s="22"/>
      <c r="C2306" s="22"/>
      <c r="D2306" s="26"/>
      <c r="E2306" s="5" t="s">
        <v>4497</v>
      </c>
      <c r="F2306" s="3">
        <v>2</v>
      </c>
      <c r="G2306" s="20">
        <v>3.6</v>
      </c>
      <c r="H2306" s="20"/>
      <c r="I2306" s="20"/>
      <c r="J2306" s="30">
        <f t="shared" si="54"/>
        <v>7.2</v>
      </c>
      <c r="K2306" s="22"/>
      <c r="L2306" s="22"/>
      <c r="M2306" s="22"/>
    </row>
    <row r="2307" spans="1:13" ht="15.15" customHeight="1" thickBot="1" x14ac:dyDescent="0.35">
      <c r="A2307" s="22"/>
      <c r="B2307" s="22"/>
      <c r="C2307" s="22"/>
      <c r="D2307" s="26"/>
      <c r="E2307" s="5" t="s">
        <v>4498</v>
      </c>
      <c r="F2307" s="3">
        <v>2</v>
      </c>
      <c r="G2307" s="20">
        <v>3.6</v>
      </c>
      <c r="H2307" s="20"/>
      <c r="I2307" s="20"/>
      <c r="J2307" s="30">
        <f t="shared" si="54"/>
        <v>7.2</v>
      </c>
      <c r="K2307" s="22"/>
      <c r="L2307" s="22"/>
      <c r="M2307" s="22"/>
    </row>
    <row r="2308" spans="1:13" ht="15.15" customHeight="1" thickBot="1" x14ac:dyDescent="0.35">
      <c r="A2308" s="22"/>
      <c r="B2308" s="22"/>
      <c r="C2308" s="22"/>
      <c r="D2308" s="26"/>
      <c r="E2308" s="5" t="s">
        <v>4499</v>
      </c>
      <c r="F2308" s="3">
        <v>2</v>
      </c>
      <c r="G2308" s="20">
        <v>13.8</v>
      </c>
      <c r="H2308" s="20"/>
      <c r="I2308" s="20"/>
      <c r="J2308" s="30">
        <f t="shared" si="54"/>
        <v>27.6</v>
      </c>
      <c r="K2308" s="22"/>
      <c r="L2308" s="22"/>
      <c r="M2308" s="22"/>
    </row>
    <row r="2309" spans="1:13" ht="15.15" customHeight="1" thickBot="1" x14ac:dyDescent="0.35">
      <c r="A2309" s="22"/>
      <c r="B2309" s="22"/>
      <c r="C2309" s="22"/>
      <c r="D2309" s="26"/>
      <c r="E2309" s="5" t="s">
        <v>4500</v>
      </c>
      <c r="F2309" s="3">
        <v>2</v>
      </c>
      <c r="G2309" s="20">
        <v>3.6</v>
      </c>
      <c r="H2309" s="20"/>
      <c r="I2309" s="20"/>
      <c r="J2309" s="30">
        <f t="shared" si="54"/>
        <v>7.2</v>
      </c>
      <c r="K2309" s="22"/>
      <c r="L2309" s="22"/>
      <c r="M2309" s="22"/>
    </row>
    <row r="2310" spans="1:13" ht="15.15" customHeight="1" thickBot="1" x14ac:dyDescent="0.35">
      <c r="A2310" s="22"/>
      <c r="B2310" s="22"/>
      <c r="C2310" s="22"/>
      <c r="D2310" s="26"/>
      <c r="E2310" s="5" t="s">
        <v>4501</v>
      </c>
      <c r="F2310" s="3">
        <v>2</v>
      </c>
      <c r="G2310" s="20">
        <v>3.6</v>
      </c>
      <c r="H2310" s="20"/>
      <c r="I2310" s="20"/>
      <c r="J2310" s="30">
        <f t="shared" si="54"/>
        <v>7.2</v>
      </c>
      <c r="K2310" s="32">
        <f>SUM(J2271:J2310)</f>
        <v>1176.8000000000002</v>
      </c>
      <c r="L2310" s="22"/>
      <c r="M2310" s="22"/>
    </row>
    <row r="2311" spans="1:13" ht="15.45" customHeight="1" thickBot="1" x14ac:dyDescent="0.35">
      <c r="A2311" s="10" t="s">
        <v>4502</v>
      </c>
      <c r="B2311" s="5" t="s">
        <v>4503</v>
      </c>
      <c r="C2311" s="5" t="s">
        <v>4504</v>
      </c>
      <c r="D2311" s="84" t="s">
        <v>4505</v>
      </c>
      <c r="E2311" s="84"/>
      <c r="F2311" s="84"/>
      <c r="G2311" s="84"/>
      <c r="H2311" s="84"/>
      <c r="I2311" s="84"/>
      <c r="J2311" s="84"/>
      <c r="K2311" s="20">
        <f>SUM(K2314:K2322)</f>
        <v>171.20000000000002</v>
      </c>
      <c r="L2311" s="21">
        <f>ROUND(0*(1+M2/100),2)</f>
        <v>0</v>
      </c>
      <c r="M2311" s="21">
        <f>ROUND(K2311*L2311,2)</f>
        <v>0</v>
      </c>
    </row>
    <row r="2312" spans="1:13" ht="39.75" customHeight="1" thickBot="1" x14ac:dyDescent="0.35">
      <c r="A2312" s="22"/>
      <c r="B2312" s="22"/>
      <c r="C2312" s="22"/>
      <c r="D2312" s="84" t="s">
        <v>4506</v>
      </c>
      <c r="E2312" s="84"/>
      <c r="F2312" s="84"/>
      <c r="G2312" s="84"/>
      <c r="H2312" s="84"/>
      <c r="I2312" s="84"/>
      <c r="J2312" s="84"/>
      <c r="K2312" s="84"/>
      <c r="L2312" s="84"/>
      <c r="M2312" s="84"/>
    </row>
    <row r="2313" spans="1:13" ht="15.15" customHeight="1" thickBot="1" x14ac:dyDescent="0.35">
      <c r="A2313" s="22"/>
      <c r="B2313" s="22"/>
      <c r="C2313" s="22"/>
      <c r="D2313" s="22"/>
      <c r="E2313" s="23"/>
      <c r="F2313" s="25" t="s">
        <v>4507</v>
      </c>
      <c r="G2313" s="25" t="s">
        <v>4508</v>
      </c>
      <c r="H2313" s="25" t="s">
        <v>4509</v>
      </c>
      <c r="I2313" s="25" t="s">
        <v>4510</v>
      </c>
      <c r="J2313" s="25" t="s">
        <v>4511</v>
      </c>
      <c r="K2313" s="25" t="s">
        <v>4512</v>
      </c>
      <c r="L2313" s="22"/>
      <c r="M2313" s="22"/>
    </row>
    <row r="2314" spans="1:13" ht="15.15" customHeight="1" thickBot="1" x14ac:dyDescent="0.35">
      <c r="A2314" s="22"/>
      <c r="B2314" s="22"/>
      <c r="C2314" s="22"/>
      <c r="D2314" s="26"/>
      <c r="E2314" s="27" t="s">
        <v>4513</v>
      </c>
      <c r="F2314" s="28">
        <v>2</v>
      </c>
      <c r="G2314" s="29">
        <v>16.8</v>
      </c>
      <c r="H2314" s="29"/>
      <c r="I2314" s="29"/>
      <c r="J2314" s="31">
        <f t="shared" ref="J2314:J2322" si="55">ROUND(F2314*G2314,3)</f>
        <v>33.6</v>
      </c>
      <c r="K2314" s="42"/>
      <c r="L2314" s="22"/>
      <c r="M2314" s="22"/>
    </row>
    <row r="2315" spans="1:13" ht="15.15" customHeight="1" thickBot="1" x14ac:dyDescent="0.35">
      <c r="A2315" s="22"/>
      <c r="B2315" s="22"/>
      <c r="C2315" s="22"/>
      <c r="D2315" s="26"/>
      <c r="E2315" s="5" t="s">
        <v>4514</v>
      </c>
      <c r="F2315" s="3">
        <v>2</v>
      </c>
      <c r="G2315" s="20">
        <v>4.8</v>
      </c>
      <c r="H2315" s="20"/>
      <c r="I2315" s="20"/>
      <c r="J2315" s="30">
        <f t="shared" si="55"/>
        <v>9.6</v>
      </c>
      <c r="K2315" s="22"/>
      <c r="L2315" s="22"/>
      <c r="M2315" s="22"/>
    </row>
    <row r="2316" spans="1:13" ht="15.15" customHeight="1" thickBot="1" x14ac:dyDescent="0.35">
      <c r="A2316" s="22"/>
      <c r="B2316" s="22"/>
      <c r="C2316" s="22"/>
      <c r="D2316" s="26"/>
      <c r="E2316" s="5" t="s">
        <v>4515</v>
      </c>
      <c r="F2316" s="3">
        <v>2</v>
      </c>
      <c r="G2316" s="20">
        <v>8.1999999999999993</v>
      </c>
      <c r="H2316" s="20"/>
      <c r="I2316" s="20"/>
      <c r="J2316" s="30">
        <f t="shared" si="55"/>
        <v>16.399999999999999</v>
      </c>
      <c r="K2316" s="22"/>
      <c r="L2316" s="22"/>
      <c r="M2316" s="22"/>
    </row>
    <row r="2317" spans="1:13" ht="15.15" customHeight="1" thickBot="1" x14ac:dyDescent="0.35">
      <c r="A2317" s="22"/>
      <c r="B2317" s="22"/>
      <c r="C2317" s="22"/>
      <c r="D2317" s="26"/>
      <c r="E2317" s="5" t="s">
        <v>4516</v>
      </c>
      <c r="F2317" s="3">
        <v>2</v>
      </c>
      <c r="G2317" s="20">
        <v>7.2</v>
      </c>
      <c r="H2317" s="20"/>
      <c r="I2317" s="20"/>
      <c r="J2317" s="30">
        <f t="shared" si="55"/>
        <v>14.4</v>
      </c>
      <c r="K2317" s="22"/>
      <c r="L2317" s="22"/>
      <c r="M2317" s="22"/>
    </row>
    <row r="2318" spans="1:13" ht="15.15" customHeight="1" thickBot="1" x14ac:dyDescent="0.35">
      <c r="A2318" s="22"/>
      <c r="B2318" s="22"/>
      <c r="C2318" s="22"/>
      <c r="D2318" s="26"/>
      <c r="E2318" s="5" t="s">
        <v>4517</v>
      </c>
      <c r="F2318" s="3">
        <v>2</v>
      </c>
      <c r="G2318" s="20">
        <v>7.2</v>
      </c>
      <c r="H2318" s="20"/>
      <c r="I2318" s="20"/>
      <c r="J2318" s="30">
        <f t="shared" si="55"/>
        <v>14.4</v>
      </c>
      <c r="K2318" s="22"/>
      <c r="L2318" s="22"/>
      <c r="M2318" s="22"/>
    </row>
    <row r="2319" spans="1:13" ht="15.15" customHeight="1" thickBot="1" x14ac:dyDescent="0.35">
      <c r="A2319" s="22"/>
      <c r="B2319" s="22"/>
      <c r="C2319" s="22"/>
      <c r="D2319" s="26"/>
      <c r="E2319" s="5" t="s">
        <v>4518</v>
      </c>
      <c r="F2319" s="3">
        <v>2</v>
      </c>
      <c r="G2319" s="20">
        <v>7.2</v>
      </c>
      <c r="H2319" s="20"/>
      <c r="I2319" s="20"/>
      <c r="J2319" s="30">
        <f t="shared" si="55"/>
        <v>14.4</v>
      </c>
      <c r="K2319" s="22"/>
      <c r="L2319" s="22"/>
      <c r="M2319" s="22"/>
    </row>
    <row r="2320" spans="1:13" ht="15.15" customHeight="1" thickBot="1" x14ac:dyDescent="0.35">
      <c r="A2320" s="22"/>
      <c r="B2320" s="22"/>
      <c r="C2320" s="22"/>
      <c r="D2320" s="26"/>
      <c r="E2320" s="5" t="s">
        <v>4519</v>
      </c>
      <c r="F2320" s="3">
        <v>2</v>
      </c>
      <c r="G2320" s="20">
        <v>12</v>
      </c>
      <c r="H2320" s="20"/>
      <c r="I2320" s="20"/>
      <c r="J2320" s="30">
        <f t="shared" si="55"/>
        <v>24</v>
      </c>
      <c r="K2320" s="22"/>
      <c r="L2320" s="22"/>
      <c r="M2320" s="22"/>
    </row>
    <row r="2321" spans="1:13" ht="21.3" customHeight="1" thickBot="1" x14ac:dyDescent="0.35">
      <c r="A2321" s="22"/>
      <c r="B2321" s="22"/>
      <c r="C2321" s="22"/>
      <c r="D2321" s="26"/>
      <c r="E2321" s="5" t="s">
        <v>4520</v>
      </c>
      <c r="F2321" s="3">
        <v>2</v>
      </c>
      <c r="G2321" s="20">
        <v>12</v>
      </c>
      <c r="H2321" s="20"/>
      <c r="I2321" s="20"/>
      <c r="J2321" s="30">
        <f t="shared" si="55"/>
        <v>24</v>
      </c>
      <c r="K2321" s="22"/>
      <c r="L2321" s="22"/>
      <c r="M2321" s="22"/>
    </row>
    <row r="2322" spans="1:13" ht="30.6" customHeight="1" thickBot="1" x14ac:dyDescent="0.35">
      <c r="A2322" s="22"/>
      <c r="B2322" s="22"/>
      <c r="C2322" s="22"/>
      <c r="D2322" s="26"/>
      <c r="E2322" s="5" t="s">
        <v>4521</v>
      </c>
      <c r="F2322" s="3">
        <v>2</v>
      </c>
      <c r="G2322" s="20">
        <v>10.199999999999999</v>
      </c>
      <c r="H2322" s="20"/>
      <c r="I2322" s="20"/>
      <c r="J2322" s="30">
        <f t="shared" si="55"/>
        <v>20.399999999999999</v>
      </c>
      <c r="K2322" s="32">
        <f>SUM(J2314:J2322)</f>
        <v>171.20000000000002</v>
      </c>
      <c r="L2322" s="22"/>
      <c r="M2322" s="22"/>
    </row>
    <row r="2323" spans="1:13" ht="15.45" customHeight="1" thickBot="1" x14ac:dyDescent="0.35">
      <c r="A2323" s="10" t="s">
        <v>4522</v>
      </c>
      <c r="B2323" s="5" t="s">
        <v>4523</v>
      </c>
      <c r="C2323" s="5" t="s">
        <v>4524</v>
      </c>
      <c r="D2323" s="84" t="s">
        <v>4525</v>
      </c>
      <c r="E2323" s="84"/>
      <c r="F2323" s="84"/>
      <c r="G2323" s="84"/>
      <c r="H2323" s="84"/>
      <c r="I2323" s="84"/>
      <c r="J2323" s="84"/>
      <c r="K2323" s="20">
        <f>SUM(K2326:K2327)</f>
        <v>104.4</v>
      </c>
      <c r="L2323" s="21">
        <f>ROUND(0*(1+M2/100),2)</f>
        <v>0</v>
      </c>
      <c r="M2323" s="21">
        <f>ROUND(K2323*L2323,2)</f>
        <v>0</v>
      </c>
    </row>
    <row r="2324" spans="1:13" ht="39.75" customHeight="1" thickBot="1" x14ac:dyDescent="0.35">
      <c r="A2324" s="22"/>
      <c r="B2324" s="22"/>
      <c r="C2324" s="22"/>
      <c r="D2324" s="84" t="s">
        <v>4526</v>
      </c>
      <c r="E2324" s="84"/>
      <c r="F2324" s="84"/>
      <c r="G2324" s="84"/>
      <c r="H2324" s="84"/>
      <c r="I2324" s="84"/>
      <c r="J2324" s="84"/>
      <c r="K2324" s="84"/>
      <c r="L2324" s="84"/>
      <c r="M2324" s="84"/>
    </row>
    <row r="2325" spans="1:13" ht="15.15" customHeight="1" thickBot="1" x14ac:dyDescent="0.35">
      <c r="A2325" s="22"/>
      <c r="B2325" s="22"/>
      <c r="C2325" s="22"/>
      <c r="D2325" s="22"/>
      <c r="E2325" s="23"/>
      <c r="F2325" s="25" t="s">
        <v>4527</v>
      </c>
      <c r="G2325" s="25" t="s">
        <v>4528</v>
      </c>
      <c r="H2325" s="25" t="s">
        <v>4529</v>
      </c>
      <c r="I2325" s="25" t="s">
        <v>4530</v>
      </c>
      <c r="J2325" s="25" t="s">
        <v>4531</v>
      </c>
      <c r="K2325" s="25" t="s">
        <v>4532</v>
      </c>
      <c r="L2325" s="22"/>
      <c r="M2325" s="22"/>
    </row>
    <row r="2326" spans="1:13" ht="21.3" customHeight="1" thickBot="1" x14ac:dyDescent="0.35">
      <c r="A2326" s="22"/>
      <c r="B2326" s="22"/>
      <c r="C2326" s="22"/>
      <c r="D2326" s="26"/>
      <c r="E2326" s="27" t="s">
        <v>4533</v>
      </c>
      <c r="F2326" s="28">
        <v>2</v>
      </c>
      <c r="G2326" s="29">
        <v>42</v>
      </c>
      <c r="H2326" s="29"/>
      <c r="I2326" s="29"/>
      <c r="J2326" s="31">
        <f>ROUND(F2326*G2326,3)</f>
        <v>84</v>
      </c>
      <c r="K2326" s="42"/>
      <c r="L2326" s="22"/>
      <c r="M2326" s="22"/>
    </row>
    <row r="2327" spans="1:13" ht="30.6" customHeight="1" thickBot="1" x14ac:dyDescent="0.35">
      <c r="A2327" s="22"/>
      <c r="B2327" s="22"/>
      <c r="C2327" s="22"/>
      <c r="D2327" s="26"/>
      <c r="E2327" s="5" t="s">
        <v>4534</v>
      </c>
      <c r="F2327" s="3">
        <v>2</v>
      </c>
      <c r="G2327" s="20">
        <v>10.199999999999999</v>
      </c>
      <c r="H2327" s="20"/>
      <c r="I2327" s="20"/>
      <c r="J2327" s="30">
        <f>ROUND(F2327*G2327,3)</f>
        <v>20.399999999999999</v>
      </c>
      <c r="K2327" s="32">
        <f>SUM(J2326:J2327)</f>
        <v>104.4</v>
      </c>
      <c r="L2327" s="22"/>
      <c r="M2327" s="22"/>
    </row>
    <row r="2328" spans="1:13" ht="15.45" customHeight="1" thickBot="1" x14ac:dyDescent="0.35">
      <c r="A2328" s="10" t="s">
        <v>4535</v>
      </c>
      <c r="B2328" s="5" t="s">
        <v>4536</v>
      </c>
      <c r="C2328" s="5" t="s">
        <v>4537</v>
      </c>
      <c r="D2328" s="84" t="s">
        <v>4538</v>
      </c>
      <c r="E2328" s="84"/>
      <c r="F2328" s="84"/>
      <c r="G2328" s="84"/>
      <c r="H2328" s="84"/>
      <c r="I2328" s="84"/>
      <c r="J2328" s="84"/>
      <c r="K2328" s="20">
        <f>SUM(K2331:K2332)</f>
        <v>79.199999999999989</v>
      </c>
      <c r="L2328" s="21">
        <f>ROUND(0*(1+M2/100),2)</f>
        <v>0</v>
      </c>
      <c r="M2328" s="21">
        <f>ROUND(K2328*L2328,2)</f>
        <v>0</v>
      </c>
    </row>
    <row r="2329" spans="1:13" ht="39.75" customHeight="1" thickBot="1" x14ac:dyDescent="0.35">
      <c r="A2329" s="22"/>
      <c r="B2329" s="22"/>
      <c r="C2329" s="22"/>
      <c r="D2329" s="84" t="s">
        <v>4539</v>
      </c>
      <c r="E2329" s="84"/>
      <c r="F2329" s="84"/>
      <c r="G2329" s="84"/>
      <c r="H2329" s="84"/>
      <c r="I2329" s="84"/>
      <c r="J2329" s="84"/>
      <c r="K2329" s="84"/>
      <c r="L2329" s="84"/>
      <c r="M2329" s="84"/>
    </row>
    <row r="2330" spans="1:13" ht="15.15" customHeight="1" thickBot="1" x14ac:dyDescent="0.35">
      <c r="A2330" s="22"/>
      <c r="B2330" s="22"/>
      <c r="C2330" s="22"/>
      <c r="D2330" s="22"/>
      <c r="E2330" s="23"/>
      <c r="F2330" s="25" t="s">
        <v>4540</v>
      </c>
      <c r="G2330" s="25" t="s">
        <v>4541</v>
      </c>
      <c r="H2330" s="25" t="s">
        <v>4542</v>
      </c>
      <c r="I2330" s="25" t="s">
        <v>4543</v>
      </c>
      <c r="J2330" s="25" t="s">
        <v>4544</v>
      </c>
      <c r="K2330" s="25" t="s">
        <v>4545</v>
      </c>
      <c r="L2330" s="22"/>
      <c r="M2330" s="22"/>
    </row>
    <row r="2331" spans="1:13" ht="21.3" customHeight="1" thickBot="1" x14ac:dyDescent="0.35">
      <c r="A2331" s="22"/>
      <c r="B2331" s="22"/>
      <c r="C2331" s="22"/>
      <c r="D2331" s="26"/>
      <c r="E2331" s="27" t="s">
        <v>4546</v>
      </c>
      <c r="F2331" s="28">
        <v>2</v>
      </c>
      <c r="G2331" s="29">
        <v>29.4</v>
      </c>
      <c r="H2331" s="29"/>
      <c r="I2331" s="29"/>
      <c r="J2331" s="31">
        <f>ROUND(F2331*G2331,3)</f>
        <v>58.8</v>
      </c>
      <c r="K2331" s="42"/>
      <c r="L2331" s="22"/>
      <c r="M2331" s="22"/>
    </row>
    <row r="2332" spans="1:13" ht="30.6" customHeight="1" thickBot="1" x14ac:dyDescent="0.35">
      <c r="A2332" s="22"/>
      <c r="B2332" s="22"/>
      <c r="C2332" s="22"/>
      <c r="D2332" s="26"/>
      <c r="E2332" s="5" t="s">
        <v>4547</v>
      </c>
      <c r="F2332" s="3">
        <v>2</v>
      </c>
      <c r="G2332" s="20">
        <v>10.199999999999999</v>
      </c>
      <c r="H2332" s="20"/>
      <c r="I2332" s="20"/>
      <c r="J2332" s="30">
        <f>ROUND(F2332*G2332,3)</f>
        <v>20.399999999999999</v>
      </c>
      <c r="K2332" s="32">
        <f>SUM(J2331:J2332)</f>
        <v>79.199999999999989</v>
      </c>
      <c r="L2332" s="22"/>
      <c r="M2332" s="22"/>
    </row>
    <row r="2333" spans="1:13" ht="15.45" customHeight="1" thickBot="1" x14ac:dyDescent="0.35">
      <c r="A2333" s="10" t="s">
        <v>4548</v>
      </c>
      <c r="B2333" s="5" t="s">
        <v>4549</v>
      </c>
      <c r="C2333" s="5" t="s">
        <v>4550</v>
      </c>
      <c r="D2333" s="84" t="s">
        <v>4551</v>
      </c>
      <c r="E2333" s="84"/>
      <c r="F2333" s="84"/>
      <c r="G2333" s="84"/>
      <c r="H2333" s="84"/>
      <c r="I2333" s="84"/>
      <c r="J2333" s="84"/>
      <c r="K2333" s="20">
        <f>SUM(K2336:K2336)</f>
        <v>102</v>
      </c>
      <c r="L2333" s="21">
        <f>ROUND(0*(1+M2/100),2)</f>
        <v>0</v>
      </c>
      <c r="M2333" s="21">
        <f>ROUND(K2333*L2333,2)</f>
        <v>0</v>
      </c>
    </row>
    <row r="2334" spans="1:13" ht="39.75" customHeight="1" thickBot="1" x14ac:dyDescent="0.35">
      <c r="A2334" s="22"/>
      <c r="B2334" s="22"/>
      <c r="C2334" s="22"/>
      <c r="D2334" s="84" t="s">
        <v>4552</v>
      </c>
      <c r="E2334" s="84"/>
      <c r="F2334" s="84"/>
      <c r="G2334" s="84"/>
      <c r="H2334" s="84"/>
      <c r="I2334" s="84"/>
      <c r="J2334" s="84"/>
      <c r="K2334" s="84"/>
      <c r="L2334" s="84"/>
      <c r="M2334" s="84"/>
    </row>
    <row r="2335" spans="1:13" ht="15.15" customHeight="1" thickBot="1" x14ac:dyDescent="0.35">
      <c r="A2335" s="22"/>
      <c r="B2335" s="22"/>
      <c r="C2335" s="22"/>
      <c r="D2335" s="22"/>
      <c r="E2335" s="23"/>
      <c r="F2335" s="25" t="s">
        <v>4553</v>
      </c>
      <c r="G2335" s="25" t="s">
        <v>4554</v>
      </c>
      <c r="H2335" s="25" t="s">
        <v>4555</v>
      </c>
      <c r="I2335" s="25" t="s">
        <v>4556</v>
      </c>
      <c r="J2335" s="25" t="s">
        <v>4557</v>
      </c>
      <c r="K2335" s="25" t="s">
        <v>4558</v>
      </c>
      <c r="L2335" s="22"/>
      <c r="M2335" s="22"/>
    </row>
    <row r="2336" spans="1:13" ht="30.6" customHeight="1" thickBot="1" x14ac:dyDescent="0.35">
      <c r="A2336" s="22"/>
      <c r="B2336" s="22"/>
      <c r="C2336" s="22"/>
      <c r="D2336" s="26"/>
      <c r="E2336" s="27" t="s">
        <v>4559</v>
      </c>
      <c r="F2336" s="28">
        <v>2</v>
      </c>
      <c r="G2336" s="29">
        <v>51</v>
      </c>
      <c r="H2336" s="29"/>
      <c r="I2336" s="29"/>
      <c r="J2336" s="31">
        <f>ROUND(F2336*G2336,3)</f>
        <v>102</v>
      </c>
      <c r="K2336" s="33">
        <f>SUM(J2336:J2336)</f>
        <v>102</v>
      </c>
      <c r="L2336" s="22"/>
      <c r="M2336" s="22"/>
    </row>
    <row r="2337" spans="1:13" ht="15.45" customHeight="1" thickBot="1" x14ac:dyDescent="0.35">
      <c r="A2337" s="34"/>
      <c r="B2337" s="34"/>
      <c r="C2337" s="34"/>
      <c r="D2337" s="53" t="s">
        <v>4560</v>
      </c>
      <c r="E2337" s="54"/>
      <c r="F2337" s="54"/>
      <c r="G2337" s="54"/>
      <c r="H2337" s="54"/>
      <c r="I2337" s="54"/>
      <c r="J2337" s="54"/>
      <c r="K2337" s="54"/>
      <c r="L2337" s="55">
        <f>M2075+M2083+M2097+M2102+M2138+M2142+M2146+M2150+M2154+M2182+M2188+M2195+M2199+M2242+M2254+M2259+M2264+M2268+M2311+M2323+M2328+M2333</f>
        <v>0</v>
      </c>
      <c r="M2337" s="55">
        <f>ROUND(L2337,2)</f>
        <v>0</v>
      </c>
    </row>
    <row r="2338" spans="1:13" ht="15.45" customHeight="1" thickBot="1" x14ac:dyDescent="0.35">
      <c r="A2338" s="56" t="s">
        <v>4561</v>
      </c>
      <c r="B2338" s="56" t="s">
        <v>4562</v>
      </c>
      <c r="C2338" s="57"/>
      <c r="D2338" s="88" t="s">
        <v>4563</v>
      </c>
      <c r="E2338" s="88"/>
      <c r="F2338" s="88"/>
      <c r="G2338" s="88"/>
      <c r="H2338" s="88"/>
      <c r="I2338" s="88"/>
      <c r="J2338" s="88"/>
      <c r="K2338" s="57"/>
      <c r="L2338" s="58">
        <f>L2556</f>
        <v>0</v>
      </c>
      <c r="M2338" s="58">
        <f>ROUND(L2338,2)</f>
        <v>0</v>
      </c>
    </row>
    <row r="2339" spans="1:13" ht="15.45" customHeight="1" thickBot="1" x14ac:dyDescent="0.35">
      <c r="A2339" s="10" t="s">
        <v>4564</v>
      </c>
      <c r="B2339" s="5" t="s">
        <v>4565</v>
      </c>
      <c r="C2339" s="5" t="s">
        <v>4566</v>
      </c>
      <c r="D2339" s="84" t="s">
        <v>4567</v>
      </c>
      <c r="E2339" s="84"/>
      <c r="F2339" s="84"/>
      <c r="G2339" s="84"/>
      <c r="H2339" s="84"/>
      <c r="I2339" s="84"/>
      <c r="J2339" s="84"/>
      <c r="K2339" s="20">
        <f>SUM(K2342:K2342)</f>
        <v>33</v>
      </c>
      <c r="L2339" s="21">
        <f>ROUND(0*(1+M2/100),2)</f>
        <v>0</v>
      </c>
      <c r="M2339" s="21">
        <f>ROUND(K2339*L2339,2)</f>
        <v>0</v>
      </c>
    </row>
    <row r="2340" spans="1:13" ht="49.05" customHeight="1" thickBot="1" x14ac:dyDescent="0.35">
      <c r="A2340" s="22"/>
      <c r="B2340" s="22"/>
      <c r="C2340" s="22"/>
      <c r="D2340" s="84" t="s">
        <v>4568</v>
      </c>
      <c r="E2340" s="84"/>
      <c r="F2340" s="84"/>
      <c r="G2340" s="84"/>
      <c r="H2340" s="84"/>
      <c r="I2340" s="84"/>
      <c r="J2340" s="84"/>
      <c r="K2340" s="84"/>
      <c r="L2340" s="84"/>
      <c r="M2340" s="84"/>
    </row>
    <row r="2341" spans="1:13" ht="15.15" customHeight="1" thickBot="1" x14ac:dyDescent="0.35">
      <c r="A2341" s="22"/>
      <c r="B2341" s="22"/>
      <c r="C2341" s="22"/>
      <c r="D2341" s="22"/>
      <c r="E2341" s="23"/>
      <c r="F2341" s="25" t="s">
        <v>4569</v>
      </c>
      <c r="G2341" s="25" t="s">
        <v>4570</v>
      </c>
      <c r="H2341" s="25" t="s">
        <v>4571</v>
      </c>
      <c r="I2341" s="25" t="s">
        <v>4572</v>
      </c>
      <c r="J2341" s="25" t="s">
        <v>4573</v>
      </c>
      <c r="K2341" s="25" t="s">
        <v>4574</v>
      </c>
      <c r="L2341" s="22"/>
      <c r="M2341" s="22"/>
    </row>
    <row r="2342" spans="1:13" ht="15.15" customHeight="1" thickBot="1" x14ac:dyDescent="0.35">
      <c r="A2342" s="22"/>
      <c r="B2342" s="22"/>
      <c r="C2342" s="22"/>
      <c r="D2342" s="26"/>
      <c r="E2342" s="27" t="s">
        <v>4575</v>
      </c>
      <c r="F2342" s="28">
        <v>33</v>
      </c>
      <c r="G2342" s="29">
        <v>1</v>
      </c>
      <c r="H2342" s="29"/>
      <c r="I2342" s="29"/>
      <c r="J2342" s="31">
        <f>ROUND(F2342*G2342,3)</f>
        <v>33</v>
      </c>
      <c r="K2342" s="33">
        <f>SUM(J2342:J2342)</f>
        <v>33</v>
      </c>
      <c r="L2342" s="22"/>
      <c r="M2342" s="22"/>
    </row>
    <row r="2343" spans="1:13" ht="15.45" customHeight="1" thickBot="1" x14ac:dyDescent="0.35">
      <c r="A2343" s="10" t="s">
        <v>4576</v>
      </c>
      <c r="B2343" s="5" t="s">
        <v>4577</v>
      </c>
      <c r="C2343" s="5" t="s">
        <v>4578</v>
      </c>
      <c r="D2343" s="84" t="s">
        <v>4579</v>
      </c>
      <c r="E2343" s="84"/>
      <c r="F2343" s="84"/>
      <c r="G2343" s="84"/>
      <c r="H2343" s="84"/>
      <c r="I2343" s="84"/>
      <c r="J2343" s="84"/>
      <c r="K2343" s="20">
        <f>SUM(K2346:K2346)</f>
        <v>33</v>
      </c>
      <c r="L2343" s="21">
        <f>ROUND(0*(1+M2/100),2)</f>
        <v>0</v>
      </c>
      <c r="M2343" s="21">
        <f>ROUND(K2343*L2343,2)</f>
        <v>0</v>
      </c>
    </row>
    <row r="2344" spans="1:13" ht="30.6" customHeight="1" thickBot="1" x14ac:dyDescent="0.35">
      <c r="A2344" s="22"/>
      <c r="B2344" s="22"/>
      <c r="C2344" s="22"/>
      <c r="D2344" s="84" t="s">
        <v>4580</v>
      </c>
      <c r="E2344" s="84"/>
      <c r="F2344" s="84"/>
      <c r="G2344" s="84"/>
      <c r="H2344" s="84"/>
      <c r="I2344" s="84"/>
      <c r="J2344" s="84"/>
      <c r="K2344" s="84"/>
      <c r="L2344" s="84"/>
      <c r="M2344" s="84"/>
    </row>
    <row r="2345" spans="1:13" ht="15.15" customHeight="1" thickBot="1" x14ac:dyDescent="0.35">
      <c r="A2345" s="22"/>
      <c r="B2345" s="22"/>
      <c r="C2345" s="22"/>
      <c r="D2345" s="22"/>
      <c r="E2345" s="23"/>
      <c r="F2345" s="25" t="s">
        <v>4581</v>
      </c>
      <c r="G2345" s="25" t="s">
        <v>4582</v>
      </c>
      <c r="H2345" s="25" t="s">
        <v>4583</v>
      </c>
      <c r="I2345" s="25" t="s">
        <v>4584</v>
      </c>
      <c r="J2345" s="25" t="s">
        <v>4585</v>
      </c>
      <c r="K2345" s="25" t="s">
        <v>4586</v>
      </c>
      <c r="L2345" s="22"/>
      <c r="M2345" s="22"/>
    </row>
    <row r="2346" spans="1:13" ht="21.3" customHeight="1" thickBot="1" x14ac:dyDescent="0.35">
      <c r="A2346" s="22"/>
      <c r="B2346" s="22"/>
      <c r="C2346" s="22"/>
      <c r="D2346" s="26"/>
      <c r="E2346" s="27" t="s">
        <v>4587</v>
      </c>
      <c r="F2346" s="28">
        <v>33</v>
      </c>
      <c r="G2346" s="29">
        <v>1</v>
      </c>
      <c r="H2346" s="29"/>
      <c r="I2346" s="29"/>
      <c r="J2346" s="31">
        <f>ROUND(F2346*G2346,3)</f>
        <v>33</v>
      </c>
      <c r="K2346" s="33">
        <f>SUM(J2346:J2346)</f>
        <v>33</v>
      </c>
      <c r="L2346" s="22"/>
      <c r="M2346" s="22"/>
    </row>
    <row r="2347" spans="1:13" ht="15.45" customHeight="1" thickBot="1" x14ac:dyDescent="0.35">
      <c r="A2347" s="10" t="s">
        <v>4588</v>
      </c>
      <c r="B2347" s="5" t="s">
        <v>4589</v>
      </c>
      <c r="C2347" s="5" t="s">
        <v>4590</v>
      </c>
      <c r="D2347" s="84" t="s">
        <v>4591</v>
      </c>
      <c r="E2347" s="84"/>
      <c r="F2347" s="84"/>
      <c r="G2347" s="84"/>
      <c r="H2347" s="84"/>
      <c r="I2347" s="84"/>
      <c r="J2347" s="84"/>
      <c r="K2347" s="20">
        <f>SUM(K2350:K2383)</f>
        <v>118.5</v>
      </c>
      <c r="L2347" s="21">
        <f>ROUND(0*(1+M2/100),2)</f>
        <v>0</v>
      </c>
      <c r="M2347" s="21">
        <f>ROUND(K2347*L2347,2)</f>
        <v>0</v>
      </c>
    </row>
    <row r="2348" spans="1:13" ht="67.5" customHeight="1" thickBot="1" x14ac:dyDescent="0.35">
      <c r="A2348" s="22"/>
      <c r="B2348" s="22"/>
      <c r="C2348" s="22"/>
      <c r="D2348" s="84" t="s">
        <v>4592</v>
      </c>
      <c r="E2348" s="84"/>
      <c r="F2348" s="84"/>
      <c r="G2348" s="84"/>
      <c r="H2348" s="84"/>
      <c r="I2348" s="84"/>
      <c r="J2348" s="84"/>
      <c r="K2348" s="84"/>
      <c r="L2348" s="84"/>
      <c r="M2348" s="84"/>
    </row>
    <row r="2349" spans="1:13" ht="15.15" customHeight="1" thickBot="1" x14ac:dyDescent="0.35">
      <c r="A2349" s="22"/>
      <c r="B2349" s="22"/>
      <c r="C2349" s="22"/>
      <c r="D2349" s="22"/>
      <c r="E2349" s="23"/>
      <c r="F2349" s="25" t="s">
        <v>4593</v>
      </c>
      <c r="G2349" s="25" t="s">
        <v>4594</v>
      </c>
      <c r="H2349" s="25" t="s">
        <v>4595</v>
      </c>
      <c r="I2349" s="25" t="s">
        <v>4596</v>
      </c>
      <c r="J2349" s="25" t="s">
        <v>4597</v>
      </c>
      <c r="K2349" s="25" t="s">
        <v>4598</v>
      </c>
      <c r="L2349" s="22"/>
      <c r="M2349" s="22"/>
    </row>
    <row r="2350" spans="1:13" ht="15.15" customHeight="1" thickBot="1" x14ac:dyDescent="0.35">
      <c r="A2350" s="22"/>
      <c r="B2350" s="22"/>
      <c r="C2350" s="22"/>
      <c r="D2350" s="26"/>
      <c r="E2350" s="27" t="s">
        <v>4599</v>
      </c>
      <c r="F2350" s="28"/>
      <c r="G2350" s="29"/>
      <c r="H2350" s="29"/>
      <c r="I2350" s="29"/>
      <c r="J2350" s="41" t="s">
        <v>4600</v>
      </c>
      <c r="K2350" s="42"/>
      <c r="L2350" s="22"/>
      <c r="M2350" s="22"/>
    </row>
    <row r="2351" spans="1:13" ht="15.15" customHeight="1" thickBot="1" x14ac:dyDescent="0.35">
      <c r="A2351" s="22"/>
      <c r="B2351" s="22"/>
      <c r="C2351" s="22"/>
      <c r="D2351" s="26"/>
      <c r="E2351" s="5" t="s">
        <v>4601</v>
      </c>
      <c r="F2351" s="3">
        <v>3.5</v>
      </c>
      <c r="G2351" s="20"/>
      <c r="H2351" s="20"/>
      <c r="I2351" s="20"/>
      <c r="J2351" s="30">
        <f t="shared" ref="J2351:J2383" si="56">ROUND(F2351,3)</f>
        <v>3.5</v>
      </c>
      <c r="K2351" s="22"/>
      <c r="L2351" s="22"/>
      <c r="M2351" s="22"/>
    </row>
    <row r="2352" spans="1:13" ht="15.15" customHeight="1" thickBot="1" x14ac:dyDescent="0.35">
      <c r="A2352" s="22"/>
      <c r="B2352" s="22"/>
      <c r="C2352" s="22"/>
      <c r="D2352" s="26"/>
      <c r="E2352" s="5" t="s">
        <v>4602</v>
      </c>
      <c r="F2352" s="3">
        <v>3.5</v>
      </c>
      <c r="G2352" s="20"/>
      <c r="H2352" s="20"/>
      <c r="I2352" s="20"/>
      <c r="J2352" s="30">
        <f t="shared" si="56"/>
        <v>3.5</v>
      </c>
      <c r="K2352" s="22"/>
      <c r="L2352" s="22"/>
      <c r="M2352" s="22"/>
    </row>
    <row r="2353" spans="1:13" ht="15.15" customHeight="1" thickBot="1" x14ac:dyDescent="0.35">
      <c r="A2353" s="22"/>
      <c r="B2353" s="22"/>
      <c r="C2353" s="22"/>
      <c r="D2353" s="26"/>
      <c r="E2353" s="5" t="s">
        <v>4603</v>
      </c>
      <c r="F2353" s="3">
        <v>3.5</v>
      </c>
      <c r="G2353" s="20"/>
      <c r="H2353" s="20"/>
      <c r="I2353" s="20"/>
      <c r="J2353" s="30">
        <f t="shared" si="56"/>
        <v>3.5</v>
      </c>
      <c r="K2353" s="22"/>
      <c r="L2353" s="22"/>
      <c r="M2353" s="22"/>
    </row>
    <row r="2354" spans="1:13" ht="15.15" customHeight="1" thickBot="1" x14ac:dyDescent="0.35">
      <c r="A2354" s="22"/>
      <c r="B2354" s="22"/>
      <c r="C2354" s="22"/>
      <c r="D2354" s="26"/>
      <c r="E2354" s="5" t="s">
        <v>4604</v>
      </c>
      <c r="F2354" s="3">
        <v>3.5</v>
      </c>
      <c r="G2354" s="20"/>
      <c r="H2354" s="20"/>
      <c r="I2354" s="20"/>
      <c r="J2354" s="30">
        <f t="shared" si="56"/>
        <v>3.5</v>
      </c>
      <c r="K2354" s="22"/>
      <c r="L2354" s="22"/>
      <c r="M2354" s="22"/>
    </row>
    <row r="2355" spans="1:13" ht="15.15" customHeight="1" thickBot="1" x14ac:dyDescent="0.35">
      <c r="A2355" s="22"/>
      <c r="B2355" s="22"/>
      <c r="C2355" s="22"/>
      <c r="D2355" s="26"/>
      <c r="E2355" s="5" t="s">
        <v>4605</v>
      </c>
      <c r="F2355" s="3">
        <v>3.5</v>
      </c>
      <c r="G2355" s="20"/>
      <c r="H2355" s="20"/>
      <c r="I2355" s="20"/>
      <c r="J2355" s="30">
        <f t="shared" si="56"/>
        <v>3.5</v>
      </c>
      <c r="K2355" s="22"/>
      <c r="L2355" s="22"/>
      <c r="M2355" s="22"/>
    </row>
    <row r="2356" spans="1:13" ht="15.15" customHeight="1" thickBot="1" x14ac:dyDescent="0.35">
      <c r="A2356" s="22"/>
      <c r="B2356" s="22"/>
      <c r="C2356" s="22"/>
      <c r="D2356" s="26"/>
      <c r="E2356" s="5" t="s">
        <v>4606</v>
      </c>
      <c r="F2356" s="3">
        <v>3.5</v>
      </c>
      <c r="G2356" s="20"/>
      <c r="H2356" s="20"/>
      <c r="I2356" s="20"/>
      <c r="J2356" s="30">
        <f t="shared" si="56"/>
        <v>3.5</v>
      </c>
      <c r="K2356" s="22"/>
      <c r="L2356" s="22"/>
      <c r="M2356" s="22"/>
    </row>
    <row r="2357" spans="1:13" ht="15.15" customHeight="1" thickBot="1" x14ac:dyDescent="0.35">
      <c r="A2357" s="22"/>
      <c r="B2357" s="22"/>
      <c r="C2357" s="22"/>
      <c r="D2357" s="26"/>
      <c r="E2357" s="5" t="s">
        <v>4607</v>
      </c>
      <c r="F2357" s="3">
        <v>4</v>
      </c>
      <c r="G2357" s="20"/>
      <c r="H2357" s="20"/>
      <c r="I2357" s="20"/>
      <c r="J2357" s="30">
        <f t="shared" si="56"/>
        <v>4</v>
      </c>
      <c r="K2357" s="22"/>
      <c r="L2357" s="22"/>
      <c r="M2357" s="22"/>
    </row>
    <row r="2358" spans="1:13" ht="15.15" customHeight="1" thickBot="1" x14ac:dyDescent="0.35">
      <c r="A2358" s="22"/>
      <c r="B2358" s="22"/>
      <c r="C2358" s="22"/>
      <c r="D2358" s="26"/>
      <c r="E2358" s="5" t="s">
        <v>4608</v>
      </c>
      <c r="F2358" s="3">
        <v>3.5</v>
      </c>
      <c r="G2358" s="20"/>
      <c r="H2358" s="20"/>
      <c r="I2358" s="20"/>
      <c r="J2358" s="30">
        <f t="shared" si="56"/>
        <v>3.5</v>
      </c>
      <c r="K2358" s="22"/>
      <c r="L2358" s="22"/>
      <c r="M2358" s="22"/>
    </row>
    <row r="2359" spans="1:13" ht="15.15" customHeight="1" thickBot="1" x14ac:dyDescent="0.35">
      <c r="A2359" s="22"/>
      <c r="B2359" s="22"/>
      <c r="C2359" s="22"/>
      <c r="D2359" s="26"/>
      <c r="E2359" s="5" t="s">
        <v>4609</v>
      </c>
      <c r="F2359" s="3">
        <v>3.5</v>
      </c>
      <c r="G2359" s="20"/>
      <c r="H2359" s="20"/>
      <c r="I2359" s="20"/>
      <c r="J2359" s="30">
        <f t="shared" si="56"/>
        <v>3.5</v>
      </c>
      <c r="K2359" s="22"/>
      <c r="L2359" s="22"/>
      <c r="M2359" s="22"/>
    </row>
    <row r="2360" spans="1:13" ht="15.15" customHeight="1" thickBot="1" x14ac:dyDescent="0.35">
      <c r="A2360" s="22"/>
      <c r="B2360" s="22"/>
      <c r="C2360" s="22"/>
      <c r="D2360" s="26"/>
      <c r="E2360" s="5" t="s">
        <v>4610</v>
      </c>
      <c r="F2360" s="3">
        <v>3.5</v>
      </c>
      <c r="G2360" s="20"/>
      <c r="H2360" s="20"/>
      <c r="I2360" s="20"/>
      <c r="J2360" s="30">
        <f t="shared" si="56"/>
        <v>3.5</v>
      </c>
      <c r="K2360" s="22"/>
      <c r="L2360" s="22"/>
      <c r="M2360" s="22"/>
    </row>
    <row r="2361" spans="1:13" ht="15.15" customHeight="1" thickBot="1" x14ac:dyDescent="0.35">
      <c r="A2361" s="22"/>
      <c r="B2361" s="22"/>
      <c r="C2361" s="22"/>
      <c r="D2361" s="26"/>
      <c r="E2361" s="5" t="s">
        <v>4611</v>
      </c>
      <c r="F2361" s="3">
        <v>3.5</v>
      </c>
      <c r="G2361" s="20"/>
      <c r="H2361" s="20"/>
      <c r="I2361" s="20"/>
      <c r="J2361" s="30">
        <f t="shared" si="56"/>
        <v>3.5</v>
      </c>
      <c r="K2361" s="22"/>
      <c r="L2361" s="22"/>
      <c r="M2361" s="22"/>
    </row>
    <row r="2362" spans="1:13" ht="15.15" customHeight="1" thickBot="1" x14ac:dyDescent="0.35">
      <c r="A2362" s="22"/>
      <c r="B2362" s="22"/>
      <c r="C2362" s="22"/>
      <c r="D2362" s="26"/>
      <c r="E2362" s="5" t="s">
        <v>4612</v>
      </c>
      <c r="F2362" s="3">
        <v>3.5</v>
      </c>
      <c r="G2362" s="20"/>
      <c r="H2362" s="20"/>
      <c r="I2362" s="20"/>
      <c r="J2362" s="30">
        <f t="shared" si="56"/>
        <v>3.5</v>
      </c>
      <c r="K2362" s="22"/>
      <c r="L2362" s="22"/>
      <c r="M2362" s="22"/>
    </row>
    <row r="2363" spans="1:13" ht="15.15" customHeight="1" thickBot="1" x14ac:dyDescent="0.35">
      <c r="A2363" s="22"/>
      <c r="B2363" s="22"/>
      <c r="C2363" s="22"/>
      <c r="D2363" s="26"/>
      <c r="E2363" s="5" t="s">
        <v>4613</v>
      </c>
      <c r="F2363" s="3">
        <v>3.5</v>
      </c>
      <c r="G2363" s="20"/>
      <c r="H2363" s="20"/>
      <c r="I2363" s="20"/>
      <c r="J2363" s="30">
        <f t="shared" si="56"/>
        <v>3.5</v>
      </c>
      <c r="K2363" s="22"/>
      <c r="L2363" s="22"/>
      <c r="M2363" s="22"/>
    </row>
    <row r="2364" spans="1:13" ht="15.15" customHeight="1" thickBot="1" x14ac:dyDescent="0.35">
      <c r="A2364" s="22"/>
      <c r="B2364" s="22"/>
      <c r="C2364" s="22"/>
      <c r="D2364" s="26"/>
      <c r="E2364" s="5" t="s">
        <v>4614</v>
      </c>
      <c r="F2364" s="3">
        <v>3.5</v>
      </c>
      <c r="G2364" s="20"/>
      <c r="H2364" s="20"/>
      <c r="I2364" s="20"/>
      <c r="J2364" s="30">
        <f t="shared" si="56"/>
        <v>3.5</v>
      </c>
      <c r="K2364" s="22"/>
      <c r="L2364" s="22"/>
      <c r="M2364" s="22"/>
    </row>
    <row r="2365" spans="1:13" ht="15.15" customHeight="1" thickBot="1" x14ac:dyDescent="0.35">
      <c r="A2365" s="22"/>
      <c r="B2365" s="22"/>
      <c r="C2365" s="22"/>
      <c r="D2365" s="26"/>
      <c r="E2365" s="5" t="s">
        <v>4615</v>
      </c>
      <c r="F2365" s="3">
        <v>4</v>
      </c>
      <c r="G2365" s="20"/>
      <c r="H2365" s="20"/>
      <c r="I2365" s="20"/>
      <c r="J2365" s="30">
        <f t="shared" si="56"/>
        <v>4</v>
      </c>
      <c r="K2365" s="22"/>
      <c r="L2365" s="22"/>
      <c r="M2365" s="22"/>
    </row>
    <row r="2366" spans="1:13" ht="15.15" customHeight="1" thickBot="1" x14ac:dyDescent="0.35">
      <c r="A2366" s="22"/>
      <c r="B2366" s="22"/>
      <c r="C2366" s="22"/>
      <c r="D2366" s="26"/>
      <c r="E2366" s="5" t="s">
        <v>4616</v>
      </c>
      <c r="F2366" s="3">
        <v>4</v>
      </c>
      <c r="G2366" s="20"/>
      <c r="H2366" s="20"/>
      <c r="I2366" s="20"/>
      <c r="J2366" s="30">
        <f t="shared" si="56"/>
        <v>4</v>
      </c>
      <c r="K2366" s="22"/>
      <c r="L2366" s="22"/>
      <c r="M2366" s="22"/>
    </row>
    <row r="2367" spans="1:13" ht="15.15" customHeight="1" thickBot="1" x14ac:dyDescent="0.35">
      <c r="A2367" s="22"/>
      <c r="B2367" s="22"/>
      <c r="C2367" s="22"/>
      <c r="D2367" s="26"/>
      <c r="E2367" s="5" t="s">
        <v>4617</v>
      </c>
      <c r="F2367" s="3">
        <v>5</v>
      </c>
      <c r="G2367" s="20"/>
      <c r="H2367" s="20"/>
      <c r="I2367" s="20"/>
      <c r="J2367" s="30">
        <f t="shared" si="56"/>
        <v>5</v>
      </c>
      <c r="K2367" s="22"/>
      <c r="L2367" s="22"/>
      <c r="M2367" s="22"/>
    </row>
    <row r="2368" spans="1:13" ht="15.15" customHeight="1" thickBot="1" x14ac:dyDescent="0.35">
      <c r="A2368" s="22"/>
      <c r="B2368" s="22"/>
      <c r="C2368" s="22"/>
      <c r="D2368" s="26"/>
      <c r="E2368" s="5" t="s">
        <v>4618</v>
      </c>
      <c r="F2368" s="3">
        <v>3.5</v>
      </c>
      <c r="G2368" s="20"/>
      <c r="H2368" s="20"/>
      <c r="I2368" s="20"/>
      <c r="J2368" s="30">
        <f t="shared" si="56"/>
        <v>3.5</v>
      </c>
      <c r="K2368" s="22"/>
      <c r="L2368" s="22"/>
      <c r="M2368" s="22"/>
    </row>
    <row r="2369" spans="1:13" ht="15.15" customHeight="1" thickBot="1" x14ac:dyDescent="0.35">
      <c r="A2369" s="22"/>
      <c r="B2369" s="22"/>
      <c r="C2369" s="22"/>
      <c r="D2369" s="26"/>
      <c r="E2369" s="5" t="s">
        <v>4619</v>
      </c>
      <c r="F2369" s="3">
        <v>3.5</v>
      </c>
      <c r="G2369" s="20"/>
      <c r="H2369" s="20"/>
      <c r="I2369" s="20"/>
      <c r="J2369" s="30">
        <f t="shared" si="56"/>
        <v>3.5</v>
      </c>
      <c r="K2369" s="22"/>
      <c r="L2369" s="22"/>
      <c r="M2369" s="22"/>
    </row>
    <row r="2370" spans="1:13" ht="15.15" customHeight="1" thickBot="1" x14ac:dyDescent="0.35">
      <c r="A2370" s="22"/>
      <c r="B2370" s="22"/>
      <c r="C2370" s="22"/>
      <c r="D2370" s="26"/>
      <c r="E2370" s="5" t="s">
        <v>4620</v>
      </c>
      <c r="F2370" s="3">
        <v>3.5</v>
      </c>
      <c r="G2370" s="20"/>
      <c r="H2370" s="20"/>
      <c r="I2370" s="20"/>
      <c r="J2370" s="30">
        <f t="shared" si="56"/>
        <v>3.5</v>
      </c>
      <c r="K2370" s="22"/>
      <c r="L2370" s="22"/>
      <c r="M2370" s="22"/>
    </row>
    <row r="2371" spans="1:13" ht="15.15" customHeight="1" thickBot="1" x14ac:dyDescent="0.35">
      <c r="A2371" s="22"/>
      <c r="B2371" s="22"/>
      <c r="C2371" s="22"/>
      <c r="D2371" s="26"/>
      <c r="E2371" s="5" t="s">
        <v>4621</v>
      </c>
      <c r="F2371" s="3">
        <v>3.5</v>
      </c>
      <c r="G2371" s="20"/>
      <c r="H2371" s="20"/>
      <c r="I2371" s="20"/>
      <c r="J2371" s="30">
        <f t="shared" si="56"/>
        <v>3.5</v>
      </c>
      <c r="K2371" s="22"/>
      <c r="L2371" s="22"/>
      <c r="M2371" s="22"/>
    </row>
    <row r="2372" spans="1:13" ht="15.15" customHeight="1" thickBot="1" x14ac:dyDescent="0.35">
      <c r="A2372" s="22"/>
      <c r="B2372" s="22"/>
      <c r="C2372" s="22"/>
      <c r="D2372" s="26"/>
      <c r="E2372" s="5" t="s">
        <v>4622</v>
      </c>
      <c r="F2372" s="3">
        <v>3.5</v>
      </c>
      <c r="G2372" s="20"/>
      <c r="H2372" s="20"/>
      <c r="I2372" s="20"/>
      <c r="J2372" s="30">
        <f t="shared" si="56"/>
        <v>3.5</v>
      </c>
      <c r="K2372" s="22"/>
      <c r="L2372" s="22"/>
      <c r="M2372" s="22"/>
    </row>
    <row r="2373" spans="1:13" ht="15.15" customHeight="1" thickBot="1" x14ac:dyDescent="0.35">
      <c r="A2373" s="22"/>
      <c r="B2373" s="22"/>
      <c r="C2373" s="22"/>
      <c r="D2373" s="26"/>
      <c r="E2373" s="5" t="s">
        <v>4623</v>
      </c>
      <c r="F2373" s="3">
        <v>4.5</v>
      </c>
      <c r="G2373" s="20"/>
      <c r="H2373" s="20"/>
      <c r="I2373" s="20"/>
      <c r="J2373" s="30">
        <f t="shared" si="56"/>
        <v>4.5</v>
      </c>
      <c r="K2373" s="22"/>
      <c r="L2373" s="22"/>
      <c r="M2373" s="22"/>
    </row>
    <row r="2374" spans="1:13" ht="15.15" customHeight="1" thickBot="1" x14ac:dyDescent="0.35">
      <c r="A2374" s="22"/>
      <c r="B2374" s="22"/>
      <c r="C2374" s="22"/>
      <c r="D2374" s="26"/>
      <c r="E2374" s="5" t="s">
        <v>4624</v>
      </c>
      <c r="F2374" s="3">
        <v>2.5</v>
      </c>
      <c r="G2374" s="20"/>
      <c r="H2374" s="20"/>
      <c r="I2374" s="20"/>
      <c r="J2374" s="30">
        <f t="shared" si="56"/>
        <v>2.5</v>
      </c>
      <c r="K2374" s="22"/>
      <c r="L2374" s="22"/>
      <c r="M2374" s="22"/>
    </row>
    <row r="2375" spans="1:13" ht="15.15" customHeight="1" thickBot="1" x14ac:dyDescent="0.35">
      <c r="A2375" s="22"/>
      <c r="B2375" s="22"/>
      <c r="C2375" s="22"/>
      <c r="D2375" s="26"/>
      <c r="E2375" s="5" t="s">
        <v>4625</v>
      </c>
      <c r="F2375" s="3">
        <v>3.5</v>
      </c>
      <c r="G2375" s="20"/>
      <c r="H2375" s="20"/>
      <c r="I2375" s="20"/>
      <c r="J2375" s="30">
        <f t="shared" si="56"/>
        <v>3.5</v>
      </c>
      <c r="K2375" s="22"/>
      <c r="L2375" s="22"/>
      <c r="M2375" s="22"/>
    </row>
    <row r="2376" spans="1:13" ht="15.15" customHeight="1" thickBot="1" x14ac:dyDescent="0.35">
      <c r="A2376" s="22"/>
      <c r="B2376" s="22"/>
      <c r="C2376" s="22"/>
      <c r="D2376" s="26"/>
      <c r="E2376" s="5" t="s">
        <v>4626</v>
      </c>
      <c r="F2376" s="3">
        <v>3.5</v>
      </c>
      <c r="G2376" s="20"/>
      <c r="H2376" s="20"/>
      <c r="I2376" s="20"/>
      <c r="J2376" s="30">
        <f t="shared" si="56"/>
        <v>3.5</v>
      </c>
      <c r="K2376" s="22"/>
      <c r="L2376" s="22"/>
      <c r="M2376" s="22"/>
    </row>
    <row r="2377" spans="1:13" ht="15.15" customHeight="1" thickBot="1" x14ac:dyDescent="0.35">
      <c r="A2377" s="22"/>
      <c r="B2377" s="22"/>
      <c r="C2377" s="22"/>
      <c r="D2377" s="26"/>
      <c r="E2377" s="5" t="s">
        <v>4627</v>
      </c>
      <c r="F2377" s="3">
        <v>3.5</v>
      </c>
      <c r="G2377" s="20"/>
      <c r="H2377" s="20"/>
      <c r="I2377" s="20"/>
      <c r="J2377" s="30">
        <f t="shared" si="56"/>
        <v>3.5</v>
      </c>
      <c r="K2377" s="22"/>
      <c r="L2377" s="22"/>
      <c r="M2377" s="22"/>
    </row>
    <row r="2378" spans="1:13" ht="15.15" customHeight="1" thickBot="1" x14ac:dyDescent="0.35">
      <c r="A2378" s="22"/>
      <c r="B2378" s="22"/>
      <c r="C2378" s="22"/>
      <c r="D2378" s="26"/>
      <c r="E2378" s="5" t="s">
        <v>4628</v>
      </c>
      <c r="F2378" s="3">
        <v>3.5</v>
      </c>
      <c r="G2378" s="20"/>
      <c r="H2378" s="20"/>
      <c r="I2378" s="20"/>
      <c r="J2378" s="30">
        <f t="shared" si="56"/>
        <v>3.5</v>
      </c>
      <c r="K2378" s="22"/>
      <c r="L2378" s="22"/>
      <c r="M2378" s="22"/>
    </row>
    <row r="2379" spans="1:13" ht="15.15" customHeight="1" thickBot="1" x14ac:dyDescent="0.35">
      <c r="A2379" s="22"/>
      <c r="B2379" s="22"/>
      <c r="C2379" s="22"/>
      <c r="D2379" s="26"/>
      <c r="E2379" s="5" t="s">
        <v>4629</v>
      </c>
      <c r="F2379" s="3">
        <v>3.5</v>
      </c>
      <c r="G2379" s="20"/>
      <c r="H2379" s="20"/>
      <c r="I2379" s="20"/>
      <c r="J2379" s="30">
        <f t="shared" si="56"/>
        <v>3.5</v>
      </c>
      <c r="K2379" s="22"/>
      <c r="L2379" s="22"/>
      <c r="M2379" s="22"/>
    </row>
    <row r="2380" spans="1:13" ht="15.15" customHeight="1" thickBot="1" x14ac:dyDescent="0.35">
      <c r="A2380" s="22"/>
      <c r="B2380" s="22"/>
      <c r="C2380" s="22"/>
      <c r="D2380" s="26"/>
      <c r="E2380" s="5" t="s">
        <v>4630</v>
      </c>
      <c r="F2380" s="3">
        <v>3.5</v>
      </c>
      <c r="G2380" s="20"/>
      <c r="H2380" s="20"/>
      <c r="I2380" s="20"/>
      <c r="J2380" s="30">
        <f t="shared" si="56"/>
        <v>3.5</v>
      </c>
      <c r="K2380" s="22"/>
      <c r="L2380" s="22"/>
      <c r="M2380" s="22"/>
    </row>
    <row r="2381" spans="1:13" ht="15.15" customHeight="1" thickBot="1" x14ac:dyDescent="0.35">
      <c r="A2381" s="22"/>
      <c r="B2381" s="22"/>
      <c r="C2381" s="22"/>
      <c r="D2381" s="26"/>
      <c r="E2381" s="5" t="s">
        <v>4631</v>
      </c>
      <c r="F2381" s="3">
        <v>3.5</v>
      </c>
      <c r="G2381" s="20"/>
      <c r="H2381" s="20"/>
      <c r="I2381" s="20"/>
      <c r="J2381" s="30">
        <f t="shared" si="56"/>
        <v>3.5</v>
      </c>
      <c r="K2381" s="22"/>
      <c r="L2381" s="22"/>
      <c r="M2381" s="22"/>
    </row>
    <row r="2382" spans="1:13" ht="15.15" customHeight="1" thickBot="1" x14ac:dyDescent="0.35">
      <c r="A2382" s="22"/>
      <c r="B2382" s="22"/>
      <c r="C2382" s="22"/>
      <c r="D2382" s="26"/>
      <c r="E2382" s="5" t="s">
        <v>4632</v>
      </c>
      <c r="F2382" s="3">
        <v>4</v>
      </c>
      <c r="G2382" s="20"/>
      <c r="H2382" s="20"/>
      <c r="I2382" s="20"/>
      <c r="J2382" s="30">
        <f t="shared" si="56"/>
        <v>4</v>
      </c>
      <c r="K2382" s="22"/>
      <c r="L2382" s="22"/>
      <c r="M2382" s="22"/>
    </row>
    <row r="2383" spans="1:13" ht="15.15" customHeight="1" thickBot="1" x14ac:dyDescent="0.35">
      <c r="A2383" s="22"/>
      <c r="B2383" s="22"/>
      <c r="C2383" s="22"/>
      <c r="D2383" s="26"/>
      <c r="E2383" s="5" t="s">
        <v>4633</v>
      </c>
      <c r="F2383" s="3">
        <v>3</v>
      </c>
      <c r="G2383" s="20"/>
      <c r="H2383" s="20"/>
      <c r="I2383" s="20"/>
      <c r="J2383" s="30">
        <f t="shared" si="56"/>
        <v>3</v>
      </c>
      <c r="K2383" s="32">
        <f>SUM(J2350:J2383)</f>
        <v>118.5</v>
      </c>
      <c r="L2383" s="22"/>
      <c r="M2383" s="22"/>
    </row>
    <row r="2384" spans="1:13" ht="15.45" customHeight="1" thickBot="1" x14ac:dyDescent="0.35">
      <c r="A2384" s="10" t="s">
        <v>4634</v>
      </c>
      <c r="B2384" s="5" t="s">
        <v>4635</v>
      </c>
      <c r="C2384" s="5" t="s">
        <v>4636</v>
      </c>
      <c r="D2384" s="84" t="s">
        <v>4637</v>
      </c>
      <c r="E2384" s="84"/>
      <c r="F2384" s="84"/>
      <c r="G2384" s="84"/>
      <c r="H2384" s="84"/>
      <c r="I2384" s="84"/>
      <c r="J2384" s="84"/>
      <c r="K2384" s="20">
        <f>SUM(K2387:K2388)</f>
        <v>66</v>
      </c>
      <c r="L2384" s="21">
        <f>ROUND(0*(1+M2/100),2)</f>
        <v>0</v>
      </c>
      <c r="M2384" s="21">
        <f>ROUND(K2384*L2384,2)</f>
        <v>0</v>
      </c>
    </row>
    <row r="2385" spans="1:13" ht="49.05" customHeight="1" thickBot="1" x14ac:dyDescent="0.35">
      <c r="A2385" s="22"/>
      <c r="B2385" s="22"/>
      <c r="C2385" s="22"/>
      <c r="D2385" s="84" t="s">
        <v>4638</v>
      </c>
      <c r="E2385" s="84"/>
      <c r="F2385" s="84"/>
      <c r="G2385" s="84"/>
      <c r="H2385" s="84"/>
      <c r="I2385" s="84"/>
      <c r="J2385" s="84"/>
      <c r="K2385" s="84"/>
      <c r="L2385" s="84"/>
      <c r="M2385" s="84"/>
    </row>
    <row r="2386" spans="1:13" ht="15.15" customHeight="1" thickBot="1" x14ac:dyDescent="0.35">
      <c r="A2386" s="22"/>
      <c r="B2386" s="22"/>
      <c r="C2386" s="22"/>
      <c r="D2386" s="22"/>
      <c r="E2386" s="23"/>
      <c r="F2386" s="25" t="s">
        <v>4639</v>
      </c>
      <c r="G2386" s="25" t="s">
        <v>4640</v>
      </c>
      <c r="H2386" s="25" t="s">
        <v>4641</v>
      </c>
      <c r="I2386" s="25" t="s">
        <v>4642</v>
      </c>
      <c r="J2386" s="25" t="s">
        <v>4643</v>
      </c>
      <c r="K2386" s="25" t="s">
        <v>4644</v>
      </c>
      <c r="L2386" s="22"/>
      <c r="M2386" s="22"/>
    </row>
    <row r="2387" spans="1:13" ht="30.6" customHeight="1" thickBot="1" x14ac:dyDescent="0.35">
      <c r="A2387" s="22"/>
      <c r="B2387" s="22"/>
      <c r="C2387" s="22"/>
      <c r="D2387" s="26"/>
      <c r="E2387" s="27" t="s">
        <v>4645</v>
      </c>
      <c r="F2387" s="28">
        <v>33</v>
      </c>
      <c r="G2387" s="29">
        <v>1</v>
      </c>
      <c r="H2387" s="29"/>
      <c r="I2387" s="29"/>
      <c r="J2387" s="31">
        <f>ROUND(F2387*G2387,3)</f>
        <v>33</v>
      </c>
      <c r="K2387" s="42"/>
      <c r="L2387" s="22"/>
      <c r="M2387" s="22"/>
    </row>
    <row r="2388" spans="1:13" ht="30.6" customHeight="1" thickBot="1" x14ac:dyDescent="0.35">
      <c r="A2388" s="22"/>
      <c r="B2388" s="22"/>
      <c r="C2388" s="22"/>
      <c r="D2388" s="26"/>
      <c r="E2388" s="5" t="s">
        <v>4646</v>
      </c>
      <c r="F2388" s="3">
        <v>33</v>
      </c>
      <c r="G2388" s="20">
        <v>1</v>
      </c>
      <c r="H2388" s="20"/>
      <c r="I2388" s="20"/>
      <c r="J2388" s="30">
        <f>ROUND(F2388*G2388,3)</f>
        <v>33</v>
      </c>
      <c r="K2388" s="32">
        <f>SUM(J2387:J2388)</f>
        <v>66</v>
      </c>
      <c r="L2388" s="22"/>
      <c r="M2388" s="22"/>
    </row>
    <row r="2389" spans="1:13" ht="15.45" customHeight="1" thickBot="1" x14ac:dyDescent="0.35">
      <c r="A2389" s="10" t="s">
        <v>4647</v>
      </c>
      <c r="B2389" s="5" t="s">
        <v>4648</v>
      </c>
      <c r="C2389" s="5" t="s">
        <v>4649</v>
      </c>
      <c r="D2389" s="84" t="s">
        <v>4650</v>
      </c>
      <c r="E2389" s="84"/>
      <c r="F2389" s="84"/>
      <c r="G2389" s="84"/>
      <c r="H2389" s="84"/>
      <c r="I2389" s="84"/>
      <c r="J2389" s="84"/>
      <c r="K2389" s="20">
        <f>SUM(K2392:K2402)</f>
        <v>11</v>
      </c>
      <c r="L2389" s="21">
        <f>ROUND(0*(1+M2/100),2)</f>
        <v>0</v>
      </c>
      <c r="M2389" s="21">
        <f>ROUND(K2389*L2389,2)</f>
        <v>0</v>
      </c>
    </row>
    <row r="2390" spans="1:13" ht="21.3" customHeight="1" thickBot="1" x14ac:dyDescent="0.35">
      <c r="A2390" s="22"/>
      <c r="B2390" s="22"/>
      <c r="C2390" s="22"/>
      <c r="D2390" s="84" t="s">
        <v>4651</v>
      </c>
      <c r="E2390" s="84"/>
      <c r="F2390" s="84"/>
      <c r="G2390" s="84"/>
      <c r="H2390" s="84"/>
      <c r="I2390" s="84"/>
      <c r="J2390" s="84"/>
      <c r="K2390" s="84"/>
      <c r="L2390" s="84"/>
      <c r="M2390" s="84"/>
    </row>
    <row r="2391" spans="1:13" ht="15.15" customHeight="1" thickBot="1" x14ac:dyDescent="0.35">
      <c r="A2391" s="22"/>
      <c r="B2391" s="22"/>
      <c r="C2391" s="22"/>
      <c r="D2391" s="22"/>
      <c r="E2391" s="23"/>
      <c r="F2391" s="25" t="s">
        <v>4652</v>
      </c>
      <c r="G2391" s="25" t="s">
        <v>4653</v>
      </c>
      <c r="H2391" s="25" t="s">
        <v>4654</v>
      </c>
      <c r="I2391" s="25" t="s">
        <v>4655</v>
      </c>
      <c r="J2391" s="25" t="s">
        <v>4656</v>
      </c>
      <c r="K2391" s="25" t="s">
        <v>4657</v>
      </c>
      <c r="L2391" s="22"/>
      <c r="M2391" s="22"/>
    </row>
    <row r="2392" spans="1:13" ht="15.15" customHeight="1" thickBot="1" x14ac:dyDescent="0.35">
      <c r="A2392" s="22"/>
      <c r="B2392" s="22"/>
      <c r="C2392" s="22"/>
      <c r="D2392" s="26"/>
      <c r="E2392" s="27" t="s">
        <v>4658</v>
      </c>
      <c r="F2392" s="28">
        <v>1</v>
      </c>
      <c r="G2392" s="29"/>
      <c r="H2392" s="29"/>
      <c r="I2392" s="29"/>
      <c r="J2392" s="31">
        <f t="shared" ref="J2392:J2402" si="57">ROUND(F2392,3)</f>
        <v>1</v>
      </c>
      <c r="K2392" s="42"/>
      <c r="L2392" s="22"/>
      <c r="M2392" s="22"/>
    </row>
    <row r="2393" spans="1:13" ht="15.15" customHeight="1" thickBot="1" x14ac:dyDescent="0.35">
      <c r="A2393" s="22"/>
      <c r="B2393" s="22"/>
      <c r="C2393" s="22"/>
      <c r="D2393" s="26"/>
      <c r="E2393" s="5" t="s">
        <v>4659</v>
      </c>
      <c r="F2393" s="3">
        <v>1</v>
      </c>
      <c r="G2393" s="20"/>
      <c r="H2393" s="20"/>
      <c r="I2393" s="20"/>
      <c r="J2393" s="30">
        <f t="shared" si="57"/>
        <v>1</v>
      </c>
      <c r="K2393" s="22"/>
      <c r="L2393" s="22"/>
      <c r="M2393" s="22"/>
    </row>
    <row r="2394" spans="1:13" ht="15.15" customHeight="1" thickBot="1" x14ac:dyDescent="0.35">
      <c r="A2394" s="22"/>
      <c r="B2394" s="22"/>
      <c r="C2394" s="22"/>
      <c r="D2394" s="26"/>
      <c r="E2394" s="5" t="s">
        <v>4660</v>
      </c>
      <c r="F2394" s="3">
        <v>1</v>
      </c>
      <c r="G2394" s="20"/>
      <c r="H2394" s="20"/>
      <c r="I2394" s="20"/>
      <c r="J2394" s="30">
        <f t="shared" si="57"/>
        <v>1</v>
      </c>
      <c r="K2394" s="22"/>
      <c r="L2394" s="22"/>
      <c r="M2394" s="22"/>
    </row>
    <row r="2395" spans="1:13" ht="15.15" customHeight="1" thickBot="1" x14ac:dyDescent="0.35">
      <c r="A2395" s="22"/>
      <c r="B2395" s="22"/>
      <c r="C2395" s="22"/>
      <c r="D2395" s="26"/>
      <c r="E2395" s="5" t="s">
        <v>4661</v>
      </c>
      <c r="F2395" s="3">
        <v>1</v>
      </c>
      <c r="G2395" s="20"/>
      <c r="H2395" s="20"/>
      <c r="I2395" s="20"/>
      <c r="J2395" s="30">
        <f t="shared" si="57"/>
        <v>1</v>
      </c>
      <c r="K2395" s="22"/>
      <c r="L2395" s="22"/>
      <c r="M2395" s="22"/>
    </row>
    <row r="2396" spans="1:13" ht="15.15" customHeight="1" thickBot="1" x14ac:dyDescent="0.35">
      <c r="A2396" s="22"/>
      <c r="B2396" s="22"/>
      <c r="C2396" s="22"/>
      <c r="D2396" s="26"/>
      <c r="E2396" s="5" t="s">
        <v>4662</v>
      </c>
      <c r="F2396" s="3">
        <v>1</v>
      </c>
      <c r="G2396" s="20"/>
      <c r="H2396" s="20"/>
      <c r="I2396" s="20"/>
      <c r="J2396" s="30">
        <f t="shared" si="57"/>
        <v>1</v>
      </c>
      <c r="K2396" s="22"/>
      <c r="L2396" s="22"/>
      <c r="M2396" s="22"/>
    </row>
    <row r="2397" spans="1:13" ht="15.15" customHeight="1" thickBot="1" x14ac:dyDescent="0.35">
      <c r="A2397" s="22"/>
      <c r="B2397" s="22"/>
      <c r="C2397" s="22"/>
      <c r="D2397" s="26"/>
      <c r="E2397" s="5" t="s">
        <v>4663</v>
      </c>
      <c r="F2397" s="3">
        <v>1</v>
      </c>
      <c r="G2397" s="20"/>
      <c r="H2397" s="20"/>
      <c r="I2397" s="20"/>
      <c r="J2397" s="30">
        <f t="shared" si="57"/>
        <v>1</v>
      </c>
      <c r="K2397" s="22"/>
      <c r="L2397" s="22"/>
      <c r="M2397" s="22"/>
    </row>
    <row r="2398" spans="1:13" ht="15.15" customHeight="1" thickBot="1" x14ac:dyDescent="0.35">
      <c r="A2398" s="22"/>
      <c r="B2398" s="22"/>
      <c r="C2398" s="22"/>
      <c r="D2398" s="26"/>
      <c r="E2398" s="5" t="s">
        <v>4664</v>
      </c>
      <c r="F2398" s="3">
        <v>1</v>
      </c>
      <c r="G2398" s="20"/>
      <c r="H2398" s="20"/>
      <c r="I2398" s="20"/>
      <c r="J2398" s="30">
        <f t="shared" si="57"/>
        <v>1</v>
      </c>
      <c r="K2398" s="22"/>
      <c r="L2398" s="22"/>
      <c r="M2398" s="22"/>
    </row>
    <row r="2399" spans="1:13" ht="15.15" customHeight="1" thickBot="1" x14ac:dyDescent="0.35">
      <c r="A2399" s="22"/>
      <c r="B2399" s="22"/>
      <c r="C2399" s="22"/>
      <c r="D2399" s="26"/>
      <c r="E2399" s="5" t="s">
        <v>4665</v>
      </c>
      <c r="F2399" s="3">
        <v>1</v>
      </c>
      <c r="G2399" s="20"/>
      <c r="H2399" s="20"/>
      <c r="I2399" s="20"/>
      <c r="J2399" s="30">
        <f t="shared" si="57"/>
        <v>1</v>
      </c>
      <c r="K2399" s="22"/>
      <c r="L2399" s="22"/>
      <c r="M2399" s="22"/>
    </row>
    <row r="2400" spans="1:13" ht="15.15" customHeight="1" thickBot="1" x14ac:dyDescent="0.35">
      <c r="A2400" s="22"/>
      <c r="B2400" s="22"/>
      <c r="C2400" s="22"/>
      <c r="D2400" s="26"/>
      <c r="E2400" s="5" t="s">
        <v>4666</v>
      </c>
      <c r="F2400" s="3">
        <v>1</v>
      </c>
      <c r="G2400" s="20"/>
      <c r="H2400" s="20"/>
      <c r="I2400" s="20"/>
      <c r="J2400" s="30">
        <f t="shared" si="57"/>
        <v>1</v>
      </c>
      <c r="K2400" s="22"/>
      <c r="L2400" s="22"/>
      <c r="M2400" s="22"/>
    </row>
    <row r="2401" spans="1:13" ht="15.15" customHeight="1" thickBot="1" x14ac:dyDescent="0.35">
      <c r="A2401" s="22"/>
      <c r="B2401" s="22"/>
      <c r="C2401" s="22"/>
      <c r="D2401" s="26"/>
      <c r="E2401" s="5" t="s">
        <v>4667</v>
      </c>
      <c r="F2401" s="3">
        <v>1</v>
      </c>
      <c r="G2401" s="20"/>
      <c r="H2401" s="20"/>
      <c r="I2401" s="20"/>
      <c r="J2401" s="30">
        <f t="shared" si="57"/>
        <v>1</v>
      </c>
      <c r="K2401" s="22"/>
      <c r="L2401" s="22"/>
      <c r="M2401" s="22"/>
    </row>
    <row r="2402" spans="1:13" ht="15.15" customHeight="1" thickBot="1" x14ac:dyDescent="0.35">
      <c r="A2402" s="22"/>
      <c r="B2402" s="22"/>
      <c r="C2402" s="22"/>
      <c r="D2402" s="26"/>
      <c r="E2402" s="5" t="s">
        <v>4668</v>
      </c>
      <c r="F2402" s="3">
        <v>1</v>
      </c>
      <c r="G2402" s="20"/>
      <c r="H2402" s="20"/>
      <c r="I2402" s="20"/>
      <c r="J2402" s="30">
        <f t="shared" si="57"/>
        <v>1</v>
      </c>
      <c r="K2402" s="32">
        <f>SUM(J2392:J2402)</f>
        <v>11</v>
      </c>
      <c r="L2402" s="22"/>
      <c r="M2402" s="22"/>
    </row>
    <row r="2403" spans="1:13" ht="15.45" customHeight="1" thickBot="1" x14ac:dyDescent="0.35">
      <c r="A2403" s="10" t="s">
        <v>4669</v>
      </c>
      <c r="B2403" s="5" t="s">
        <v>4670</v>
      </c>
      <c r="C2403" s="5" t="s">
        <v>4671</v>
      </c>
      <c r="D2403" s="84" t="s">
        <v>4672</v>
      </c>
      <c r="E2403" s="84"/>
      <c r="F2403" s="84"/>
      <c r="G2403" s="84"/>
      <c r="H2403" s="84"/>
      <c r="I2403" s="84"/>
      <c r="J2403" s="84"/>
      <c r="K2403" s="20">
        <f>SUM(K2406:K2407)</f>
        <v>2</v>
      </c>
      <c r="L2403" s="21">
        <f>ROUND(0*(1+M2/100),2)</f>
        <v>0</v>
      </c>
      <c r="M2403" s="21">
        <f>ROUND(K2403*L2403,2)</f>
        <v>0</v>
      </c>
    </row>
    <row r="2404" spans="1:13" ht="21.3" customHeight="1" thickBot="1" x14ac:dyDescent="0.35">
      <c r="A2404" s="22"/>
      <c r="B2404" s="22"/>
      <c r="C2404" s="22"/>
      <c r="D2404" s="84" t="s">
        <v>4673</v>
      </c>
      <c r="E2404" s="84"/>
      <c r="F2404" s="84"/>
      <c r="G2404" s="84"/>
      <c r="H2404" s="84"/>
      <c r="I2404" s="84"/>
      <c r="J2404" s="84"/>
      <c r="K2404" s="84"/>
      <c r="L2404" s="84"/>
      <c r="M2404" s="84"/>
    </row>
    <row r="2405" spans="1:13" ht="15.15" customHeight="1" thickBot="1" x14ac:dyDescent="0.35">
      <c r="A2405" s="22"/>
      <c r="B2405" s="22"/>
      <c r="C2405" s="22"/>
      <c r="D2405" s="22"/>
      <c r="E2405" s="23"/>
      <c r="F2405" s="25" t="s">
        <v>4674</v>
      </c>
      <c r="G2405" s="25" t="s">
        <v>4675</v>
      </c>
      <c r="H2405" s="25" t="s">
        <v>4676</v>
      </c>
      <c r="I2405" s="25" t="s">
        <v>4677</v>
      </c>
      <c r="J2405" s="25" t="s">
        <v>4678</v>
      </c>
      <c r="K2405" s="25" t="s">
        <v>4679</v>
      </c>
      <c r="L2405" s="22"/>
      <c r="M2405" s="22"/>
    </row>
    <row r="2406" spans="1:13" ht="15.15" customHeight="1" thickBot="1" x14ac:dyDescent="0.35">
      <c r="A2406" s="22"/>
      <c r="B2406" s="22"/>
      <c r="C2406" s="22"/>
      <c r="D2406" s="26"/>
      <c r="E2406" s="27" t="s">
        <v>4680</v>
      </c>
      <c r="F2406" s="28">
        <v>1</v>
      </c>
      <c r="G2406" s="29"/>
      <c r="H2406" s="29"/>
      <c r="I2406" s="29"/>
      <c r="J2406" s="31">
        <f>ROUND(F2406,3)</f>
        <v>1</v>
      </c>
      <c r="K2406" s="42"/>
      <c r="L2406" s="22"/>
      <c r="M2406" s="22"/>
    </row>
    <row r="2407" spans="1:13" ht="15.15" customHeight="1" thickBot="1" x14ac:dyDescent="0.35">
      <c r="A2407" s="22"/>
      <c r="B2407" s="22"/>
      <c r="C2407" s="22"/>
      <c r="D2407" s="26"/>
      <c r="E2407" s="5" t="s">
        <v>4681</v>
      </c>
      <c r="F2407" s="3">
        <v>1</v>
      </c>
      <c r="G2407" s="20"/>
      <c r="H2407" s="20"/>
      <c r="I2407" s="20"/>
      <c r="J2407" s="30">
        <f>ROUND(F2407,3)</f>
        <v>1</v>
      </c>
      <c r="K2407" s="32">
        <f>SUM(J2406:J2407)</f>
        <v>2</v>
      </c>
      <c r="L2407" s="22"/>
      <c r="M2407" s="22"/>
    </row>
    <row r="2408" spans="1:13" ht="15.45" customHeight="1" thickBot="1" x14ac:dyDescent="0.35">
      <c r="A2408" s="10" t="s">
        <v>4682</v>
      </c>
      <c r="B2408" s="5" t="s">
        <v>4683</v>
      </c>
      <c r="C2408" s="5" t="s">
        <v>4684</v>
      </c>
      <c r="D2408" s="84" t="s">
        <v>4685</v>
      </c>
      <c r="E2408" s="84"/>
      <c r="F2408" s="84"/>
      <c r="G2408" s="84"/>
      <c r="H2408" s="84"/>
      <c r="I2408" s="84"/>
      <c r="J2408" s="84"/>
      <c r="K2408" s="20">
        <f>SUM(K2411:K2451)</f>
        <v>394.19999999999993</v>
      </c>
      <c r="L2408" s="21">
        <f>ROUND(0*(1+M2/100),2)</f>
        <v>0</v>
      </c>
      <c r="M2408" s="21">
        <f>ROUND(K2408*L2408,2)</f>
        <v>0</v>
      </c>
    </row>
    <row r="2409" spans="1:13" ht="49.05" customHeight="1" thickBot="1" x14ac:dyDescent="0.35">
      <c r="A2409" s="22"/>
      <c r="B2409" s="22"/>
      <c r="C2409" s="22"/>
      <c r="D2409" s="84" t="s">
        <v>4686</v>
      </c>
      <c r="E2409" s="84"/>
      <c r="F2409" s="84"/>
      <c r="G2409" s="84"/>
      <c r="H2409" s="84"/>
      <c r="I2409" s="84"/>
      <c r="J2409" s="84"/>
      <c r="K2409" s="84"/>
      <c r="L2409" s="84"/>
      <c r="M2409" s="84"/>
    </row>
    <row r="2410" spans="1:13" ht="15.15" customHeight="1" thickBot="1" x14ac:dyDescent="0.35">
      <c r="A2410" s="22"/>
      <c r="B2410" s="22"/>
      <c r="C2410" s="22"/>
      <c r="D2410" s="22"/>
      <c r="E2410" s="23"/>
      <c r="F2410" s="25" t="s">
        <v>4687</v>
      </c>
      <c r="G2410" s="25" t="s">
        <v>4688</v>
      </c>
      <c r="H2410" s="25" t="s">
        <v>4689</v>
      </c>
      <c r="I2410" s="25" t="s">
        <v>4690</v>
      </c>
      <c r="J2410" s="25" t="s">
        <v>4691</v>
      </c>
      <c r="K2410" s="25" t="s">
        <v>4692</v>
      </c>
      <c r="L2410" s="22"/>
      <c r="M2410" s="22"/>
    </row>
    <row r="2411" spans="1:13" ht="15.15" customHeight="1" thickBot="1" x14ac:dyDescent="0.35">
      <c r="A2411" s="22"/>
      <c r="B2411" s="22"/>
      <c r="C2411" s="22"/>
      <c r="D2411" s="26"/>
      <c r="E2411" s="27" t="s">
        <v>4693</v>
      </c>
      <c r="F2411" s="28"/>
      <c r="G2411" s="29"/>
      <c r="H2411" s="29"/>
      <c r="I2411" s="29"/>
      <c r="J2411" s="41" t="s">
        <v>4694</v>
      </c>
      <c r="K2411" s="42"/>
      <c r="L2411" s="22"/>
      <c r="M2411" s="22"/>
    </row>
    <row r="2412" spans="1:13" ht="15.15" customHeight="1" thickBot="1" x14ac:dyDescent="0.35">
      <c r="A2412" s="22"/>
      <c r="B2412" s="22"/>
      <c r="C2412" s="22"/>
      <c r="D2412" s="26"/>
      <c r="E2412" s="5" t="s">
        <v>4695</v>
      </c>
      <c r="F2412" s="3">
        <v>2</v>
      </c>
      <c r="G2412" s="20">
        <v>4.5</v>
      </c>
      <c r="H2412" s="20"/>
      <c r="I2412" s="20"/>
      <c r="J2412" s="30">
        <f t="shared" ref="J2412:J2451" si="58">ROUND(F2412*G2412,3)</f>
        <v>9</v>
      </c>
      <c r="K2412" s="22"/>
      <c r="L2412" s="22"/>
      <c r="M2412" s="22"/>
    </row>
    <row r="2413" spans="1:13" ht="15.15" customHeight="1" thickBot="1" x14ac:dyDescent="0.35">
      <c r="A2413" s="22"/>
      <c r="B2413" s="22"/>
      <c r="C2413" s="22"/>
      <c r="D2413" s="26"/>
      <c r="E2413" s="5" t="s">
        <v>4696</v>
      </c>
      <c r="F2413" s="3">
        <v>2</v>
      </c>
      <c r="G2413" s="20">
        <v>5</v>
      </c>
      <c r="H2413" s="20"/>
      <c r="I2413" s="20"/>
      <c r="J2413" s="30">
        <f t="shared" si="58"/>
        <v>10</v>
      </c>
      <c r="K2413" s="22"/>
      <c r="L2413" s="22"/>
      <c r="M2413" s="22"/>
    </row>
    <row r="2414" spans="1:13" ht="15.15" customHeight="1" thickBot="1" x14ac:dyDescent="0.35">
      <c r="A2414" s="22"/>
      <c r="B2414" s="22"/>
      <c r="C2414" s="22"/>
      <c r="D2414" s="26"/>
      <c r="E2414" s="5" t="s">
        <v>4697</v>
      </c>
      <c r="F2414" s="3">
        <v>2</v>
      </c>
      <c r="G2414" s="20">
        <v>4.5</v>
      </c>
      <c r="H2414" s="20"/>
      <c r="I2414" s="20"/>
      <c r="J2414" s="30">
        <f t="shared" si="58"/>
        <v>9</v>
      </c>
      <c r="K2414" s="22"/>
      <c r="L2414" s="22"/>
      <c r="M2414" s="22"/>
    </row>
    <row r="2415" spans="1:13" ht="15.15" customHeight="1" thickBot="1" x14ac:dyDescent="0.35">
      <c r="A2415" s="22"/>
      <c r="B2415" s="22"/>
      <c r="C2415" s="22"/>
      <c r="D2415" s="26"/>
      <c r="E2415" s="5" t="s">
        <v>4698</v>
      </c>
      <c r="F2415" s="3">
        <v>2</v>
      </c>
      <c r="G2415" s="20">
        <v>4.5</v>
      </c>
      <c r="H2415" s="20"/>
      <c r="I2415" s="20"/>
      <c r="J2415" s="30">
        <f t="shared" si="58"/>
        <v>9</v>
      </c>
      <c r="K2415" s="22"/>
      <c r="L2415" s="22"/>
      <c r="M2415" s="22"/>
    </row>
    <row r="2416" spans="1:13" ht="15.15" customHeight="1" thickBot="1" x14ac:dyDescent="0.35">
      <c r="A2416" s="22"/>
      <c r="B2416" s="22"/>
      <c r="C2416" s="22"/>
      <c r="D2416" s="26"/>
      <c r="E2416" s="5" t="s">
        <v>4699</v>
      </c>
      <c r="F2416" s="3">
        <v>2</v>
      </c>
      <c r="G2416" s="20">
        <v>4.5</v>
      </c>
      <c r="H2416" s="20"/>
      <c r="I2416" s="20"/>
      <c r="J2416" s="30">
        <f t="shared" si="58"/>
        <v>9</v>
      </c>
      <c r="K2416" s="22"/>
      <c r="L2416" s="22"/>
      <c r="M2416" s="22"/>
    </row>
    <row r="2417" spans="1:13" ht="15.15" customHeight="1" thickBot="1" x14ac:dyDescent="0.35">
      <c r="A2417" s="22"/>
      <c r="B2417" s="22"/>
      <c r="C2417" s="22"/>
      <c r="D2417" s="26"/>
      <c r="E2417" s="5" t="s">
        <v>4700</v>
      </c>
      <c r="F2417" s="3">
        <v>2</v>
      </c>
      <c r="G2417" s="20">
        <v>4</v>
      </c>
      <c r="H2417" s="20"/>
      <c r="I2417" s="20"/>
      <c r="J2417" s="30">
        <f t="shared" si="58"/>
        <v>8</v>
      </c>
      <c r="K2417" s="22"/>
      <c r="L2417" s="22"/>
      <c r="M2417" s="22"/>
    </row>
    <row r="2418" spans="1:13" ht="15.15" customHeight="1" thickBot="1" x14ac:dyDescent="0.35">
      <c r="A2418" s="22"/>
      <c r="B2418" s="22"/>
      <c r="C2418" s="22"/>
      <c r="D2418" s="26"/>
      <c r="E2418" s="5" t="s">
        <v>4701</v>
      </c>
      <c r="F2418" s="3">
        <v>2</v>
      </c>
      <c r="G2418" s="20">
        <v>4.5</v>
      </c>
      <c r="H2418" s="20"/>
      <c r="I2418" s="20"/>
      <c r="J2418" s="30">
        <f t="shared" si="58"/>
        <v>9</v>
      </c>
      <c r="K2418" s="22"/>
      <c r="L2418" s="22"/>
      <c r="M2418" s="22"/>
    </row>
    <row r="2419" spans="1:13" ht="15.15" customHeight="1" thickBot="1" x14ac:dyDescent="0.35">
      <c r="A2419" s="22"/>
      <c r="B2419" s="22"/>
      <c r="C2419" s="22"/>
      <c r="D2419" s="26"/>
      <c r="E2419" s="5" t="s">
        <v>4702</v>
      </c>
      <c r="F2419" s="3">
        <v>2</v>
      </c>
      <c r="G2419" s="20">
        <v>4.5</v>
      </c>
      <c r="H2419" s="20"/>
      <c r="I2419" s="20"/>
      <c r="J2419" s="30">
        <f t="shared" si="58"/>
        <v>9</v>
      </c>
      <c r="K2419" s="22"/>
      <c r="L2419" s="22"/>
      <c r="M2419" s="22"/>
    </row>
    <row r="2420" spans="1:13" ht="15.15" customHeight="1" thickBot="1" x14ac:dyDescent="0.35">
      <c r="A2420" s="22"/>
      <c r="B2420" s="22"/>
      <c r="C2420" s="22"/>
      <c r="D2420" s="26"/>
      <c r="E2420" s="5" t="s">
        <v>4703</v>
      </c>
      <c r="F2420" s="3">
        <v>2</v>
      </c>
      <c r="G2420" s="20">
        <v>4.5</v>
      </c>
      <c r="H2420" s="20"/>
      <c r="I2420" s="20"/>
      <c r="J2420" s="30">
        <f t="shared" si="58"/>
        <v>9</v>
      </c>
      <c r="K2420" s="22"/>
      <c r="L2420" s="22"/>
      <c r="M2420" s="22"/>
    </row>
    <row r="2421" spans="1:13" ht="15.15" customHeight="1" thickBot="1" x14ac:dyDescent="0.35">
      <c r="A2421" s="22"/>
      <c r="B2421" s="22"/>
      <c r="C2421" s="22"/>
      <c r="D2421" s="26"/>
      <c r="E2421" s="5" t="s">
        <v>4704</v>
      </c>
      <c r="F2421" s="3">
        <v>2</v>
      </c>
      <c r="G2421" s="20">
        <v>4.5</v>
      </c>
      <c r="H2421" s="20"/>
      <c r="I2421" s="20"/>
      <c r="J2421" s="30">
        <f t="shared" si="58"/>
        <v>9</v>
      </c>
      <c r="K2421" s="22"/>
      <c r="L2421" s="22"/>
      <c r="M2421" s="22"/>
    </row>
    <row r="2422" spans="1:13" ht="15.15" customHeight="1" thickBot="1" x14ac:dyDescent="0.35">
      <c r="A2422" s="22"/>
      <c r="B2422" s="22"/>
      <c r="C2422" s="22"/>
      <c r="D2422" s="26"/>
      <c r="E2422" s="5" t="s">
        <v>4705</v>
      </c>
      <c r="F2422" s="3">
        <v>2</v>
      </c>
      <c r="G2422" s="20">
        <v>4.5</v>
      </c>
      <c r="H2422" s="20"/>
      <c r="I2422" s="20"/>
      <c r="J2422" s="30">
        <f t="shared" si="58"/>
        <v>9</v>
      </c>
      <c r="K2422" s="22"/>
      <c r="L2422" s="22"/>
      <c r="M2422" s="22"/>
    </row>
    <row r="2423" spans="1:13" ht="15.15" customHeight="1" thickBot="1" x14ac:dyDescent="0.35">
      <c r="A2423" s="22"/>
      <c r="B2423" s="22"/>
      <c r="C2423" s="22"/>
      <c r="D2423" s="26"/>
      <c r="E2423" s="5" t="s">
        <v>4706</v>
      </c>
      <c r="F2423" s="3">
        <v>2</v>
      </c>
      <c r="G2423" s="20">
        <v>4.5</v>
      </c>
      <c r="H2423" s="20"/>
      <c r="I2423" s="20"/>
      <c r="J2423" s="30">
        <f t="shared" si="58"/>
        <v>9</v>
      </c>
      <c r="K2423" s="22"/>
      <c r="L2423" s="22"/>
      <c r="M2423" s="22"/>
    </row>
    <row r="2424" spans="1:13" ht="15.15" customHeight="1" thickBot="1" x14ac:dyDescent="0.35">
      <c r="A2424" s="22"/>
      <c r="B2424" s="22"/>
      <c r="C2424" s="22"/>
      <c r="D2424" s="26"/>
      <c r="E2424" s="5" t="s">
        <v>4707</v>
      </c>
      <c r="F2424" s="3">
        <v>2</v>
      </c>
      <c r="G2424" s="20">
        <v>4.5</v>
      </c>
      <c r="H2424" s="20"/>
      <c r="I2424" s="20"/>
      <c r="J2424" s="30">
        <f t="shared" si="58"/>
        <v>9</v>
      </c>
      <c r="K2424" s="22"/>
      <c r="L2424" s="22"/>
      <c r="M2424" s="22"/>
    </row>
    <row r="2425" spans="1:13" ht="15.15" customHeight="1" thickBot="1" x14ac:dyDescent="0.35">
      <c r="A2425" s="22"/>
      <c r="B2425" s="22"/>
      <c r="C2425" s="22"/>
      <c r="D2425" s="26"/>
      <c r="E2425" s="5" t="s">
        <v>4708</v>
      </c>
      <c r="F2425" s="3">
        <v>2</v>
      </c>
      <c r="G2425" s="20">
        <v>4</v>
      </c>
      <c r="H2425" s="20"/>
      <c r="I2425" s="20"/>
      <c r="J2425" s="30">
        <f t="shared" si="58"/>
        <v>8</v>
      </c>
      <c r="K2425" s="22"/>
      <c r="L2425" s="22"/>
      <c r="M2425" s="22"/>
    </row>
    <row r="2426" spans="1:13" ht="15.15" customHeight="1" thickBot="1" x14ac:dyDescent="0.35">
      <c r="A2426" s="22"/>
      <c r="B2426" s="22"/>
      <c r="C2426" s="22"/>
      <c r="D2426" s="26"/>
      <c r="E2426" s="5" t="s">
        <v>4709</v>
      </c>
      <c r="F2426" s="3">
        <v>2</v>
      </c>
      <c r="G2426" s="20">
        <v>4.5</v>
      </c>
      <c r="H2426" s="20"/>
      <c r="I2426" s="20"/>
      <c r="J2426" s="30">
        <f t="shared" si="58"/>
        <v>9</v>
      </c>
      <c r="K2426" s="22"/>
      <c r="L2426" s="22"/>
      <c r="M2426" s="22"/>
    </row>
    <row r="2427" spans="1:13" ht="15.15" customHeight="1" thickBot="1" x14ac:dyDescent="0.35">
      <c r="A2427" s="22"/>
      <c r="B2427" s="22"/>
      <c r="C2427" s="22"/>
      <c r="D2427" s="26"/>
      <c r="E2427" s="5" t="s">
        <v>4710</v>
      </c>
      <c r="F2427" s="3">
        <v>2</v>
      </c>
      <c r="G2427" s="20">
        <v>4.5</v>
      </c>
      <c r="H2427" s="20"/>
      <c r="I2427" s="20"/>
      <c r="J2427" s="30">
        <f t="shared" si="58"/>
        <v>9</v>
      </c>
      <c r="K2427" s="22"/>
      <c r="L2427" s="22"/>
      <c r="M2427" s="22"/>
    </row>
    <row r="2428" spans="1:13" ht="15.15" customHeight="1" thickBot="1" x14ac:dyDescent="0.35">
      <c r="A2428" s="22"/>
      <c r="B2428" s="22"/>
      <c r="C2428" s="22"/>
      <c r="D2428" s="26"/>
      <c r="E2428" s="5" t="s">
        <v>4711</v>
      </c>
      <c r="F2428" s="3">
        <v>2</v>
      </c>
      <c r="G2428" s="20">
        <v>3.5</v>
      </c>
      <c r="H2428" s="20"/>
      <c r="I2428" s="20"/>
      <c r="J2428" s="30">
        <f t="shared" si="58"/>
        <v>7</v>
      </c>
      <c r="K2428" s="22"/>
      <c r="L2428" s="22"/>
      <c r="M2428" s="22"/>
    </row>
    <row r="2429" spans="1:13" ht="15.15" customHeight="1" thickBot="1" x14ac:dyDescent="0.35">
      <c r="A2429" s="22"/>
      <c r="B2429" s="22"/>
      <c r="C2429" s="22"/>
      <c r="D2429" s="26"/>
      <c r="E2429" s="5" t="s">
        <v>4712</v>
      </c>
      <c r="F2429" s="3">
        <v>2</v>
      </c>
      <c r="G2429" s="20">
        <v>5.5</v>
      </c>
      <c r="H2429" s="20"/>
      <c r="I2429" s="20"/>
      <c r="J2429" s="30">
        <f t="shared" si="58"/>
        <v>11</v>
      </c>
      <c r="K2429" s="22"/>
      <c r="L2429" s="22"/>
      <c r="M2429" s="22"/>
    </row>
    <row r="2430" spans="1:13" ht="15.15" customHeight="1" thickBot="1" x14ac:dyDescent="0.35">
      <c r="A2430" s="22"/>
      <c r="B2430" s="22"/>
      <c r="C2430" s="22"/>
      <c r="D2430" s="26"/>
      <c r="E2430" s="5" t="s">
        <v>4713</v>
      </c>
      <c r="F2430" s="3">
        <v>2</v>
      </c>
      <c r="G2430" s="20">
        <v>4.5</v>
      </c>
      <c r="H2430" s="20"/>
      <c r="I2430" s="20"/>
      <c r="J2430" s="30">
        <f t="shared" si="58"/>
        <v>9</v>
      </c>
      <c r="K2430" s="22"/>
      <c r="L2430" s="22"/>
      <c r="M2430" s="22"/>
    </row>
    <row r="2431" spans="1:13" ht="15.15" customHeight="1" thickBot="1" x14ac:dyDescent="0.35">
      <c r="A2431" s="22"/>
      <c r="B2431" s="22"/>
      <c r="C2431" s="22"/>
      <c r="D2431" s="26"/>
      <c r="E2431" s="5" t="s">
        <v>4714</v>
      </c>
      <c r="F2431" s="3">
        <v>2</v>
      </c>
      <c r="G2431" s="20">
        <v>3</v>
      </c>
      <c r="H2431" s="20"/>
      <c r="I2431" s="20"/>
      <c r="J2431" s="30">
        <f t="shared" si="58"/>
        <v>6</v>
      </c>
      <c r="K2431" s="22"/>
      <c r="L2431" s="22"/>
      <c r="M2431" s="22"/>
    </row>
    <row r="2432" spans="1:13" ht="15.15" customHeight="1" thickBot="1" x14ac:dyDescent="0.35">
      <c r="A2432" s="22"/>
      <c r="B2432" s="22"/>
      <c r="C2432" s="22"/>
      <c r="D2432" s="26"/>
      <c r="E2432" s="5" t="s">
        <v>4715</v>
      </c>
      <c r="F2432" s="3">
        <v>2</v>
      </c>
      <c r="G2432" s="20">
        <v>5.5</v>
      </c>
      <c r="H2432" s="20"/>
      <c r="I2432" s="20"/>
      <c r="J2432" s="30">
        <f t="shared" si="58"/>
        <v>11</v>
      </c>
      <c r="K2432" s="22"/>
      <c r="L2432" s="22"/>
      <c r="M2432" s="22"/>
    </row>
    <row r="2433" spans="1:13" ht="15.15" customHeight="1" thickBot="1" x14ac:dyDescent="0.35">
      <c r="A2433" s="22"/>
      <c r="B2433" s="22"/>
      <c r="C2433" s="22"/>
      <c r="D2433" s="26"/>
      <c r="E2433" s="5" t="s">
        <v>4716</v>
      </c>
      <c r="F2433" s="3">
        <v>2</v>
      </c>
      <c r="G2433" s="20">
        <v>3</v>
      </c>
      <c r="H2433" s="20"/>
      <c r="I2433" s="20"/>
      <c r="J2433" s="30">
        <f t="shared" si="58"/>
        <v>6</v>
      </c>
      <c r="K2433" s="22"/>
      <c r="L2433" s="22"/>
      <c r="M2433" s="22"/>
    </row>
    <row r="2434" spans="1:13" ht="15.15" customHeight="1" thickBot="1" x14ac:dyDescent="0.35">
      <c r="A2434" s="22"/>
      <c r="B2434" s="22"/>
      <c r="C2434" s="22"/>
      <c r="D2434" s="26"/>
      <c r="E2434" s="5" t="s">
        <v>4717</v>
      </c>
      <c r="F2434" s="3">
        <v>2</v>
      </c>
      <c r="G2434" s="20">
        <v>7</v>
      </c>
      <c r="H2434" s="20"/>
      <c r="I2434" s="20"/>
      <c r="J2434" s="30">
        <f t="shared" si="58"/>
        <v>14</v>
      </c>
      <c r="K2434" s="22"/>
      <c r="L2434" s="22"/>
      <c r="M2434" s="22"/>
    </row>
    <row r="2435" spans="1:13" ht="15.15" customHeight="1" thickBot="1" x14ac:dyDescent="0.35">
      <c r="A2435" s="22"/>
      <c r="B2435" s="22"/>
      <c r="C2435" s="22"/>
      <c r="D2435" s="26"/>
      <c r="E2435" s="5" t="s">
        <v>4718</v>
      </c>
      <c r="F2435" s="3">
        <v>2</v>
      </c>
      <c r="G2435" s="20">
        <v>7</v>
      </c>
      <c r="H2435" s="20"/>
      <c r="I2435" s="20"/>
      <c r="J2435" s="30">
        <f t="shared" si="58"/>
        <v>14</v>
      </c>
      <c r="K2435" s="22"/>
      <c r="L2435" s="22"/>
      <c r="M2435" s="22"/>
    </row>
    <row r="2436" spans="1:13" ht="15.15" customHeight="1" thickBot="1" x14ac:dyDescent="0.35">
      <c r="A2436" s="22"/>
      <c r="B2436" s="22"/>
      <c r="C2436" s="22"/>
      <c r="D2436" s="26"/>
      <c r="E2436" s="5" t="s">
        <v>4719</v>
      </c>
      <c r="F2436" s="3">
        <v>2</v>
      </c>
      <c r="G2436" s="20">
        <v>5</v>
      </c>
      <c r="H2436" s="20"/>
      <c r="I2436" s="20"/>
      <c r="J2436" s="30">
        <f t="shared" si="58"/>
        <v>10</v>
      </c>
      <c r="K2436" s="22"/>
      <c r="L2436" s="22"/>
      <c r="M2436" s="22"/>
    </row>
    <row r="2437" spans="1:13" ht="15.15" customHeight="1" thickBot="1" x14ac:dyDescent="0.35">
      <c r="A2437" s="22"/>
      <c r="B2437" s="22"/>
      <c r="C2437" s="22"/>
      <c r="D2437" s="26"/>
      <c r="E2437" s="5" t="s">
        <v>4720</v>
      </c>
      <c r="F2437" s="3">
        <v>2</v>
      </c>
      <c r="G2437" s="20">
        <v>4.5</v>
      </c>
      <c r="H2437" s="20"/>
      <c r="I2437" s="20"/>
      <c r="J2437" s="30">
        <f t="shared" si="58"/>
        <v>9</v>
      </c>
      <c r="K2437" s="22"/>
      <c r="L2437" s="22"/>
      <c r="M2437" s="22"/>
    </row>
    <row r="2438" spans="1:13" ht="15.15" customHeight="1" thickBot="1" x14ac:dyDescent="0.35">
      <c r="A2438" s="22"/>
      <c r="B2438" s="22"/>
      <c r="C2438" s="22"/>
      <c r="D2438" s="26"/>
      <c r="E2438" s="5" t="s">
        <v>4721</v>
      </c>
      <c r="F2438" s="3">
        <v>2</v>
      </c>
      <c r="G2438" s="20">
        <v>4.5</v>
      </c>
      <c r="H2438" s="20"/>
      <c r="I2438" s="20"/>
      <c r="J2438" s="30">
        <f t="shared" si="58"/>
        <v>9</v>
      </c>
      <c r="K2438" s="22"/>
      <c r="L2438" s="22"/>
      <c r="M2438" s="22"/>
    </row>
    <row r="2439" spans="1:13" ht="15.15" customHeight="1" thickBot="1" x14ac:dyDescent="0.35">
      <c r="A2439" s="22"/>
      <c r="B2439" s="22"/>
      <c r="C2439" s="22"/>
      <c r="D2439" s="26"/>
      <c r="E2439" s="5" t="s">
        <v>4722</v>
      </c>
      <c r="F2439" s="3">
        <v>2</v>
      </c>
      <c r="G2439" s="20">
        <v>4.5</v>
      </c>
      <c r="H2439" s="20"/>
      <c r="I2439" s="20"/>
      <c r="J2439" s="30">
        <f t="shared" si="58"/>
        <v>9</v>
      </c>
      <c r="K2439" s="22"/>
      <c r="L2439" s="22"/>
      <c r="M2439" s="22"/>
    </row>
    <row r="2440" spans="1:13" ht="15.15" customHeight="1" thickBot="1" x14ac:dyDescent="0.35">
      <c r="A2440" s="22"/>
      <c r="B2440" s="22"/>
      <c r="C2440" s="22"/>
      <c r="D2440" s="26"/>
      <c r="E2440" s="5" t="s">
        <v>4723</v>
      </c>
      <c r="F2440" s="3">
        <v>2</v>
      </c>
      <c r="G2440" s="20">
        <v>4.5</v>
      </c>
      <c r="H2440" s="20"/>
      <c r="I2440" s="20"/>
      <c r="J2440" s="30">
        <f t="shared" si="58"/>
        <v>9</v>
      </c>
      <c r="K2440" s="22"/>
      <c r="L2440" s="22"/>
      <c r="M2440" s="22"/>
    </row>
    <row r="2441" spans="1:13" ht="15.15" customHeight="1" thickBot="1" x14ac:dyDescent="0.35">
      <c r="A2441" s="22"/>
      <c r="B2441" s="22"/>
      <c r="C2441" s="22"/>
      <c r="D2441" s="26"/>
      <c r="E2441" s="5" t="s">
        <v>4724</v>
      </c>
      <c r="F2441" s="3">
        <v>2</v>
      </c>
      <c r="G2441" s="20">
        <v>3</v>
      </c>
      <c r="H2441" s="20"/>
      <c r="I2441" s="20"/>
      <c r="J2441" s="30">
        <f t="shared" si="58"/>
        <v>6</v>
      </c>
      <c r="K2441" s="22"/>
      <c r="L2441" s="22"/>
      <c r="M2441" s="22"/>
    </row>
    <row r="2442" spans="1:13" ht="15.15" customHeight="1" thickBot="1" x14ac:dyDescent="0.35">
      <c r="A2442" s="22"/>
      <c r="B2442" s="22"/>
      <c r="C2442" s="22"/>
      <c r="D2442" s="26"/>
      <c r="E2442" s="5" t="s">
        <v>4725</v>
      </c>
      <c r="F2442" s="3">
        <v>2</v>
      </c>
      <c r="G2442" s="20">
        <v>3</v>
      </c>
      <c r="H2442" s="20"/>
      <c r="I2442" s="20"/>
      <c r="J2442" s="30">
        <f t="shared" si="58"/>
        <v>6</v>
      </c>
      <c r="K2442" s="22"/>
      <c r="L2442" s="22"/>
      <c r="M2442" s="22"/>
    </row>
    <row r="2443" spans="1:13" ht="15.15" customHeight="1" thickBot="1" x14ac:dyDescent="0.35">
      <c r="A2443" s="22"/>
      <c r="B2443" s="22"/>
      <c r="C2443" s="22"/>
      <c r="D2443" s="26"/>
      <c r="E2443" s="5" t="s">
        <v>4726</v>
      </c>
      <c r="F2443" s="3">
        <v>2</v>
      </c>
      <c r="G2443" s="20">
        <v>4.5</v>
      </c>
      <c r="H2443" s="20"/>
      <c r="I2443" s="20"/>
      <c r="J2443" s="30">
        <f t="shared" si="58"/>
        <v>9</v>
      </c>
      <c r="K2443" s="22"/>
      <c r="L2443" s="22"/>
      <c r="M2443" s="22"/>
    </row>
    <row r="2444" spans="1:13" ht="15.15" customHeight="1" thickBot="1" x14ac:dyDescent="0.35">
      <c r="A2444" s="22"/>
      <c r="B2444" s="22"/>
      <c r="C2444" s="22"/>
      <c r="D2444" s="26"/>
      <c r="E2444" s="5" t="s">
        <v>4727</v>
      </c>
      <c r="F2444" s="3">
        <v>2</v>
      </c>
      <c r="G2444" s="20">
        <v>4.5</v>
      </c>
      <c r="H2444" s="20"/>
      <c r="I2444" s="20"/>
      <c r="J2444" s="30">
        <f t="shared" si="58"/>
        <v>9</v>
      </c>
      <c r="K2444" s="22"/>
      <c r="L2444" s="22"/>
      <c r="M2444" s="22"/>
    </row>
    <row r="2445" spans="1:13" ht="15.15" customHeight="1" thickBot="1" x14ac:dyDescent="0.35">
      <c r="A2445" s="22"/>
      <c r="B2445" s="22"/>
      <c r="C2445" s="22"/>
      <c r="D2445" s="26"/>
      <c r="E2445" s="5" t="s">
        <v>4728</v>
      </c>
      <c r="F2445" s="3">
        <v>2</v>
      </c>
      <c r="G2445" s="20">
        <v>7.2</v>
      </c>
      <c r="H2445" s="20"/>
      <c r="I2445" s="20"/>
      <c r="J2445" s="30">
        <f t="shared" si="58"/>
        <v>14.4</v>
      </c>
      <c r="K2445" s="22"/>
      <c r="L2445" s="22"/>
      <c r="M2445" s="22"/>
    </row>
    <row r="2446" spans="1:13" ht="15.15" customHeight="1" thickBot="1" x14ac:dyDescent="0.35">
      <c r="A2446" s="22"/>
      <c r="B2446" s="22"/>
      <c r="C2446" s="22"/>
      <c r="D2446" s="26"/>
      <c r="E2446" s="5" t="s">
        <v>4729</v>
      </c>
      <c r="F2446" s="3">
        <v>2</v>
      </c>
      <c r="G2446" s="20">
        <v>3.6</v>
      </c>
      <c r="H2446" s="20"/>
      <c r="I2446" s="20"/>
      <c r="J2446" s="30">
        <f t="shared" si="58"/>
        <v>7.2</v>
      </c>
      <c r="K2446" s="22"/>
      <c r="L2446" s="22"/>
      <c r="M2446" s="22"/>
    </row>
    <row r="2447" spans="1:13" ht="15.15" customHeight="1" thickBot="1" x14ac:dyDescent="0.35">
      <c r="A2447" s="22"/>
      <c r="B2447" s="22"/>
      <c r="C2447" s="22"/>
      <c r="D2447" s="26"/>
      <c r="E2447" s="5" t="s">
        <v>4730</v>
      </c>
      <c r="F2447" s="3">
        <v>2</v>
      </c>
      <c r="G2447" s="20">
        <v>3.6</v>
      </c>
      <c r="H2447" s="20"/>
      <c r="I2447" s="20"/>
      <c r="J2447" s="30">
        <f t="shared" si="58"/>
        <v>7.2</v>
      </c>
      <c r="K2447" s="22"/>
      <c r="L2447" s="22"/>
      <c r="M2447" s="22"/>
    </row>
    <row r="2448" spans="1:13" ht="15.15" customHeight="1" thickBot="1" x14ac:dyDescent="0.35">
      <c r="A2448" s="22"/>
      <c r="B2448" s="22"/>
      <c r="C2448" s="22"/>
      <c r="D2448" s="26"/>
      <c r="E2448" s="5" t="s">
        <v>4731</v>
      </c>
      <c r="F2448" s="3">
        <v>2</v>
      </c>
      <c r="G2448" s="20">
        <v>13.8</v>
      </c>
      <c r="H2448" s="20"/>
      <c r="I2448" s="20"/>
      <c r="J2448" s="30">
        <f t="shared" si="58"/>
        <v>27.6</v>
      </c>
      <c r="K2448" s="22"/>
      <c r="L2448" s="22"/>
      <c r="M2448" s="22"/>
    </row>
    <row r="2449" spans="1:13" ht="15.15" customHeight="1" thickBot="1" x14ac:dyDescent="0.35">
      <c r="A2449" s="22"/>
      <c r="B2449" s="22"/>
      <c r="C2449" s="22"/>
      <c r="D2449" s="26"/>
      <c r="E2449" s="5" t="s">
        <v>4732</v>
      </c>
      <c r="F2449" s="3">
        <v>2</v>
      </c>
      <c r="G2449" s="20">
        <v>3.6</v>
      </c>
      <c r="H2449" s="20"/>
      <c r="I2449" s="20"/>
      <c r="J2449" s="30">
        <f t="shared" si="58"/>
        <v>7.2</v>
      </c>
      <c r="K2449" s="22"/>
      <c r="L2449" s="22"/>
      <c r="M2449" s="22"/>
    </row>
    <row r="2450" spans="1:13" ht="15.15" customHeight="1" thickBot="1" x14ac:dyDescent="0.35">
      <c r="A2450" s="22"/>
      <c r="B2450" s="22"/>
      <c r="C2450" s="22"/>
      <c r="D2450" s="26"/>
      <c r="E2450" s="5" t="s">
        <v>4733</v>
      </c>
      <c r="F2450" s="3">
        <v>2</v>
      </c>
      <c r="G2450" s="20">
        <v>3.6</v>
      </c>
      <c r="H2450" s="20"/>
      <c r="I2450" s="20"/>
      <c r="J2450" s="30">
        <f t="shared" si="58"/>
        <v>7.2</v>
      </c>
      <c r="K2450" s="22"/>
      <c r="L2450" s="22"/>
      <c r="M2450" s="22"/>
    </row>
    <row r="2451" spans="1:13" ht="15.15" customHeight="1" thickBot="1" x14ac:dyDescent="0.35">
      <c r="A2451" s="22"/>
      <c r="B2451" s="22"/>
      <c r="C2451" s="22"/>
      <c r="D2451" s="26"/>
      <c r="E2451" s="5" t="s">
        <v>4734</v>
      </c>
      <c r="F2451" s="3">
        <v>2</v>
      </c>
      <c r="G2451" s="20">
        <v>13.2</v>
      </c>
      <c r="H2451" s="20"/>
      <c r="I2451" s="20"/>
      <c r="J2451" s="30">
        <f t="shared" si="58"/>
        <v>26.4</v>
      </c>
      <c r="K2451" s="32">
        <f>SUM(J2411:J2451)</f>
        <v>394.19999999999993</v>
      </c>
      <c r="L2451" s="22"/>
      <c r="M2451" s="22"/>
    </row>
    <row r="2452" spans="1:13" ht="15.45" customHeight="1" thickBot="1" x14ac:dyDescent="0.35">
      <c r="A2452" s="10" t="s">
        <v>4735</v>
      </c>
      <c r="B2452" s="5" t="s">
        <v>4736</v>
      </c>
      <c r="C2452" s="5" t="s">
        <v>4737</v>
      </c>
      <c r="D2452" s="84" t="s">
        <v>4738</v>
      </c>
      <c r="E2452" s="84"/>
      <c r="F2452" s="84"/>
      <c r="G2452" s="84"/>
      <c r="H2452" s="84"/>
      <c r="I2452" s="84"/>
      <c r="J2452" s="84"/>
      <c r="K2452" s="20">
        <f>SUM(K2455:K2462)</f>
        <v>129.60000000000002</v>
      </c>
      <c r="L2452" s="21">
        <f>ROUND(0*(1+M2/100),2)</f>
        <v>0</v>
      </c>
      <c r="M2452" s="21">
        <f>ROUND(K2452*L2452,2)</f>
        <v>0</v>
      </c>
    </row>
    <row r="2453" spans="1:13" ht="58.35" customHeight="1" thickBot="1" x14ac:dyDescent="0.35">
      <c r="A2453" s="22"/>
      <c r="B2453" s="22"/>
      <c r="C2453" s="22"/>
      <c r="D2453" s="84" t="s">
        <v>4739</v>
      </c>
      <c r="E2453" s="84"/>
      <c r="F2453" s="84"/>
      <c r="G2453" s="84"/>
      <c r="H2453" s="84"/>
      <c r="I2453" s="84"/>
      <c r="J2453" s="84"/>
      <c r="K2453" s="84"/>
      <c r="L2453" s="84"/>
      <c r="M2453" s="84"/>
    </row>
    <row r="2454" spans="1:13" ht="15.15" customHeight="1" thickBot="1" x14ac:dyDescent="0.35">
      <c r="A2454" s="22"/>
      <c r="B2454" s="22"/>
      <c r="C2454" s="22"/>
      <c r="D2454" s="22"/>
      <c r="E2454" s="23"/>
      <c r="F2454" s="25" t="s">
        <v>4740</v>
      </c>
      <c r="G2454" s="25" t="s">
        <v>4741</v>
      </c>
      <c r="H2454" s="25" t="s">
        <v>4742</v>
      </c>
      <c r="I2454" s="25" t="s">
        <v>4743</v>
      </c>
      <c r="J2454" s="25" t="s">
        <v>4744</v>
      </c>
      <c r="K2454" s="25" t="s">
        <v>4745</v>
      </c>
      <c r="L2454" s="22"/>
      <c r="M2454" s="22"/>
    </row>
    <row r="2455" spans="1:13" ht="15.15" customHeight="1" thickBot="1" x14ac:dyDescent="0.35">
      <c r="A2455" s="22"/>
      <c r="B2455" s="22"/>
      <c r="C2455" s="22"/>
      <c r="D2455" s="26"/>
      <c r="E2455" s="27" t="s">
        <v>4746</v>
      </c>
      <c r="F2455" s="28">
        <v>2</v>
      </c>
      <c r="G2455" s="29">
        <v>14.4</v>
      </c>
      <c r="H2455" s="29"/>
      <c r="I2455" s="29"/>
      <c r="J2455" s="31">
        <f t="shared" ref="J2455:J2462" si="59">ROUND(F2455*G2455,3)</f>
        <v>28.8</v>
      </c>
      <c r="K2455" s="42"/>
      <c r="L2455" s="22"/>
      <c r="M2455" s="22"/>
    </row>
    <row r="2456" spans="1:13" ht="15.15" customHeight="1" thickBot="1" x14ac:dyDescent="0.35">
      <c r="A2456" s="22"/>
      <c r="B2456" s="22"/>
      <c r="C2456" s="22"/>
      <c r="D2456" s="26"/>
      <c r="E2456" s="5" t="s">
        <v>4747</v>
      </c>
      <c r="F2456" s="3">
        <v>2</v>
      </c>
      <c r="G2456" s="20">
        <v>7.2</v>
      </c>
      <c r="H2456" s="20"/>
      <c r="I2456" s="20"/>
      <c r="J2456" s="30">
        <f t="shared" si="59"/>
        <v>14.4</v>
      </c>
      <c r="K2456" s="22"/>
      <c r="L2456" s="22"/>
      <c r="M2456" s="22"/>
    </row>
    <row r="2457" spans="1:13" ht="15.15" customHeight="1" thickBot="1" x14ac:dyDescent="0.35">
      <c r="A2457" s="22"/>
      <c r="B2457" s="22"/>
      <c r="C2457" s="22"/>
      <c r="D2457" s="26"/>
      <c r="E2457" s="5" t="s">
        <v>4748</v>
      </c>
      <c r="F2457" s="3">
        <v>2</v>
      </c>
      <c r="G2457" s="20">
        <v>8.4</v>
      </c>
      <c r="H2457" s="20"/>
      <c r="I2457" s="20"/>
      <c r="J2457" s="30">
        <f t="shared" si="59"/>
        <v>16.8</v>
      </c>
      <c r="K2457" s="22"/>
      <c r="L2457" s="22"/>
      <c r="M2457" s="22"/>
    </row>
    <row r="2458" spans="1:13" ht="15.15" customHeight="1" thickBot="1" x14ac:dyDescent="0.35">
      <c r="A2458" s="22"/>
      <c r="B2458" s="22"/>
      <c r="C2458" s="22"/>
      <c r="D2458" s="26"/>
      <c r="E2458" s="5" t="s">
        <v>4749</v>
      </c>
      <c r="F2458" s="3">
        <v>2</v>
      </c>
      <c r="G2458" s="20">
        <v>3.6</v>
      </c>
      <c r="H2458" s="20"/>
      <c r="I2458" s="20"/>
      <c r="J2458" s="30">
        <f t="shared" si="59"/>
        <v>7.2</v>
      </c>
      <c r="K2458" s="22"/>
      <c r="L2458" s="22"/>
      <c r="M2458" s="22"/>
    </row>
    <row r="2459" spans="1:13" ht="15.15" customHeight="1" thickBot="1" x14ac:dyDescent="0.35">
      <c r="A2459" s="22"/>
      <c r="B2459" s="22"/>
      <c r="C2459" s="22"/>
      <c r="D2459" s="26"/>
      <c r="E2459" s="5" t="s">
        <v>4750</v>
      </c>
      <c r="F2459" s="3">
        <v>2</v>
      </c>
      <c r="G2459" s="20">
        <v>3.6</v>
      </c>
      <c r="H2459" s="20"/>
      <c r="I2459" s="20"/>
      <c r="J2459" s="30">
        <f t="shared" si="59"/>
        <v>7.2</v>
      </c>
      <c r="K2459" s="22"/>
      <c r="L2459" s="22"/>
      <c r="M2459" s="22"/>
    </row>
    <row r="2460" spans="1:13" ht="15.15" customHeight="1" thickBot="1" x14ac:dyDescent="0.35">
      <c r="A2460" s="22"/>
      <c r="B2460" s="22"/>
      <c r="C2460" s="22"/>
      <c r="D2460" s="26"/>
      <c r="E2460" s="5" t="s">
        <v>4751</v>
      </c>
      <c r="F2460" s="3">
        <v>2</v>
      </c>
      <c r="G2460" s="20">
        <v>7.2</v>
      </c>
      <c r="H2460" s="20"/>
      <c r="I2460" s="20"/>
      <c r="J2460" s="30">
        <f t="shared" si="59"/>
        <v>14.4</v>
      </c>
      <c r="K2460" s="22"/>
      <c r="L2460" s="22"/>
      <c r="M2460" s="22"/>
    </row>
    <row r="2461" spans="1:13" ht="15.15" customHeight="1" thickBot="1" x14ac:dyDescent="0.35">
      <c r="A2461" s="22"/>
      <c r="B2461" s="22"/>
      <c r="C2461" s="22"/>
      <c r="D2461" s="26"/>
      <c r="E2461" s="5" t="s">
        <v>4752</v>
      </c>
      <c r="F2461" s="3">
        <v>2</v>
      </c>
      <c r="G2461" s="20">
        <v>12</v>
      </c>
      <c r="H2461" s="20"/>
      <c r="I2461" s="20"/>
      <c r="J2461" s="30">
        <f t="shared" si="59"/>
        <v>24</v>
      </c>
      <c r="K2461" s="22"/>
      <c r="L2461" s="22"/>
      <c r="M2461" s="22"/>
    </row>
    <row r="2462" spans="1:13" ht="15.15" customHeight="1" thickBot="1" x14ac:dyDescent="0.35">
      <c r="A2462" s="22"/>
      <c r="B2462" s="22"/>
      <c r="C2462" s="22"/>
      <c r="D2462" s="26"/>
      <c r="E2462" s="5" t="s">
        <v>4753</v>
      </c>
      <c r="F2462" s="3">
        <v>2</v>
      </c>
      <c r="G2462" s="20">
        <v>8.4</v>
      </c>
      <c r="H2462" s="20"/>
      <c r="I2462" s="20"/>
      <c r="J2462" s="30">
        <f t="shared" si="59"/>
        <v>16.8</v>
      </c>
      <c r="K2462" s="32">
        <f>SUM(J2455:J2462)</f>
        <v>129.60000000000002</v>
      </c>
      <c r="L2462" s="22"/>
      <c r="M2462" s="22"/>
    </row>
    <row r="2463" spans="1:13" ht="15.45" customHeight="1" thickBot="1" x14ac:dyDescent="0.35">
      <c r="A2463" s="10" t="s">
        <v>4754</v>
      </c>
      <c r="B2463" s="5" t="s">
        <v>4755</v>
      </c>
      <c r="C2463" s="5" t="s">
        <v>4756</v>
      </c>
      <c r="D2463" s="84" t="s">
        <v>4757</v>
      </c>
      <c r="E2463" s="84"/>
      <c r="F2463" s="84"/>
      <c r="G2463" s="84"/>
      <c r="H2463" s="84"/>
      <c r="I2463" s="84"/>
      <c r="J2463" s="84"/>
      <c r="K2463" s="20">
        <f>SUM(K2466:K2468)</f>
        <v>96</v>
      </c>
      <c r="L2463" s="21">
        <f>ROUND(0*(1+M2/100),2)</f>
        <v>0</v>
      </c>
      <c r="M2463" s="21">
        <f>ROUND(K2463*L2463,2)</f>
        <v>0</v>
      </c>
    </row>
    <row r="2464" spans="1:13" ht="49.05" customHeight="1" thickBot="1" x14ac:dyDescent="0.35">
      <c r="A2464" s="22"/>
      <c r="B2464" s="22"/>
      <c r="C2464" s="22"/>
      <c r="D2464" s="84" t="s">
        <v>4758</v>
      </c>
      <c r="E2464" s="84"/>
      <c r="F2464" s="84"/>
      <c r="G2464" s="84"/>
      <c r="H2464" s="84"/>
      <c r="I2464" s="84"/>
      <c r="J2464" s="84"/>
      <c r="K2464" s="84"/>
      <c r="L2464" s="84"/>
      <c r="M2464" s="84"/>
    </row>
    <row r="2465" spans="1:13" ht="15.15" customHeight="1" thickBot="1" x14ac:dyDescent="0.35">
      <c r="A2465" s="22"/>
      <c r="B2465" s="22"/>
      <c r="C2465" s="22"/>
      <c r="D2465" s="22"/>
      <c r="E2465" s="23"/>
      <c r="F2465" s="25" t="s">
        <v>4759</v>
      </c>
      <c r="G2465" s="25" t="s">
        <v>4760</v>
      </c>
      <c r="H2465" s="25" t="s">
        <v>4761</v>
      </c>
      <c r="I2465" s="25" t="s">
        <v>4762</v>
      </c>
      <c r="J2465" s="25" t="s">
        <v>4763</v>
      </c>
      <c r="K2465" s="25" t="s">
        <v>4764</v>
      </c>
      <c r="L2465" s="22"/>
      <c r="M2465" s="22"/>
    </row>
    <row r="2466" spans="1:13" ht="15.15" customHeight="1" thickBot="1" x14ac:dyDescent="0.35">
      <c r="A2466" s="22"/>
      <c r="B2466" s="22"/>
      <c r="C2466" s="22"/>
      <c r="D2466" s="26"/>
      <c r="E2466" s="27" t="s">
        <v>4765</v>
      </c>
      <c r="F2466" s="28">
        <v>2</v>
      </c>
      <c r="G2466" s="29">
        <v>4.8</v>
      </c>
      <c r="H2466" s="29"/>
      <c r="I2466" s="29"/>
      <c r="J2466" s="31">
        <f>ROUND(F2466*G2466,3)</f>
        <v>9.6</v>
      </c>
      <c r="K2466" s="42"/>
      <c r="L2466" s="22"/>
      <c r="M2466" s="22"/>
    </row>
    <row r="2467" spans="1:13" ht="15.15" customHeight="1" thickBot="1" x14ac:dyDescent="0.35">
      <c r="A2467" s="22"/>
      <c r="B2467" s="22"/>
      <c r="C2467" s="22"/>
      <c r="D2467" s="26"/>
      <c r="E2467" s="5" t="s">
        <v>4766</v>
      </c>
      <c r="F2467" s="3">
        <v>2</v>
      </c>
      <c r="G2467" s="20">
        <v>4.8</v>
      </c>
      <c r="H2467" s="20"/>
      <c r="I2467" s="20"/>
      <c r="J2467" s="30">
        <f>ROUND(F2467*G2467,3)</f>
        <v>9.6</v>
      </c>
      <c r="K2467" s="22"/>
      <c r="L2467" s="22"/>
      <c r="M2467" s="22"/>
    </row>
    <row r="2468" spans="1:13" ht="15.15" customHeight="1" thickBot="1" x14ac:dyDescent="0.35">
      <c r="A2468" s="22"/>
      <c r="B2468" s="22"/>
      <c r="C2468" s="22"/>
      <c r="D2468" s="26"/>
      <c r="E2468" s="5" t="s">
        <v>4767</v>
      </c>
      <c r="F2468" s="3">
        <v>2</v>
      </c>
      <c r="G2468" s="20">
        <v>38.4</v>
      </c>
      <c r="H2468" s="20"/>
      <c r="I2468" s="20"/>
      <c r="J2468" s="30">
        <f>ROUND(F2468*G2468,3)</f>
        <v>76.8</v>
      </c>
      <c r="K2468" s="32">
        <f>SUM(J2466:J2468)</f>
        <v>96</v>
      </c>
      <c r="L2468" s="22"/>
      <c r="M2468" s="22"/>
    </row>
    <row r="2469" spans="1:13" ht="15.45" customHeight="1" thickBot="1" x14ac:dyDescent="0.35">
      <c r="A2469" s="10" t="s">
        <v>4768</v>
      </c>
      <c r="B2469" s="5" t="s">
        <v>4769</v>
      </c>
      <c r="C2469" s="5" t="s">
        <v>4770</v>
      </c>
      <c r="D2469" s="84" t="s">
        <v>4771</v>
      </c>
      <c r="E2469" s="84"/>
      <c r="F2469" s="84"/>
      <c r="G2469" s="84"/>
      <c r="H2469" s="84"/>
      <c r="I2469" s="84"/>
      <c r="J2469" s="84"/>
      <c r="K2469" s="20">
        <f>SUM(K2472:K2473)</f>
        <v>82.8</v>
      </c>
      <c r="L2469" s="21">
        <f>ROUND(0*(1+M2/100),2)</f>
        <v>0</v>
      </c>
      <c r="M2469" s="21">
        <f>ROUND(K2469*L2469,2)</f>
        <v>0</v>
      </c>
    </row>
    <row r="2470" spans="1:13" ht="49.05" customHeight="1" thickBot="1" x14ac:dyDescent="0.35">
      <c r="A2470" s="22"/>
      <c r="B2470" s="22"/>
      <c r="C2470" s="22"/>
      <c r="D2470" s="84" t="s">
        <v>4772</v>
      </c>
      <c r="E2470" s="84"/>
      <c r="F2470" s="84"/>
      <c r="G2470" s="84"/>
      <c r="H2470" s="84"/>
      <c r="I2470" s="84"/>
      <c r="J2470" s="84"/>
      <c r="K2470" s="84"/>
      <c r="L2470" s="84"/>
      <c r="M2470" s="84"/>
    </row>
    <row r="2471" spans="1:13" ht="15.15" customHeight="1" thickBot="1" x14ac:dyDescent="0.35">
      <c r="A2471" s="22"/>
      <c r="B2471" s="22"/>
      <c r="C2471" s="22"/>
      <c r="D2471" s="22"/>
      <c r="E2471" s="23"/>
      <c r="F2471" s="25" t="s">
        <v>4773</v>
      </c>
      <c r="G2471" s="25" t="s">
        <v>4774</v>
      </c>
      <c r="H2471" s="25" t="s">
        <v>4775</v>
      </c>
      <c r="I2471" s="25" t="s">
        <v>4776</v>
      </c>
      <c r="J2471" s="25" t="s">
        <v>4777</v>
      </c>
      <c r="K2471" s="25" t="s">
        <v>4778</v>
      </c>
      <c r="L2471" s="22"/>
      <c r="M2471" s="22"/>
    </row>
    <row r="2472" spans="1:13" ht="15.15" customHeight="1" thickBot="1" x14ac:dyDescent="0.35">
      <c r="A2472" s="22"/>
      <c r="B2472" s="22"/>
      <c r="C2472" s="22"/>
      <c r="D2472" s="26"/>
      <c r="E2472" s="27" t="s">
        <v>4779</v>
      </c>
      <c r="F2472" s="28">
        <v>2</v>
      </c>
      <c r="G2472" s="29">
        <v>31.2</v>
      </c>
      <c r="H2472" s="29"/>
      <c r="I2472" s="29"/>
      <c r="J2472" s="31">
        <f>ROUND(F2472*G2472,3)</f>
        <v>62.4</v>
      </c>
      <c r="K2472" s="42"/>
      <c r="L2472" s="22"/>
      <c r="M2472" s="22"/>
    </row>
    <row r="2473" spans="1:13" ht="15.15" customHeight="1" thickBot="1" x14ac:dyDescent="0.35">
      <c r="A2473" s="22"/>
      <c r="B2473" s="22"/>
      <c r="C2473" s="22"/>
      <c r="D2473" s="26"/>
      <c r="E2473" s="5" t="s">
        <v>4780</v>
      </c>
      <c r="F2473" s="3">
        <v>2</v>
      </c>
      <c r="G2473" s="20">
        <v>10.199999999999999</v>
      </c>
      <c r="H2473" s="20"/>
      <c r="I2473" s="20"/>
      <c r="J2473" s="30">
        <f>ROUND(F2473*G2473,3)</f>
        <v>20.399999999999999</v>
      </c>
      <c r="K2473" s="32">
        <f>SUM(J2472:J2473)</f>
        <v>82.8</v>
      </c>
      <c r="L2473" s="22"/>
      <c r="M2473" s="22"/>
    </row>
    <row r="2474" spans="1:13" ht="15.45" customHeight="1" thickBot="1" x14ac:dyDescent="0.35">
      <c r="A2474" s="10" t="s">
        <v>4781</v>
      </c>
      <c r="B2474" s="5" t="s">
        <v>4782</v>
      </c>
      <c r="C2474" s="5" t="s">
        <v>4783</v>
      </c>
      <c r="D2474" s="84" t="s">
        <v>4784</v>
      </c>
      <c r="E2474" s="84"/>
      <c r="F2474" s="84"/>
      <c r="G2474" s="84"/>
      <c r="H2474" s="84"/>
      <c r="I2474" s="84"/>
      <c r="J2474" s="84"/>
      <c r="K2474" s="20">
        <f>SUM(K2477:K2477)</f>
        <v>40.799999999999997</v>
      </c>
      <c r="L2474" s="21">
        <f>ROUND(0*(1+M2/100),2)</f>
        <v>0</v>
      </c>
      <c r="M2474" s="21">
        <f>ROUND(K2474*L2474,2)</f>
        <v>0</v>
      </c>
    </row>
    <row r="2475" spans="1:13" ht="49.05" customHeight="1" thickBot="1" x14ac:dyDescent="0.35">
      <c r="A2475" s="22"/>
      <c r="B2475" s="22"/>
      <c r="C2475" s="22"/>
      <c r="D2475" s="84" t="s">
        <v>4785</v>
      </c>
      <c r="E2475" s="84"/>
      <c r="F2475" s="84"/>
      <c r="G2475" s="84"/>
      <c r="H2475" s="84"/>
      <c r="I2475" s="84"/>
      <c r="J2475" s="84"/>
      <c r="K2475" s="84"/>
      <c r="L2475" s="84"/>
      <c r="M2475" s="84"/>
    </row>
    <row r="2476" spans="1:13" ht="15.15" customHeight="1" thickBot="1" x14ac:dyDescent="0.35">
      <c r="A2476" s="22"/>
      <c r="B2476" s="22"/>
      <c r="C2476" s="22"/>
      <c r="D2476" s="22"/>
      <c r="E2476" s="23"/>
      <c r="F2476" s="25" t="s">
        <v>4786</v>
      </c>
      <c r="G2476" s="25" t="s">
        <v>4787</v>
      </c>
      <c r="H2476" s="25" t="s">
        <v>4788</v>
      </c>
      <c r="I2476" s="25" t="s">
        <v>4789</v>
      </c>
      <c r="J2476" s="25" t="s">
        <v>4790</v>
      </c>
      <c r="K2476" s="25" t="s">
        <v>4791</v>
      </c>
      <c r="L2476" s="22"/>
      <c r="M2476" s="22"/>
    </row>
    <row r="2477" spans="1:13" ht="15.15" customHeight="1" thickBot="1" x14ac:dyDescent="0.35">
      <c r="A2477" s="22"/>
      <c r="B2477" s="22"/>
      <c r="C2477" s="22"/>
      <c r="D2477" s="26"/>
      <c r="E2477" s="27" t="s">
        <v>4792</v>
      </c>
      <c r="F2477" s="28">
        <v>2</v>
      </c>
      <c r="G2477" s="29">
        <v>20.399999999999999</v>
      </c>
      <c r="H2477" s="29"/>
      <c r="I2477" s="29"/>
      <c r="J2477" s="31">
        <f>ROUND(F2477*G2477,3)</f>
        <v>40.799999999999997</v>
      </c>
      <c r="K2477" s="33">
        <f>SUM(J2477:J2477)</f>
        <v>40.799999999999997</v>
      </c>
      <c r="L2477" s="22"/>
      <c r="M2477" s="22"/>
    </row>
    <row r="2478" spans="1:13" ht="15.45" customHeight="1" thickBot="1" x14ac:dyDescent="0.35">
      <c r="A2478" s="10" t="s">
        <v>4793</v>
      </c>
      <c r="B2478" s="5" t="s">
        <v>4794</v>
      </c>
      <c r="C2478" s="5" t="s">
        <v>4795</v>
      </c>
      <c r="D2478" s="84" t="s">
        <v>4796</v>
      </c>
      <c r="E2478" s="84"/>
      <c r="F2478" s="84"/>
      <c r="G2478" s="84"/>
      <c r="H2478" s="84"/>
      <c r="I2478" s="84"/>
      <c r="J2478" s="84"/>
      <c r="K2478" s="20">
        <f>SUM(K2481:K2481)</f>
        <v>82.8</v>
      </c>
      <c r="L2478" s="21">
        <f>ROUND(0*(1+M2/100),2)</f>
        <v>0</v>
      </c>
      <c r="M2478" s="21">
        <f>ROUND(K2478*L2478,2)</f>
        <v>0</v>
      </c>
    </row>
    <row r="2479" spans="1:13" ht="49.05" customHeight="1" thickBot="1" x14ac:dyDescent="0.35">
      <c r="A2479" s="22"/>
      <c r="B2479" s="22"/>
      <c r="C2479" s="22"/>
      <c r="D2479" s="84" t="s">
        <v>4797</v>
      </c>
      <c r="E2479" s="84"/>
      <c r="F2479" s="84"/>
      <c r="G2479" s="84"/>
      <c r="H2479" s="84"/>
      <c r="I2479" s="84"/>
      <c r="J2479" s="84"/>
      <c r="K2479" s="84"/>
      <c r="L2479" s="84"/>
      <c r="M2479" s="84"/>
    </row>
    <row r="2480" spans="1:13" ht="15.15" customHeight="1" thickBot="1" x14ac:dyDescent="0.35">
      <c r="A2480" s="22"/>
      <c r="B2480" s="22"/>
      <c r="C2480" s="22"/>
      <c r="D2480" s="22"/>
      <c r="E2480" s="23"/>
      <c r="F2480" s="25" t="s">
        <v>4798</v>
      </c>
      <c r="G2480" s="25" t="s">
        <v>4799</v>
      </c>
      <c r="H2480" s="25" t="s">
        <v>4800</v>
      </c>
      <c r="I2480" s="25" t="s">
        <v>4801</v>
      </c>
      <c r="J2480" s="25" t="s">
        <v>4802</v>
      </c>
      <c r="K2480" s="25" t="s">
        <v>4803</v>
      </c>
      <c r="L2480" s="22"/>
      <c r="M2480" s="22"/>
    </row>
    <row r="2481" spans="1:13" ht="15.15" customHeight="1" thickBot="1" x14ac:dyDescent="0.35">
      <c r="A2481" s="22"/>
      <c r="B2481" s="22"/>
      <c r="C2481" s="22"/>
      <c r="D2481" s="26"/>
      <c r="E2481" s="27" t="s">
        <v>4804</v>
      </c>
      <c r="F2481" s="28">
        <v>2</v>
      </c>
      <c r="G2481" s="29">
        <v>41.4</v>
      </c>
      <c r="H2481" s="29"/>
      <c r="I2481" s="29"/>
      <c r="J2481" s="31">
        <f>ROUND(F2481*G2481,3)</f>
        <v>82.8</v>
      </c>
      <c r="K2481" s="33">
        <f>SUM(J2481:J2481)</f>
        <v>82.8</v>
      </c>
      <c r="L2481" s="22"/>
      <c r="M2481" s="22"/>
    </row>
    <row r="2482" spans="1:13" ht="15.45" customHeight="1" thickBot="1" x14ac:dyDescent="0.35">
      <c r="A2482" s="10" t="s">
        <v>4805</v>
      </c>
      <c r="B2482" s="5" t="s">
        <v>4806</v>
      </c>
      <c r="C2482" s="5" t="s">
        <v>4807</v>
      </c>
      <c r="D2482" s="84" t="s">
        <v>4808</v>
      </c>
      <c r="E2482" s="84"/>
      <c r="F2482" s="84"/>
      <c r="G2482" s="84"/>
      <c r="H2482" s="84"/>
      <c r="I2482" s="84"/>
      <c r="J2482" s="84"/>
      <c r="K2482" s="20">
        <f>SUM(K2485:K2525)</f>
        <v>394.19999999999993</v>
      </c>
      <c r="L2482" s="21">
        <f>ROUND(0*(1+M2/100),2)</f>
        <v>0</v>
      </c>
      <c r="M2482" s="21">
        <f>ROUND(K2482*L2482,2)</f>
        <v>0</v>
      </c>
    </row>
    <row r="2483" spans="1:13" ht="58.35" customHeight="1" thickBot="1" x14ac:dyDescent="0.35">
      <c r="A2483" s="22"/>
      <c r="B2483" s="22"/>
      <c r="C2483" s="22"/>
      <c r="D2483" s="84" t="s">
        <v>4809</v>
      </c>
      <c r="E2483" s="84"/>
      <c r="F2483" s="84"/>
      <c r="G2483" s="84"/>
      <c r="H2483" s="84"/>
      <c r="I2483" s="84"/>
      <c r="J2483" s="84"/>
      <c r="K2483" s="84"/>
      <c r="L2483" s="84"/>
      <c r="M2483" s="84"/>
    </row>
    <row r="2484" spans="1:13" ht="15.15" customHeight="1" thickBot="1" x14ac:dyDescent="0.35">
      <c r="A2484" s="22"/>
      <c r="B2484" s="22"/>
      <c r="C2484" s="22"/>
      <c r="D2484" s="22"/>
      <c r="E2484" s="23"/>
      <c r="F2484" s="25" t="s">
        <v>4810</v>
      </c>
      <c r="G2484" s="25" t="s">
        <v>4811</v>
      </c>
      <c r="H2484" s="25" t="s">
        <v>4812</v>
      </c>
      <c r="I2484" s="25" t="s">
        <v>4813</v>
      </c>
      <c r="J2484" s="25" t="s">
        <v>4814</v>
      </c>
      <c r="K2484" s="25" t="s">
        <v>4815</v>
      </c>
      <c r="L2484" s="22"/>
      <c r="M2484" s="22"/>
    </row>
    <row r="2485" spans="1:13" ht="15.15" customHeight="1" thickBot="1" x14ac:dyDescent="0.35">
      <c r="A2485" s="22"/>
      <c r="B2485" s="22"/>
      <c r="C2485" s="22"/>
      <c r="D2485" s="26"/>
      <c r="E2485" s="27" t="s">
        <v>4816</v>
      </c>
      <c r="F2485" s="28"/>
      <c r="G2485" s="29"/>
      <c r="H2485" s="29"/>
      <c r="I2485" s="29"/>
      <c r="J2485" s="41" t="s">
        <v>4817</v>
      </c>
      <c r="K2485" s="42"/>
      <c r="L2485" s="22"/>
      <c r="M2485" s="22"/>
    </row>
    <row r="2486" spans="1:13" ht="15.15" customHeight="1" thickBot="1" x14ac:dyDescent="0.35">
      <c r="A2486" s="22"/>
      <c r="B2486" s="22"/>
      <c r="C2486" s="22"/>
      <c r="D2486" s="26"/>
      <c r="E2486" s="5" t="s">
        <v>4818</v>
      </c>
      <c r="F2486" s="3">
        <v>2</v>
      </c>
      <c r="G2486" s="20">
        <v>4.5</v>
      </c>
      <c r="H2486" s="20"/>
      <c r="I2486" s="20"/>
      <c r="J2486" s="30">
        <f t="shared" ref="J2486:J2525" si="60">ROUND(F2486*G2486,3)</f>
        <v>9</v>
      </c>
      <c r="K2486" s="22"/>
      <c r="L2486" s="22"/>
      <c r="M2486" s="22"/>
    </row>
    <row r="2487" spans="1:13" ht="15.15" customHeight="1" thickBot="1" x14ac:dyDescent="0.35">
      <c r="A2487" s="22"/>
      <c r="B2487" s="22"/>
      <c r="C2487" s="22"/>
      <c r="D2487" s="26"/>
      <c r="E2487" s="5" t="s">
        <v>4819</v>
      </c>
      <c r="F2487" s="3">
        <v>2</v>
      </c>
      <c r="G2487" s="20">
        <v>5</v>
      </c>
      <c r="H2487" s="20"/>
      <c r="I2487" s="20"/>
      <c r="J2487" s="30">
        <f t="shared" si="60"/>
        <v>10</v>
      </c>
      <c r="K2487" s="22"/>
      <c r="L2487" s="22"/>
      <c r="M2487" s="22"/>
    </row>
    <row r="2488" spans="1:13" ht="15.15" customHeight="1" thickBot="1" x14ac:dyDescent="0.35">
      <c r="A2488" s="22"/>
      <c r="B2488" s="22"/>
      <c r="C2488" s="22"/>
      <c r="D2488" s="26"/>
      <c r="E2488" s="5" t="s">
        <v>4820</v>
      </c>
      <c r="F2488" s="3">
        <v>2</v>
      </c>
      <c r="G2488" s="20">
        <v>4.5</v>
      </c>
      <c r="H2488" s="20"/>
      <c r="I2488" s="20"/>
      <c r="J2488" s="30">
        <f t="shared" si="60"/>
        <v>9</v>
      </c>
      <c r="K2488" s="22"/>
      <c r="L2488" s="22"/>
      <c r="M2488" s="22"/>
    </row>
    <row r="2489" spans="1:13" ht="15.15" customHeight="1" thickBot="1" x14ac:dyDescent="0.35">
      <c r="A2489" s="22"/>
      <c r="B2489" s="22"/>
      <c r="C2489" s="22"/>
      <c r="D2489" s="26"/>
      <c r="E2489" s="5" t="s">
        <v>4821</v>
      </c>
      <c r="F2489" s="3">
        <v>2</v>
      </c>
      <c r="G2489" s="20">
        <v>4.5</v>
      </c>
      <c r="H2489" s="20"/>
      <c r="I2489" s="20"/>
      <c r="J2489" s="30">
        <f t="shared" si="60"/>
        <v>9</v>
      </c>
      <c r="K2489" s="22"/>
      <c r="L2489" s="22"/>
      <c r="M2489" s="22"/>
    </row>
    <row r="2490" spans="1:13" ht="15.15" customHeight="1" thickBot="1" x14ac:dyDescent="0.35">
      <c r="A2490" s="22"/>
      <c r="B2490" s="22"/>
      <c r="C2490" s="22"/>
      <c r="D2490" s="26"/>
      <c r="E2490" s="5" t="s">
        <v>4822</v>
      </c>
      <c r="F2490" s="3">
        <v>2</v>
      </c>
      <c r="G2490" s="20">
        <v>4.5</v>
      </c>
      <c r="H2490" s="20"/>
      <c r="I2490" s="20"/>
      <c r="J2490" s="30">
        <f t="shared" si="60"/>
        <v>9</v>
      </c>
      <c r="K2490" s="22"/>
      <c r="L2490" s="22"/>
      <c r="M2490" s="22"/>
    </row>
    <row r="2491" spans="1:13" ht="15.15" customHeight="1" thickBot="1" x14ac:dyDescent="0.35">
      <c r="A2491" s="22"/>
      <c r="B2491" s="22"/>
      <c r="C2491" s="22"/>
      <c r="D2491" s="26"/>
      <c r="E2491" s="5" t="s">
        <v>4823</v>
      </c>
      <c r="F2491" s="3">
        <v>2</v>
      </c>
      <c r="G2491" s="20">
        <v>4</v>
      </c>
      <c r="H2491" s="20"/>
      <c r="I2491" s="20"/>
      <c r="J2491" s="30">
        <f t="shared" si="60"/>
        <v>8</v>
      </c>
      <c r="K2491" s="22"/>
      <c r="L2491" s="22"/>
      <c r="M2491" s="22"/>
    </row>
    <row r="2492" spans="1:13" ht="15.15" customHeight="1" thickBot="1" x14ac:dyDescent="0.35">
      <c r="A2492" s="22"/>
      <c r="B2492" s="22"/>
      <c r="C2492" s="22"/>
      <c r="D2492" s="26"/>
      <c r="E2492" s="5" t="s">
        <v>4824</v>
      </c>
      <c r="F2492" s="3">
        <v>2</v>
      </c>
      <c r="G2492" s="20">
        <v>4.5</v>
      </c>
      <c r="H2492" s="20"/>
      <c r="I2492" s="20"/>
      <c r="J2492" s="30">
        <f t="shared" si="60"/>
        <v>9</v>
      </c>
      <c r="K2492" s="22"/>
      <c r="L2492" s="22"/>
      <c r="M2492" s="22"/>
    </row>
    <row r="2493" spans="1:13" ht="15.15" customHeight="1" thickBot="1" x14ac:dyDescent="0.35">
      <c r="A2493" s="22"/>
      <c r="B2493" s="22"/>
      <c r="C2493" s="22"/>
      <c r="D2493" s="26"/>
      <c r="E2493" s="5" t="s">
        <v>4825</v>
      </c>
      <c r="F2493" s="3">
        <v>2</v>
      </c>
      <c r="G2493" s="20">
        <v>4.5</v>
      </c>
      <c r="H2493" s="20"/>
      <c r="I2493" s="20"/>
      <c r="J2493" s="30">
        <f t="shared" si="60"/>
        <v>9</v>
      </c>
      <c r="K2493" s="22"/>
      <c r="L2493" s="22"/>
      <c r="M2493" s="22"/>
    </row>
    <row r="2494" spans="1:13" ht="15.15" customHeight="1" thickBot="1" x14ac:dyDescent="0.35">
      <c r="A2494" s="22"/>
      <c r="B2494" s="22"/>
      <c r="C2494" s="22"/>
      <c r="D2494" s="26"/>
      <c r="E2494" s="5" t="s">
        <v>4826</v>
      </c>
      <c r="F2494" s="3">
        <v>2</v>
      </c>
      <c r="G2494" s="20">
        <v>4.5</v>
      </c>
      <c r="H2494" s="20"/>
      <c r="I2494" s="20"/>
      <c r="J2494" s="30">
        <f t="shared" si="60"/>
        <v>9</v>
      </c>
      <c r="K2494" s="22"/>
      <c r="L2494" s="22"/>
      <c r="M2494" s="22"/>
    </row>
    <row r="2495" spans="1:13" ht="15.15" customHeight="1" thickBot="1" x14ac:dyDescent="0.35">
      <c r="A2495" s="22"/>
      <c r="B2495" s="22"/>
      <c r="C2495" s="22"/>
      <c r="D2495" s="26"/>
      <c r="E2495" s="5" t="s">
        <v>4827</v>
      </c>
      <c r="F2495" s="3">
        <v>2</v>
      </c>
      <c r="G2495" s="20">
        <v>4.5</v>
      </c>
      <c r="H2495" s="20"/>
      <c r="I2495" s="20"/>
      <c r="J2495" s="30">
        <f t="shared" si="60"/>
        <v>9</v>
      </c>
      <c r="K2495" s="22"/>
      <c r="L2495" s="22"/>
      <c r="M2495" s="22"/>
    </row>
    <row r="2496" spans="1:13" ht="15.15" customHeight="1" thickBot="1" x14ac:dyDescent="0.35">
      <c r="A2496" s="22"/>
      <c r="B2496" s="22"/>
      <c r="C2496" s="22"/>
      <c r="D2496" s="26"/>
      <c r="E2496" s="5" t="s">
        <v>4828</v>
      </c>
      <c r="F2496" s="3">
        <v>2</v>
      </c>
      <c r="G2496" s="20">
        <v>4.5</v>
      </c>
      <c r="H2496" s="20"/>
      <c r="I2496" s="20"/>
      <c r="J2496" s="30">
        <f t="shared" si="60"/>
        <v>9</v>
      </c>
      <c r="K2496" s="22"/>
      <c r="L2496" s="22"/>
      <c r="M2496" s="22"/>
    </row>
    <row r="2497" spans="1:13" ht="15.15" customHeight="1" thickBot="1" x14ac:dyDescent="0.35">
      <c r="A2497" s="22"/>
      <c r="B2497" s="22"/>
      <c r="C2497" s="22"/>
      <c r="D2497" s="26"/>
      <c r="E2497" s="5" t="s">
        <v>4829</v>
      </c>
      <c r="F2497" s="3">
        <v>2</v>
      </c>
      <c r="G2497" s="20">
        <v>4.5</v>
      </c>
      <c r="H2497" s="20"/>
      <c r="I2497" s="20"/>
      <c r="J2497" s="30">
        <f t="shared" si="60"/>
        <v>9</v>
      </c>
      <c r="K2497" s="22"/>
      <c r="L2497" s="22"/>
      <c r="M2497" s="22"/>
    </row>
    <row r="2498" spans="1:13" ht="15.15" customHeight="1" thickBot="1" x14ac:dyDescent="0.35">
      <c r="A2498" s="22"/>
      <c r="B2498" s="22"/>
      <c r="C2498" s="22"/>
      <c r="D2498" s="26"/>
      <c r="E2498" s="5" t="s">
        <v>4830</v>
      </c>
      <c r="F2498" s="3">
        <v>2</v>
      </c>
      <c r="G2498" s="20">
        <v>4.5</v>
      </c>
      <c r="H2498" s="20"/>
      <c r="I2498" s="20"/>
      <c r="J2498" s="30">
        <f t="shared" si="60"/>
        <v>9</v>
      </c>
      <c r="K2498" s="22"/>
      <c r="L2498" s="22"/>
      <c r="M2498" s="22"/>
    </row>
    <row r="2499" spans="1:13" ht="15.15" customHeight="1" thickBot="1" x14ac:dyDescent="0.35">
      <c r="A2499" s="22"/>
      <c r="B2499" s="22"/>
      <c r="C2499" s="22"/>
      <c r="D2499" s="26"/>
      <c r="E2499" s="5" t="s">
        <v>4831</v>
      </c>
      <c r="F2499" s="3">
        <v>2</v>
      </c>
      <c r="G2499" s="20">
        <v>4</v>
      </c>
      <c r="H2499" s="20"/>
      <c r="I2499" s="20"/>
      <c r="J2499" s="30">
        <f t="shared" si="60"/>
        <v>8</v>
      </c>
      <c r="K2499" s="22"/>
      <c r="L2499" s="22"/>
      <c r="M2499" s="22"/>
    </row>
    <row r="2500" spans="1:13" ht="15.15" customHeight="1" thickBot="1" x14ac:dyDescent="0.35">
      <c r="A2500" s="22"/>
      <c r="B2500" s="22"/>
      <c r="C2500" s="22"/>
      <c r="D2500" s="26"/>
      <c r="E2500" s="5" t="s">
        <v>4832</v>
      </c>
      <c r="F2500" s="3">
        <v>2</v>
      </c>
      <c r="G2500" s="20">
        <v>4.5</v>
      </c>
      <c r="H2500" s="20"/>
      <c r="I2500" s="20"/>
      <c r="J2500" s="30">
        <f t="shared" si="60"/>
        <v>9</v>
      </c>
      <c r="K2500" s="22"/>
      <c r="L2500" s="22"/>
      <c r="M2500" s="22"/>
    </row>
    <row r="2501" spans="1:13" ht="15.15" customHeight="1" thickBot="1" x14ac:dyDescent="0.35">
      <c r="A2501" s="22"/>
      <c r="B2501" s="22"/>
      <c r="C2501" s="22"/>
      <c r="D2501" s="26"/>
      <c r="E2501" s="5" t="s">
        <v>4833</v>
      </c>
      <c r="F2501" s="3">
        <v>2</v>
      </c>
      <c r="G2501" s="20">
        <v>4.5</v>
      </c>
      <c r="H2501" s="20"/>
      <c r="I2501" s="20"/>
      <c r="J2501" s="30">
        <f t="shared" si="60"/>
        <v>9</v>
      </c>
      <c r="K2501" s="22"/>
      <c r="L2501" s="22"/>
      <c r="M2501" s="22"/>
    </row>
    <row r="2502" spans="1:13" ht="15.15" customHeight="1" thickBot="1" x14ac:dyDescent="0.35">
      <c r="A2502" s="22"/>
      <c r="B2502" s="22"/>
      <c r="C2502" s="22"/>
      <c r="D2502" s="26"/>
      <c r="E2502" s="5" t="s">
        <v>4834</v>
      </c>
      <c r="F2502" s="3">
        <v>2</v>
      </c>
      <c r="G2502" s="20">
        <v>3.5</v>
      </c>
      <c r="H2502" s="20"/>
      <c r="I2502" s="20"/>
      <c r="J2502" s="30">
        <f t="shared" si="60"/>
        <v>7</v>
      </c>
      <c r="K2502" s="22"/>
      <c r="L2502" s="22"/>
      <c r="M2502" s="22"/>
    </row>
    <row r="2503" spans="1:13" ht="15.15" customHeight="1" thickBot="1" x14ac:dyDescent="0.35">
      <c r="A2503" s="22"/>
      <c r="B2503" s="22"/>
      <c r="C2503" s="22"/>
      <c r="D2503" s="26"/>
      <c r="E2503" s="5" t="s">
        <v>4835</v>
      </c>
      <c r="F2503" s="3">
        <v>2</v>
      </c>
      <c r="G2503" s="20">
        <v>5.5</v>
      </c>
      <c r="H2503" s="20"/>
      <c r="I2503" s="20"/>
      <c r="J2503" s="30">
        <f t="shared" si="60"/>
        <v>11</v>
      </c>
      <c r="K2503" s="22"/>
      <c r="L2503" s="22"/>
      <c r="M2503" s="22"/>
    </row>
    <row r="2504" spans="1:13" ht="15.15" customHeight="1" thickBot="1" x14ac:dyDescent="0.35">
      <c r="A2504" s="22"/>
      <c r="B2504" s="22"/>
      <c r="C2504" s="22"/>
      <c r="D2504" s="26"/>
      <c r="E2504" s="5" t="s">
        <v>4836</v>
      </c>
      <c r="F2504" s="3">
        <v>2</v>
      </c>
      <c r="G2504" s="20">
        <v>4.5</v>
      </c>
      <c r="H2504" s="20"/>
      <c r="I2504" s="20"/>
      <c r="J2504" s="30">
        <f t="shared" si="60"/>
        <v>9</v>
      </c>
      <c r="K2504" s="22"/>
      <c r="L2504" s="22"/>
      <c r="M2504" s="22"/>
    </row>
    <row r="2505" spans="1:13" ht="15.15" customHeight="1" thickBot="1" x14ac:dyDescent="0.35">
      <c r="A2505" s="22"/>
      <c r="B2505" s="22"/>
      <c r="C2505" s="22"/>
      <c r="D2505" s="26"/>
      <c r="E2505" s="5" t="s">
        <v>4837</v>
      </c>
      <c r="F2505" s="3">
        <v>2</v>
      </c>
      <c r="G2505" s="20">
        <v>3</v>
      </c>
      <c r="H2505" s="20"/>
      <c r="I2505" s="20"/>
      <c r="J2505" s="30">
        <f t="shared" si="60"/>
        <v>6</v>
      </c>
      <c r="K2505" s="22"/>
      <c r="L2505" s="22"/>
      <c r="M2505" s="22"/>
    </row>
    <row r="2506" spans="1:13" ht="15.15" customHeight="1" thickBot="1" x14ac:dyDescent="0.35">
      <c r="A2506" s="22"/>
      <c r="B2506" s="22"/>
      <c r="C2506" s="22"/>
      <c r="D2506" s="26"/>
      <c r="E2506" s="5" t="s">
        <v>4838</v>
      </c>
      <c r="F2506" s="3">
        <v>2</v>
      </c>
      <c r="G2506" s="20">
        <v>5.5</v>
      </c>
      <c r="H2506" s="20"/>
      <c r="I2506" s="20"/>
      <c r="J2506" s="30">
        <f t="shared" si="60"/>
        <v>11</v>
      </c>
      <c r="K2506" s="22"/>
      <c r="L2506" s="22"/>
      <c r="M2506" s="22"/>
    </row>
    <row r="2507" spans="1:13" ht="15.15" customHeight="1" thickBot="1" x14ac:dyDescent="0.35">
      <c r="A2507" s="22"/>
      <c r="B2507" s="22"/>
      <c r="C2507" s="22"/>
      <c r="D2507" s="26"/>
      <c r="E2507" s="5" t="s">
        <v>4839</v>
      </c>
      <c r="F2507" s="3">
        <v>2</v>
      </c>
      <c r="G2507" s="20">
        <v>3</v>
      </c>
      <c r="H2507" s="20"/>
      <c r="I2507" s="20"/>
      <c r="J2507" s="30">
        <f t="shared" si="60"/>
        <v>6</v>
      </c>
      <c r="K2507" s="22"/>
      <c r="L2507" s="22"/>
      <c r="M2507" s="22"/>
    </row>
    <row r="2508" spans="1:13" ht="15.15" customHeight="1" thickBot="1" x14ac:dyDescent="0.35">
      <c r="A2508" s="22"/>
      <c r="B2508" s="22"/>
      <c r="C2508" s="22"/>
      <c r="D2508" s="26"/>
      <c r="E2508" s="5" t="s">
        <v>4840</v>
      </c>
      <c r="F2508" s="3">
        <v>2</v>
      </c>
      <c r="G2508" s="20">
        <v>7</v>
      </c>
      <c r="H2508" s="20"/>
      <c r="I2508" s="20"/>
      <c r="J2508" s="30">
        <f t="shared" si="60"/>
        <v>14</v>
      </c>
      <c r="K2508" s="22"/>
      <c r="L2508" s="22"/>
      <c r="M2508" s="22"/>
    </row>
    <row r="2509" spans="1:13" ht="15.15" customHeight="1" thickBot="1" x14ac:dyDescent="0.35">
      <c r="A2509" s="22"/>
      <c r="B2509" s="22"/>
      <c r="C2509" s="22"/>
      <c r="D2509" s="26"/>
      <c r="E2509" s="5" t="s">
        <v>4841</v>
      </c>
      <c r="F2509" s="3">
        <v>2</v>
      </c>
      <c r="G2509" s="20">
        <v>7</v>
      </c>
      <c r="H2509" s="20"/>
      <c r="I2509" s="20"/>
      <c r="J2509" s="30">
        <f t="shared" si="60"/>
        <v>14</v>
      </c>
      <c r="K2509" s="22"/>
      <c r="L2509" s="22"/>
      <c r="M2509" s="22"/>
    </row>
    <row r="2510" spans="1:13" ht="15.15" customHeight="1" thickBot="1" x14ac:dyDescent="0.35">
      <c r="A2510" s="22"/>
      <c r="B2510" s="22"/>
      <c r="C2510" s="22"/>
      <c r="D2510" s="26"/>
      <c r="E2510" s="5" t="s">
        <v>4842</v>
      </c>
      <c r="F2510" s="3">
        <v>2</v>
      </c>
      <c r="G2510" s="20">
        <v>5</v>
      </c>
      <c r="H2510" s="20"/>
      <c r="I2510" s="20"/>
      <c r="J2510" s="30">
        <f t="shared" si="60"/>
        <v>10</v>
      </c>
      <c r="K2510" s="22"/>
      <c r="L2510" s="22"/>
      <c r="M2510" s="22"/>
    </row>
    <row r="2511" spans="1:13" ht="15.15" customHeight="1" thickBot="1" x14ac:dyDescent="0.35">
      <c r="A2511" s="22"/>
      <c r="B2511" s="22"/>
      <c r="C2511" s="22"/>
      <c r="D2511" s="26"/>
      <c r="E2511" s="5" t="s">
        <v>4843</v>
      </c>
      <c r="F2511" s="3">
        <v>2</v>
      </c>
      <c r="G2511" s="20">
        <v>4.5</v>
      </c>
      <c r="H2511" s="20"/>
      <c r="I2511" s="20"/>
      <c r="J2511" s="30">
        <f t="shared" si="60"/>
        <v>9</v>
      </c>
      <c r="K2511" s="22"/>
      <c r="L2511" s="22"/>
      <c r="M2511" s="22"/>
    </row>
    <row r="2512" spans="1:13" ht="15.15" customHeight="1" thickBot="1" x14ac:dyDescent="0.35">
      <c r="A2512" s="22"/>
      <c r="B2512" s="22"/>
      <c r="C2512" s="22"/>
      <c r="D2512" s="26"/>
      <c r="E2512" s="5" t="s">
        <v>4844</v>
      </c>
      <c r="F2512" s="3">
        <v>2</v>
      </c>
      <c r="G2512" s="20">
        <v>4.5</v>
      </c>
      <c r="H2512" s="20"/>
      <c r="I2512" s="20"/>
      <c r="J2512" s="30">
        <f t="shared" si="60"/>
        <v>9</v>
      </c>
      <c r="K2512" s="22"/>
      <c r="L2512" s="22"/>
      <c r="M2512" s="22"/>
    </row>
    <row r="2513" spans="1:13" ht="15.15" customHeight="1" thickBot="1" x14ac:dyDescent="0.35">
      <c r="A2513" s="22"/>
      <c r="B2513" s="22"/>
      <c r="C2513" s="22"/>
      <c r="D2513" s="26"/>
      <c r="E2513" s="5" t="s">
        <v>4845</v>
      </c>
      <c r="F2513" s="3">
        <v>2</v>
      </c>
      <c r="G2513" s="20">
        <v>4.5</v>
      </c>
      <c r="H2513" s="20"/>
      <c r="I2513" s="20"/>
      <c r="J2513" s="30">
        <f t="shared" si="60"/>
        <v>9</v>
      </c>
      <c r="K2513" s="22"/>
      <c r="L2513" s="22"/>
      <c r="M2513" s="22"/>
    </row>
    <row r="2514" spans="1:13" ht="15.15" customHeight="1" thickBot="1" x14ac:dyDescent="0.35">
      <c r="A2514" s="22"/>
      <c r="B2514" s="22"/>
      <c r="C2514" s="22"/>
      <c r="D2514" s="26"/>
      <c r="E2514" s="5" t="s">
        <v>4846</v>
      </c>
      <c r="F2514" s="3">
        <v>2</v>
      </c>
      <c r="G2514" s="20">
        <v>4.5</v>
      </c>
      <c r="H2514" s="20"/>
      <c r="I2514" s="20"/>
      <c r="J2514" s="30">
        <f t="shared" si="60"/>
        <v>9</v>
      </c>
      <c r="K2514" s="22"/>
      <c r="L2514" s="22"/>
      <c r="M2514" s="22"/>
    </row>
    <row r="2515" spans="1:13" ht="15.15" customHeight="1" thickBot="1" x14ac:dyDescent="0.35">
      <c r="A2515" s="22"/>
      <c r="B2515" s="22"/>
      <c r="C2515" s="22"/>
      <c r="D2515" s="26"/>
      <c r="E2515" s="5" t="s">
        <v>4847</v>
      </c>
      <c r="F2515" s="3">
        <v>2</v>
      </c>
      <c r="G2515" s="20">
        <v>3</v>
      </c>
      <c r="H2515" s="20"/>
      <c r="I2515" s="20"/>
      <c r="J2515" s="30">
        <f t="shared" si="60"/>
        <v>6</v>
      </c>
      <c r="K2515" s="22"/>
      <c r="L2515" s="22"/>
      <c r="M2515" s="22"/>
    </row>
    <row r="2516" spans="1:13" ht="15.15" customHeight="1" thickBot="1" x14ac:dyDescent="0.35">
      <c r="A2516" s="22"/>
      <c r="B2516" s="22"/>
      <c r="C2516" s="22"/>
      <c r="D2516" s="26"/>
      <c r="E2516" s="5" t="s">
        <v>4848</v>
      </c>
      <c r="F2516" s="3">
        <v>2</v>
      </c>
      <c r="G2516" s="20">
        <v>3</v>
      </c>
      <c r="H2516" s="20"/>
      <c r="I2516" s="20"/>
      <c r="J2516" s="30">
        <f t="shared" si="60"/>
        <v>6</v>
      </c>
      <c r="K2516" s="22"/>
      <c r="L2516" s="22"/>
      <c r="M2516" s="22"/>
    </row>
    <row r="2517" spans="1:13" ht="15.15" customHeight="1" thickBot="1" x14ac:dyDescent="0.35">
      <c r="A2517" s="22"/>
      <c r="B2517" s="22"/>
      <c r="C2517" s="22"/>
      <c r="D2517" s="26"/>
      <c r="E2517" s="5" t="s">
        <v>4849</v>
      </c>
      <c r="F2517" s="3">
        <v>2</v>
      </c>
      <c r="G2517" s="20">
        <v>4.5</v>
      </c>
      <c r="H2517" s="20"/>
      <c r="I2517" s="20"/>
      <c r="J2517" s="30">
        <f t="shared" si="60"/>
        <v>9</v>
      </c>
      <c r="K2517" s="22"/>
      <c r="L2517" s="22"/>
      <c r="M2517" s="22"/>
    </row>
    <row r="2518" spans="1:13" ht="15.15" customHeight="1" thickBot="1" x14ac:dyDescent="0.35">
      <c r="A2518" s="22"/>
      <c r="B2518" s="22"/>
      <c r="C2518" s="22"/>
      <c r="D2518" s="26"/>
      <c r="E2518" s="5" t="s">
        <v>4850</v>
      </c>
      <c r="F2518" s="3">
        <v>2</v>
      </c>
      <c r="G2518" s="20">
        <v>4.5</v>
      </c>
      <c r="H2518" s="20"/>
      <c r="I2518" s="20"/>
      <c r="J2518" s="30">
        <f t="shared" si="60"/>
        <v>9</v>
      </c>
      <c r="K2518" s="22"/>
      <c r="L2518" s="22"/>
      <c r="M2518" s="22"/>
    </row>
    <row r="2519" spans="1:13" ht="15.15" customHeight="1" thickBot="1" x14ac:dyDescent="0.35">
      <c r="A2519" s="22"/>
      <c r="B2519" s="22"/>
      <c r="C2519" s="22"/>
      <c r="D2519" s="26"/>
      <c r="E2519" s="5" t="s">
        <v>4851</v>
      </c>
      <c r="F2519" s="3">
        <v>2</v>
      </c>
      <c r="G2519" s="20">
        <v>7.2</v>
      </c>
      <c r="H2519" s="20"/>
      <c r="I2519" s="20"/>
      <c r="J2519" s="30">
        <f t="shared" si="60"/>
        <v>14.4</v>
      </c>
      <c r="K2519" s="22"/>
      <c r="L2519" s="22"/>
      <c r="M2519" s="22"/>
    </row>
    <row r="2520" spans="1:13" ht="15.15" customHeight="1" thickBot="1" x14ac:dyDescent="0.35">
      <c r="A2520" s="22"/>
      <c r="B2520" s="22"/>
      <c r="C2520" s="22"/>
      <c r="D2520" s="26"/>
      <c r="E2520" s="5" t="s">
        <v>4852</v>
      </c>
      <c r="F2520" s="3">
        <v>2</v>
      </c>
      <c r="G2520" s="20">
        <v>3.6</v>
      </c>
      <c r="H2520" s="20"/>
      <c r="I2520" s="20"/>
      <c r="J2520" s="30">
        <f t="shared" si="60"/>
        <v>7.2</v>
      </c>
      <c r="K2520" s="22"/>
      <c r="L2520" s="22"/>
      <c r="M2520" s="22"/>
    </row>
    <row r="2521" spans="1:13" ht="15.15" customHeight="1" thickBot="1" x14ac:dyDescent="0.35">
      <c r="A2521" s="22"/>
      <c r="B2521" s="22"/>
      <c r="C2521" s="22"/>
      <c r="D2521" s="26"/>
      <c r="E2521" s="5" t="s">
        <v>4853</v>
      </c>
      <c r="F2521" s="3">
        <v>2</v>
      </c>
      <c r="G2521" s="20">
        <v>3.6</v>
      </c>
      <c r="H2521" s="20"/>
      <c r="I2521" s="20"/>
      <c r="J2521" s="30">
        <f t="shared" si="60"/>
        <v>7.2</v>
      </c>
      <c r="K2521" s="22"/>
      <c r="L2521" s="22"/>
      <c r="M2521" s="22"/>
    </row>
    <row r="2522" spans="1:13" ht="15.15" customHeight="1" thickBot="1" x14ac:dyDescent="0.35">
      <c r="A2522" s="22"/>
      <c r="B2522" s="22"/>
      <c r="C2522" s="22"/>
      <c r="D2522" s="26"/>
      <c r="E2522" s="5" t="s">
        <v>4854</v>
      </c>
      <c r="F2522" s="3">
        <v>2</v>
      </c>
      <c r="G2522" s="20">
        <v>13.8</v>
      </c>
      <c r="H2522" s="20"/>
      <c r="I2522" s="20"/>
      <c r="J2522" s="30">
        <f t="shared" si="60"/>
        <v>27.6</v>
      </c>
      <c r="K2522" s="22"/>
      <c r="L2522" s="22"/>
      <c r="M2522" s="22"/>
    </row>
    <row r="2523" spans="1:13" ht="15.15" customHeight="1" thickBot="1" x14ac:dyDescent="0.35">
      <c r="A2523" s="22"/>
      <c r="B2523" s="22"/>
      <c r="C2523" s="22"/>
      <c r="D2523" s="26"/>
      <c r="E2523" s="5" t="s">
        <v>4855</v>
      </c>
      <c r="F2523" s="3">
        <v>2</v>
      </c>
      <c r="G2523" s="20">
        <v>3.6</v>
      </c>
      <c r="H2523" s="20"/>
      <c r="I2523" s="20"/>
      <c r="J2523" s="30">
        <f t="shared" si="60"/>
        <v>7.2</v>
      </c>
      <c r="K2523" s="22"/>
      <c r="L2523" s="22"/>
      <c r="M2523" s="22"/>
    </row>
    <row r="2524" spans="1:13" ht="15.15" customHeight="1" thickBot="1" x14ac:dyDescent="0.35">
      <c r="A2524" s="22"/>
      <c r="B2524" s="22"/>
      <c r="C2524" s="22"/>
      <c r="D2524" s="26"/>
      <c r="E2524" s="5" t="s">
        <v>4856</v>
      </c>
      <c r="F2524" s="3">
        <v>2</v>
      </c>
      <c r="G2524" s="20">
        <v>3.6</v>
      </c>
      <c r="H2524" s="20"/>
      <c r="I2524" s="20"/>
      <c r="J2524" s="30">
        <f t="shared" si="60"/>
        <v>7.2</v>
      </c>
      <c r="K2524" s="22"/>
      <c r="L2524" s="22"/>
      <c r="M2524" s="22"/>
    </row>
    <row r="2525" spans="1:13" ht="15.15" customHeight="1" thickBot="1" x14ac:dyDescent="0.35">
      <c r="A2525" s="22"/>
      <c r="B2525" s="22"/>
      <c r="C2525" s="22"/>
      <c r="D2525" s="26"/>
      <c r="E2525" s="5" t="s">
        <v>4857</v>
      </c>
      <c r="F2525" s="3">
        <v>2</v>
      </c>
      <c r="G2525" s="20">
        <v>13.2</v>
      </c>
      <c r="H2525" s="20"/>
      <c r="I2525" s="20"/>
      <c r="J2525" s="30">
        <f t="shared" si="60"/>
        <v>26.4</v>
      </c>
      <c r="K2525" s="32">
        <f>SUM(J2485:J2525)</f>
        <v>394.19999999999993</v>
      </c>
      <c r="L2525" s="22"/>
      <c r="M2525" s="22"/>
    </row>
    <row r="2526" spans="1:13" ht="15.45" customHeight="1" thickBot="1" x14ac:dyDescent="0.35">
      <c r="A2526" s="10" t="s">
        <v>4858</v>
      </c>
      <c r="B2526" s="5" t="s">
        <v>4859</v>
      </c>
      <c r="C2526" s="5" t="s">
        <v>4860</v>
      </c>
      <c r="D2526" s="84" t="s">
        <v>4861</v>
      </c>
      <c r="E2526" s="84"/>
      <c r="F2526" s="84"/>
      <c r="G2526" s="84"/>
      <c r="H2526" s="84"/>
      <c r="I2526" s="84"/>
      <c r="J2526" s="84"/>
      <c r="K2526" s="20">
        <f>SUM(K2529:K2536)</f>
        <v>129.60000000000002</v>
      </c>
      <c r="L2526" s="21">
        <f>ROUND(0*(1+M2/100),2)</f>
        <v>0</v>
      </c>
      <c r="M2526" s="21">
        <f>ROUND(K2526*L2526,2)</f>
        <v>0</v>
      </c>
    </row>
    <row r="2527" spans="1:13" ht="58.35" customHeight="1" thickBot="1" x14ac:dyDescent="0.35">
      <c r="A2527" s="22"/>
      <c r="B2527" s="22"/>
      <c r="C2527" s="22"/>
      <c r="D2527" s="84" t="s">
        <v>4862</v>
      </c>
      <c r="E2527" s="84"/>
      <c r="F2527" s="84"/>
      <c r="G2527" s="84"/>
      <c r="H2527" s="84"/>
      <c r="I2527" s="84"/>
      <c r="J2527" s="84"/>
      <c r="K2527" s="84"/>
      <c r="L2527" s="84"/>
      <c r="M2527" s="84"/>
    </row>
    <row r="2528" spans="1:13" ht="15.15" customHeight="1" thickBot="1" x14ac:dyDescent="0.35">
      <c r="A2528" s="22"/>
      <c r="B2528" s="22"/>
      <c r="C2528" s="22"/>
      <c r="D2528" s="22"/>
      <c r="E2528" s="23"/>
      <c r="F2528" s="25" t="s">
        <v>4863</v>
      </c>
      <c r="G2528" s="25" t="s">
        <v>4864</v>
      </c>
      <c r="H2528" s="25" t="s">
        <v>4865</v>
      </c>
      <c r="I2528" s="25" t="s">
        <v>4866</v>
      </c>
      <c r="J2528" s="25" t="s">
        <v>4867</v>
      </c>
      <c r="K2528" s="25" t="s">
        <v>4868</v>
      </c>
      <c r="L2528" s="22"/>
      <c r="M2528" s="22"/>
    </row>
    <row r="2529" spans="1:13" ht="15.15" customHeight="1" thickBot="1" x14ac:dyDescent="0.35">
      <c r="A2529" s="22"/>
      <c r="B2529" s="22"/>
      <c r="C2529" s="22"/>
      <c r="D2529" s="26"/>
      <c r="E2529" s="27" t="s">
        <v>4869</v>
      </c>
      <c r="F2529" s="28">
        <v>2</v>
      </c>
      <c r="G2529" s="29">
        <v>14.4</v>
      </c>
      <c r="H2529" s="29"/>
      <c r="I2529" s="29"/>
      <c r="J2529" s="31">
        <f t="shared" ref="J2529:J2536" si="61">ROUND(F2529*G2529,3)</f>
        <v>28.8</v>
      </c>
      <c r="K2529" s="42"/>
      <c r="L2529" s="22"/>
      <c r="M2529" s="22"/>
    </row>
    <row r="2530" spans="1:13" ht="15.15" customHeight="1" thickBot="1" x14ac:dyDescent="0.35">
      <c r="A2530" s="22"/>
      <c r="B2530" s="22"/>
      <c r="C2530" s="22"/>
      <c r="D2530" s="26"/>
      <c r="E2530" s="5" t="s">
        <v>4870</v>
      </c>
      <c r="F2530" s="3">
        <v>2</v>
      </c>
      <c r="G2530" s="20">
        <v>7.2</v>
      </c>
      <c r="H2530" s="20"/>
      <c r="I2530" s="20"/>
      <c r="J2530" s="30">
        <f t="shared" si="61"/>
        <v>14.4</v>
      </c>
      <c r="K2530" s="22"/>
      <c r="L2530" s="22"/>
      <c r="M2530" s="22"/>
    </row>
    <row r="2531" spans="1:13" ht="15.15" customHeight="1" thickBot="1" x14ac:dyDescent="0.35">
      <c r="A2531" s="22"/>
      <c r="B2531" s="22"/>
      <c r="C2531" s="22"/>
      <c r="D2531" s="26"/>
      <c r="E2531" s="5" t="s">
        <v>4871</v>
      </c>
      <c r="F2531" s="3">
        <v>2</v>
      </c>
      <c r="G2531" s="20">
        <v>8.4</v>
      </c>
      <c r="H2531" s="20"/>
      <c r="I2531" s="20"/>
      <c r="J2531" s="30">
        <f t="shared" si="61"/>
        <v>16.8</v>
      </c>
      <c r="K2531" s="22"/>
      <c r="L2531" s="22"/>
      <c r="M2531" s="22"/>
    </row>
    <row r="2532" spans="1:13" ht="15.15" customHeight="1" thickBot="1" x14ac:dyDescent="0.35">
      <c r="A2532" s="22"/>
      <c r="B2532" s="22"/>
      <c r="C2532" s="22"/>
      <c r="D2532" s="26"/>
      <c r="E2532" s="5" t="s">
        <v>4872</v>
      </c>
      <c r="F2532" s="3">
        <v>2</v>
      </c>
      <c r="G2532" s="20">
        <v>3.6</v>
      </c>
      <c r="H2532" s="20"/>
      <c r="I2532" s="20"/>
      <c r="J2532" s="30">
        <f t="shared" si="61"/>
        <v>7.2</v>
      </c>
      <c r="K2532" s="22"/>
      <c r="L2532" s="22"/>
      <c r="M2532" s="22"/>
    </row>
    <row r="2533" spans="1:13" ht="15.15" customHeight="1" thickBot="1" x14ac:dyDescent="0.35">
      <c r="A2533" s="22"/>
      <c r="B2533" s="22"/>
      <c r="C2533" s="22"/>
      <c r="D2533" s="26"/>
      <c r="E2533" s="5" t="s">
        <v>4873</v>
      </c>
      <c r="F2533" s="3">
        <v>2</v>
      </c>
      <c r="G2533" s="20">
        <v>3.6</v>
      </c>
      <c r="H2533" s="20"/>
      <c r="I2533" s="20"/>
      <c r="J2533" s="30">
        <f t="shared" si="61"/>
        <v>7.2</v>
      </c>
      <c r="K2533" s="22"/>
      <c r="L2533" s="22"/>
      <c r="M2533" s="22"/>
    </row>
    <row r="2534" spans="1:13" ht="15.15" customHeight="1" thickBot="1" x14ac:dyDescent="0.35">
      <c r="A2534" s="22"/>
      <c r="B2534" s="22"/>
      <c r="C2534" s="22"/>
      <c r="D2534" s="26"/>
      <c r="E2534" s="5" t="s">
        <v>4874</v>
      </c>
      <c r="F2534" s="3">
        <v>2</v>
      </c>
      <c r="G2534" s="20">
        <v>7.2</v>
      </c>
      <c r="H2534" s="20"/>
      <c r="I2534" s="20"/>
      <c r="J2534" s="30">
        <f t="shared" si="61"/>
        <v>14.4</v>
      </c>
      <c r="K2534" s="22"/>
      <c r="L2534" s="22"/>
      <c r="M2534" s="22"/>
    </row>
    <row r="2535" spans="1:13" ht="15.15" customHeight="1" thickBot="1" x14ac:dyDescent="0.35">
      <c r="A2535" s="22"/>
      <c r="B2535" s="22"/>
      <c r="C2535" s="22"/>
      <c r="D2535" s="26"/>
      <c r="E2535" s="5" t="s">
        <v>4875</v>
      </c>
      <c r="F2535" s="3">
        <v>2</v>
      </c>
      <c r="G2535" s="20">
        <v>12</v>
      </c>
      <c r="H2535" s="20"/>
      <c r="I2535" s="20"/>
      <c r="J2535" s="30">
        <f t="shared" si="61"/>
        <v>24</v>
      </c>
      <c r="K2535" s="22"/>
      <c r="L2535" s="22"/>
      <c r="M2535" s="22"/>
    </row>
    <row r="2536" spans="1:13" ht="15.15" customHeight="1" thickBot="1" x14ac:dyDescent="0.35">
      <c r="A2536" s="22"/>
      <c r="B2536" s="22"/>
      <c r="C2536" s="22"/>
      <c r="D2536" s="26"/>
      <c r="E2536" s="5" t="s">
        <v>4876</v>
      </c>
      <c r="F2536" s="3">
        <v>2</v>
      </c>
      <c r="G2536" s="20">
        <v>8.4</v>
      </c>
      <c r="H2536" s="20"/>
      <c r="I2536" s="20"/>
      <c r="J2536" s="30">
        <f t="shared" si="61"/>
        <v>16.8</v>
      </c>
      <c r="K2536" s="32">
        <f>SUM(J2529:J2536)</f>
        <v>129.60000000000002</v>
      </c>
      <c r="L2536" s="22"/>
      <c r="M2536" s="22"/>
    </row>
    <row r="2537" spans="1:13" ht="15.45" customHeight="1" thickBot="1" x14ac:dyDescent="0.35">
      <c r="A2537" s="10" t="s">
        <v>4877</v>
      </c>
      <c r="B2537" s="5" t="s">
        <v>4878</v>
      </c>
      <c r="C2537" s="5" t="s">
        <v>4879</v>
      </c>
      <c r="D2537" s="84" t="s">
        <v>4880</v>
      </c>
      <c r="E2537" s="84"/>
      <c r="F2537" s="84"/>
      <c r="G2537" s="84"/>
      <c r="H2537" s="84"/>
      <c r="I2537" s="84"/>
      <c r="J2537" s="84"/>
      <c r="K2537" s="20">
        <f>SUM(K2540:K2542)</f>
        <v>96</v>
      </c>
      <c r="L2537" s="21">
        <f>ROUND(0*(1+M2/100),2)</f>
        <v>0</v>
      </c>
      <c r="M2537" s="21">
        <f>ROUND(K2537*L2537,2)</f>
        <v>0</v>
      </c>
    </row>
    <row r="2538" spans="1:13" ht="58.35" customHeight="1" thickBot="1" x14ac:dyDescent="0.35">
      <c r="A2538" s="22"/>
      <c r="B2538" s="22"/>
      <c r="C2538" s="22"/>
      <c r="D2538" s="84" t="s">
        <v>4881</v>
      </c>
      <c r="E2538" s="84"/>
      <c r="F2538" s="84"/>
      <c r="G2538" s="84"/>
      <c r="H2538" s="84"/>
      <c r="I2538" s="84"/>
      <c r="J2538" s="84"/>
      <c r="K2538" s="84"/>
      <c r="L2538" s="84"/>
      <c r="M2538" s="84"/>
    </row>
    <row r="2539" spans="1:13" ht="15.15" customHeight="1" thickBot="1" x14ac:dyDescent="0.35">
      <c r="A2539" s="22"/>
      <c r="B2539" s="22"/>
      <c r="C2539" s="22"/>
      <c r="D2539" s="22"/>
      <c r="E2539" s="23"/>
      <c r="F2539" s="25" t="s">
        <v>4882</v>
      </c>
      <c r="G2539" s="25" t="s">
        <v>4883</v>
      </c>
      <c r="H2539" s="25" t="s">
        <v>4884</v>
      </c>
      <c r="I2539" s="25" t="s">
        <v>4885</v>
      </c>
      <c r="J2539" s="25" t="s">
        <v>4886</v>
      </c>
      <c r="K2539" s="25" t="s">
        <v>4887</v>
      </c>
      <c r="L2539" s="22"/>
      <c r="M2539" s="22"/>
    </row>
    <row r="2540" spans="1:13" ht="15.15" customHeight="1" thickBot="1" x14ac:dyDescent="0.35">
      <c r="A2540" s="22"/>
      <c r="B2540" s="22"/>
      <c r="C2540" s="22"/>
      <c r="D2540" s="26"/>
      <c r="E2540" s="27" t="s">
        <v>4888</v>
      </c>
      <c r="F2540" s="28">
        <v>2</v>
      </c>
      <c r="G2540" s="29">
        <v>4.8</v>
      </c>
      <c r="H2540" s="29"/>
      <c r="I2540" s="29"/>
      <c r="J2540" s="31">
        <f>ROUND(F2540*G2540,3)</f>
        <v>9.6</v>
      </c>
      <c r="K2540" s="42"/>
      <c r="L2540" s="22"/>
      <c r="M2540" s="22"/>
    </row>
    <row r="2541" spans="1:13" ht="15.15" customHeight="1" thickBot="1" x14ac:dyDescent="0.35">
      <c r="A2541" s="22"/>
      <c r="B2541" s="22"/>
      <c r="C2541" s="22"/>
      <c r="D2541" s="26"/>
      <c r="E2541" s="5" t="s">
        <v>4889</v>
      </c>
      <c r="F2541" s="3">
        <v>2</v>
      </c>
      <c r="G2541" s="20">
        <v>4.8</v>
      </c>
      <c r="H2541" s="20"/>
      <c r="I2541" s="20"/>
      <c r="J2541" s="30">
        <f>ROUND(F2541*G2541,3)</f>
        <v>9.6</v>
      </c>
      <c r="K2541" s="22"/>
      <c r="L2541" s="22"/>
      <c r="M2541" s="22"/>
    </row>
    <row r="2542" spans="1:13" ht="15.15" customHeight="1" thickBot="1" x14ac:dyDescent="0.35">
      <c r="A2542" s="22"/>
      <c r="B2542" s="22"/>
      <c r="C2542" s="22"/>
      <c r="D2542" s="26"/>
      <c r="E2542" s="5" t="s">
        <v>4890</v>
      </c>
      <c r="F2542" s="3">
        <v>2</v>
      </c>
      <c r="G2542" s="20">
        <v>38.4</v>
      </c>
      <c r="H2542" s="20"/>
      <c r="I2542" s="20"/>
      <c r="J2542" s="30">
        <f>ROUND(F2542*G2542,3)</f>
        <v>76.8</v>
      </c>
      <c r="K2542" s="32">
        <f>SUM(J2540:J2542)</f>
        <v>96</v>
      </c>
      <c r="L2542" s="22"/>
      <c r="M2542" s="22"/>
    </row>
    <row r="2543" spans="1:13" ht="15.45" customHeight="1" thickBot="1" x14ac:dyDescent="0.35">
      <c r="A2543" s="10" t="s">
        <v>4891</v>
      </c>
      <c r="B2543" s="5" t="s">
        <v>4892</v>
      </c>
      <c r="C2543" s="5" t="s">
        <v>4893</v>
      </c>
      <c r="D2543" s="84" t="s">
        <v>4894</v>
      </c>
      <c r="E2543" s="84"/>
      <c r="F2543" s="84"/>
      <c r="G2543" s="84"/>
      <c r="H2543" s="84"/>
      <c r="I2543" s="84"/>
      <c r="J2543" s="84"/>
      <c r="K2543" s="20">
        <f>SUM(K2546:K2547)</f>
        <v>82.8</v>
      </c>
      <c r="L2543" s="21">
        <f>ROUND(0*(1+M2/100),2)</f>
        <v>0</v>
      </c>
      <c r="M2543" s="21">
        <f>ROUND(K2543*L2543,2)</f>
        <v>0</v>
      </c>
    </row>
    <row r="2544" spans="1:13" ht="58.35" customHeight="1" thickBot="1" x14ac:dyDescent="0.35">
      <c r="A2544" s="22"/>
      <c r="B2544" s="22"/>
      <c r="C2544" s="22"/>
      <c r="D2544" s="84" t="s">
        <v>4895</v>
      </c>
      <c r="E2544" s="84"/>
      <c r="F2544" s="84"/>
      <c r="G2544" s="84"/>
      <c r="H2544" s="84"/>
      <c r="I2544" s="84"/>
      <c r="J2544" s="84"/>
      <c r="K2544" s="84"/>
      <c r="L2544" s="84"/>
      <c r="M2544" s="84"/>
    </row>
    <row r="2545" spans="1:13" ht="15.15" customHeight="1" thickBot="1" x14ac:dyDescent="0.35">
      <c r="A2545" s="22"/>
      <c r="B2545" s="22"/>
      <c r="C2545" s="22"/>
      <c r="D2545" s="22"/>
      <c r="E2545" s="23"/>
      <c r="F2545" s="25" t="s">
        <v>4896</v>
      </c>
      <c r="G2545" s="25" t="s">
        <v>4897</v>
      </c>
      <c r="H2545" s="25" t="s">
        <v>4898</v>
      </c>
      <c r="I2545" s="25" t="s">
        <v>4899</v>
      </c>
      <c r="J2545" s="25" t="s">
        <v>4900</v>
      </c>
      <c r="K2545" s="25" t="s">
        <v>4901</v>
      </c>
      <c r="L2545" s="22"/>
      <c r="M2545" s="22"/>
    </row>
    <row r="2546" spans="1:13" ht="15.15" customHeight="1" thickBot="1" x14ac:dyDescent="0.35">
      <c r="A2546" s="22"/>
      <c r="B2546" s="22"/>
      <c r="C2546" s="22"/>
      <c r="D2546" s="26"/>
      <c r="E2546" s="27" t="s">
        <v>4902</v>
      </c>
      <c r="F2546" s="28">
        <v>2</v>
      </c>
      <c r="G2546" s="29">
        <v>31.2</v>
      </c>
      <c r="H2546" s="29"/>
      <c r="I2546" s="29"/>
      <c r="J2546" s="31">
        <f>ROUND(F2546*G2546,3)</f>
        <v>62.4</v>
      </c>
      <c r="K2546" s="42"/>
      <c r="L2546" s="22"/>
      <c r="M2546" s="22"/>
    </row>
    <row r="2547" spans="1:13" ht="15.15" customHeight="1" thickBot="1" x14ac:dyDescent="0.35">
      <c r="A2547" s="22"/>
      <c r="B2547" s="22"/>
      <c r="C2547" s="22"/>
      <c r="D2547" s="26"/>
      <c r="E2547" s="5" t="s">
        <v>4903</v>
      </c>
      <c r="F2547" s="3">
        <v>2</v>
      </c>
      <c r="G2547" s="20">
        <v>10.199999999999999</v>
      </c>
      <c r="H2547" s="20"/>
      <c r="I2547" s="20"/>
      <c r="J2547" s="30">
        <f>ROUND(F2547*G2547,3)</f>
        <v>20.399999999999999</v>
      </c>
      <c r="K2547" s="32">
        <f>SUM(J2546:J2547)</f>
        <v>82.8</v>
      </c>
      <c r="L2547" s="22"/>
      <c r="M2547" s="22"/>
    </row>
    <row r="2548" spans="1:13" ht="15.45" customHeight="1" thickBot="1" x14ac:dyDescent="0.35">
      <c r="A2548" s="10" t="s">
        <v>4904</v>
      </c>
      <c r="B2548" s="5" t="s">
        <v>4905</v>
      </c>
      <c r="C2548" s="5" t="s">
        <v>4906</v>
      </c>
      <c r="D2548" s="84" t="s">
        <v>4907</v>
      </c>
      <c r="E2548" s="84"/>
      <c r="F2548" s="84"/>
      <c r="G2548" s="84"/>
      <c r="H2548" s="84"/>
      <c r="I2548" s="84"/>
      <c r="J2548" s="84"/>
      <c r="K2548" s="20">
        <f>SUM(K2551:K2551)</f>
        <v>40.799999999999997</v>
      </c>
      <c r="L2548" s="21">
        <f>ROUND(0*(1+M2/100),2)</f>
        <v>0</v>
      </c>
      <c r="M2548" s="21">
        <f>ROUND(K2548*L2548,2)</f>
        <v>0</v>
      </c>
    </row>
    <row r="2549" spans="1:13" ht="58.35" customHeight="1" thickBot="1" x14ac:dyDescent="0.35">
      <c r="A2549" s="22"/>
      <c r="B2549" s="22"/>
      <c r="C2549" s="22"/>
      <c r="D2549" s="84" t="s">
        <v>4908</v>
      </c>
      <c r="E2549" s="84"/>
      <c r="F2549" s="84"/>
      <c r="G2549" s="84"/>
      <c r="H2549" s="84"/>
      <c r="I2549" s="84"/>
      <c r="J2549" s="84"/>
      <c r="K2549" s="84"/>
      <c r="L2549" s="84"/>
      <c r="M2549" s="84"/>
    </row>
    <row r="2550" spans="1:13" ht="15.15" customHeight="1" thickBot="1" x14ac:dyDescent="0.35">
      <c r="A2550" s="22"/>
      <c r="B2550" s="22"/>
      <c r="C2550" s="22"/>
      <c r="D2550" s="22"/>
      <c r="E2550" s="23"/>
      <c r="F2550" s="25" t="s">
        <v>4909</v>
      </c>
      <c r="G2550" s="25" t="s">
        <v>4910</v>
      </c>
      <c r="H2550" s="25" t="s">
        <v>4911</v>
      </c>
      <c r="I2550" s="25" t="s">
        <v>4912</v>
      </c>
      <c r="J2550" s="25" t="s">
        <v>4913</v>
      </c>
      <c r="K2550" s="25" t="s">
        <v>4914</v>
      </c>
      <c r="L2550" s="22"/>
      <c r="M2550" s="22"/>
    </row>
    <row r="2551" spans="1:13" ht="15.15" customHeight="1" thickBot="1" x14ac:dyDescent="0.35">
      <c r="A2551" s="22"/>
      <c r="B2551" s="22"/>
      <c r="C2551" s="22"/>
      <c r="D2551" s="26"/>
      <c r="E2551" s="27" t="s">
        <v>4915</v>
      </c>
      <c r="F2551" s="28">
        <v>2</v>
      </c>
      <c r="G2551" s="29">
        <v>20.399999999999999</v>
      </c>
      <c r="H2551" s="29"/>
      <c r="I2551" s="29"/>
      <c r="J2551" s="31">
        <f>ROUND(F2551*G2551,3)</f>
        <v>40.799999999999997</v>
      </c>
      <c r="K2551" s="33">
        <f>SUM(J2551:J2551)</f>
        <v>40.799999999999997</v>
      </c>
      <c r="L2551" s="22"/>
      <c r="M2551" s="22"/>
    </row>
    <row r="2552" spans="1:13" ht="15.45" customHeight="1" thickBot="1" x14ac:dyDescent="0.35">
      <c r="A2552" s="10" t="s">
        <v>4916</v>
      </c>
      <c r="B2552" s="5" t="s">
        <v>4917</v>
      </c>
      <c r="C2552" s="5" t="s">
        <v>4918</v>
      </c>
      <c r="D2552" s="84" t="s">
        <v>4919</v>
      </c>
      <c r="E2552" s="84"/>
      <c r="F2552" s="84"/>
      <c r="G2552" s="84"/>
      <c r="H2552" s="84"/>
      <c r="I2552" s="84"/>
      <c r="J2552" s="84"/>
      <c r="K2552" s="20">
        <f>SUM(K2555:K2555)</f>
        <v>82.8</v>
      </c>
      <c r="L2552" s="21">
        <f>ROUND(0*(1+M2/100),2)</f>
        <v>0</v>
      </c>
      <c r="M2552" s="21">
        <f>ROUND(K2552*L2552,2)</f>
        <v>0</v>
      </c>
    </row>
    <row r="2553" spans="1:13" ht="58.35" customHeight="1" thickBot="1" x14ac:dyDescent="0.35">
      <c r="A2553" s="22"/>
      <c r="B2553" s="22"/>
      <c r="C2553" s="22"/>
      <c r="D2553" s="84" t="s">
        <v>4920</v>
      </c>
      <c r="E2553" s="84"/>
      <c r="F2553" s="84"/>
      <c r="G2553" s="84"/>
      <c r="H2553" s="84"/>
      <c r="I2553" s="84"/>
      <c r="J2553" s="84"/>
      <c r="K2553" s="84"/>
      <c r="L2553" s="84"/>
      <c r="M2553" s="84"/>
    </row>
    <row r="2554" spans="1:13" ht="15.15" customHeight="1" thickBot="1" x14ac:dyDescent="0.35">
      <c r="A2554" s="22"/>
      <c r="B2554" s="22"/>
      <c r="C2554" s="22"/>
      <c r="D2554" s="22"/>
      <c r="E2554" s="23"/>
      <c r="F2554" s="25" t="s">
        <v>4921</v>
      </c>
      <c r="G2554" s="25" t="s">
        <v>4922</v>
      </c>
      <c r="H2554" s="25" t="s">
        <v>4923</v>
      </c>
      <c r="I2554" s="25" t="s">
        <v>4924</v>
      </c>
      <c r="J2554" s="25" t="s">
        <v>4925</v>
      </c>
      <c r="K2554" s="25" t="s">
        <v>4926</v>
      </c>
      <c r="L2554" s="22"/>
      <c r="M2554" s="22"/>
    </row>
    <row r="2555" spans="1:13" ht="15.15" customHeight="1" thickBot="1" x14ac:dyDescent="0.35">
      <c r="A2555" s="22"/>
      <c r="B2555" s="22"/>
      <c r="C2555" s="22"/>
      <c r="D2555" s="26"/>
      <c r="E2555" s="27" t="s">
        <v>4927</v>
      </c>
      <c r="F2555" s="28">
        <v>2</v>
      </c>
      <c r="G2555" s="29">
        <v>41.4</v>
      </c>
      <c r="H2555" s="29"/>
      <c r="I2555" s="29"/>
      <c r="J2555" s="31">
        <f>ROUND(F2555*G2555,3)</f>
        <v>82.8</v>
      </c>
      <c r="K2555" s="33">
        <f>SUM(J2555:J2555)</f>
        <v>82.8</v>
      </c>
      <c r="L2555" s="22"/>
      <c r="M2555" s="22"/>
    </row>
    <row r="2556" spans="1:13" ht="15.45" customHeight="1" thickBot="1" x14ac:dyDescent="0.35">
      <c r="A2556" s="34"/>
      <c r="B2556" s="34"/>
      <c r="C2556" s="34"/>
      <c r="D2556" s="53" t="s">
        <v>4928</v>
      </c>
      <c r="E2556" s="54"/>
      <c r="F2556" s="54"/>
      <c r="G2556" s="54"/>
      <c r="H2556" s="54"/>
      <c r="I2556" s="54"/>
      <c r="J2556" s="54"/>
      <c r="K2556" s="54"/>
      <c r="L2556" s="55">
        <f>M2339+M2343+M2347+M2384+M2389+M2403+M2408+M2452+M2463+M2469+M2474+M2478+M2482+M2526+M2537+M2543+M2548+M2552</f>
        <v>0</v>
      </c>
      <c r="M2556" s="55">
        <f>ROUND(L2556,2)</f>
        <v>0</v>
      </c>
    </row>
    <row r="2557" spans="1:13" ht="15.45" customHeight="1" thickBot="1" x14ac:dyDescent="0.35">
      <c r="A2557" s="56" t="s">
        <v>4929</v>
      </c>
      <c r="B2557" s="56" t="s">
        <v>4930</v>
      </c>
      <c r="C2557" s="57"/>
      <c r="D2557" s="88" t="s">
        <v>4931</v>
      </c>
      <c r="E2557" s="88"/>
      <c r="F2557" s="88"/>
      <c r="G2557" s="88"/>
      <c r="H2557" s="88"/>
      <c r="I2557" s="88"/>
      <c r="J2557" s="88"/>
      <c r="K2557" s="57"/>
      <c r="L2557" s="58">
        <f>L2766</f>
        <v>0</v>
      </c>
      <c r="M2557" s="58">
        <f>ROUND(L2557,2)</f>
        <v>0</v>
      </c>
    </row>
    <row r="2558" spans="1:13" ht="15.45" customHeight="1" thickBot="1" x14ac:dyDescent="0.35">
      <c r="A2558" s="10" t="s">
        <v>4932</v>
      </c>
      <c r="B2558" s="5" t="s">
        <v>4933</v>
      </c>
      <c r="C2558" s="5" t="s">
        <v>4934</v>
      </c>
      <c r="D2558" s="84" t="s">
        <v>4935</v>
      </c>
      <c r="E2558" s="84"/>
      <c r="F2558" s="84"/>
      <c r="G2558" s="84"/>
      <c r="H2558" s="84"/>
      <c r="I2558" s="84"/>
      <c r="J2558" s="84"/>
      <c r="K2558" s="20">
        <f>SUM(K2561:K2561)</f>
        <v>3</v>
      </c>
      <c r="L2558" s="21">
        <f>ROUND(0*(1+M2/100),2)</f>
        <v>0</v>
      </c>
      <c r="M2558" s="21">
        <f>ROUND(K2558*L2558,2)</f>
        <v>0</v>
      </c>
    </row>
    <row r="2559" spans="1:13" ht="58.35" customHeight="1" thickBot="1" x14ac:dyDescent="0.35">
      <c r="A2559" s="22"/>
      <c r="B2559" s="22"/>
      <c r="C2559" s="22"/>
      <c r="D2559" s="84" t="s">
        <v>4936</v>
      </c>
      <c r="E2559" s="84"/>
      <c r="F2559" s="84"/>
      <c r="G2559" s="84"/>
      <c r="H2559" s="84"/>
      <c r="I2559" s="84"/>
      <c r="J2559" s="84"/>
      <c r="K2559" s="84"/>
      <c r="L2559" s="84"/>
      <c r="M2559" s="84"/>
    </row>
    <row r="2560" spans="1:13" ht="15.15" customHeight="1" thickBot="1" x14ac:dyDescent="0.35">
      <c r="A2560" s="22"/>
      <c r="B2560" s="22"/>
      <c r="C2560" s="22"/>
      <c r="D2560" s="22"/>
      <c r="E2560" s="23"/>
      <c r="F2560" s="25" t="s">
        <v>4937</v>
      </c>
      <c r="G2560" s="25" t="s">
        <v>4938</v>
      </c>
      <c r="H2560" s="25" t="s">
        <v>4939</v>
      </c>
      <c r="I2560" s="25" t="s">
        <v>4940</v>
      </c>
      <c r="J2560" s="25" t="s">
        <v>4941</v>
      </c>
      <c r="K2560" s="25" t="s">
        <v>4942</v>
      </c>
      <c r="L2560" s="22"/>
      <c r="M2560" s="22"/>
    </row>
    <row r="2561" spans="1:13" ht="21.3" customHeight="1" thickBot="1" x14ac:dyDescent="0.35">
      <c r="A2561" s="22"/>
      <c r="B2561" s="22"/>
      <c r="C2561" s="22"/>
      <c r="D2561" s="26"/>
      <c r="E2561" s="27" t="s">
        <v>4943</v>
      </c>
      <c r="F2561" s="28">
        <v>3</v>
      </c>
      <c r="G2561" s="29"/>
      <c r="H2561" s="29"/>
      <c r="I2561" s="29"/>
      <c r="J2561" s="31">
        <f>ROUND(F2561,3)</f>
        <v>3</v>
      </c>
      <c r="K2561" s="33">
        <f>SUM(J2561:J2561)</f>
        <v>3</v>
      </c>
      <c r="L2561" s="22"/>
      <c r="M2561" s="22"/>
    </row>
    <row r="2562" spans="1:13" ht="15.45" customHeight="1" thickBot="1" x14ac:dyDescent="0.35">
      <c r="A2562" s="10" t="s">
        <v>4944</v>
      </c>
      <c r="B2562" s="5" t="s">
        <v>4945</v>
      </c>
      <c r="C2562" s="5" t="s">
        <v>4946</v>
      </c>
      <c r="D2562" s="84" t="s">
        <v>4947</v>
      </c>
      <c r="E2562" s="84"/>
      <c r="F2562" s="84"/>
      <c r="G2562" s="84"/>
      <c r="H2562" s="84"/>
      <c r="I2562" s="84"/>
      <c r="J2562" s="84"/>
      <c r="K2562" s="20">
        <f>SUM(K2565:K2565)</f>
        <v>2</v>
      </c>
      <c r="L2562" s="21">
        <f>ROUND(0*(1+M2/100),2)</f>
        <v>0</v>
      </c>
      <c r="M2562" s="21">
        <f>ROUND(K2562*L2562,2)</f>
        <v>0</v>
      </c>
    </row>
    <row r="2563" spans="1:13" ht="58.35" customHeight="1" thickBot="1" x14ac:dyDescent="0.35">
      <c r="A2563" s="22"/>
      <c r="B2563" s="22"/>
      <c r="C2563" s="22"/>
      <c r="D2563" s="84" t="s">
        <v>4948</v>
      </c>
      <c r="E2563" s="84"/>
      <c r="F2563" s="84"/>
      <c r="G2563" s="84"/>
      <c r="H2563" s="84"/>
      <c r="I2563" s="84"/>
      <c r="J2563" s="84"/>
      <c r="K2563" s="84"/>
      <c r="L2563" s="84"/>
      <c r="M2563" s="84"/>
    </row>
    <row r="2564" spans="1:13" ht="15.15" customHeight="1" thickBot="1" x14ac:dyDescent="0.35">
      <c r="A2564" s="22"/>
      <c r="B2564" s="22"/>
      <c r="C2564" s="22"/>
      <c r="D2564" s="22"/>
      <c r="E2564" s="23"/>
      <c r="F2564" s="25" t="s">
        <v>4949</v>
      </c>
      <c r="G2564" s="25" t="s">
        <v>4950</v>
      </c>
      <c r="H2564" s="25" t="s">
        <v>4951</v>
      </c>
      <c r="I2564" s="25" t="s">
        <v>4952</v>
      </c>
      <c r="J2564" s="25" t="s">
        <v>4953</v>
      </c>
      <c r="K2564" s="25" t="s">
        <v>4954</v>
      </c>
      <c r="L2564" s="22"/>
      <c r="M2564" s="22"/>
    </row>
    <row r="2565" spans="1:13" ht="15.15" customHeight="1" thickBot="1" x14ac:dyDescent="0.35">
      <c r="A2565" s="22"/>
      <c r="B2565" s="22"/>
      <c r="C2565" s="22"/>
      <c r="D2565" s="26"/>
      <c r="E2565" s="27" t="s">
        <v>4955</v>
      </c>
      <c r="F2565" s="28">
        <v>2</v>
      </c>
      <c r="G2565" s="29"/>
      <c r="H2565" s="29"/>
      <c r="I2565" s="29"/>
      <c r="J2565" s="31">
        <f>ROUND(F2565,3)</f>
        <v>2</v>
      </c>
      <c r="K2565" s="33">
        <f>SUM(J2565:J2565)</f>
        <v>2</v>
      </c>
      <c r="L2565" s="22"/>
      <c r="M2565" s="22"/>
    </row>
    <row r="2566" spans="1:13" ht="15.45" customHeight="1" thickBot="1" x14ac:dyDescent="0.35">
      <c r="A2566" s="10" t="s">
        <v>4956</v>
      </c>
      <c r="B2566" s="5" t="s">
        <v>4957</v>
      </c>
      <c r="C2566" s="5" t="s">
        <v>4958</v>
      </c>
      <c r="D2566" s="84" t="s">
        <v>4959</v>
      </c>
      <c r="E2566" s="84"/>
      <c r="F2566" s="84"/>
      <c r="G2566" s="84"/>
      <c r="H2566" s="84"/>
      <c r="I2566" s="84"/>
      <c r="J2566" s="84"/>
      <c r="K2566" s="20">
        <f>SUM(K2569:K2576)</f>
        <v>10</v>
      </c>
      <c r="L2566" s="21">
        <f>ROUND(0*(1+M2/100),2)</f>
        <v>0</v>
      </c>
      <c r="M2566" s="21">
        <f>ROUND(K2566*L2566,2)</f>
        <v>0</v>
      </c>
    </row>
    <row r="2567" spans="1:13" ht="58.35" customHeight="1" thickBot="1" x14ac:dyDescent="0.35">
      <c r="A2567" s="22"/>
      <c r="B2567" s="22"/>
      <c r="C2567" s="22"/>
      <c r="D2567" s="84" t="s">
        <v>4960</v>
      </c>
      <c r="E2567" s="84"/>
      <c r="F2567" s="84"/>
      <c r="G2567" s="84"/>
      <c r="H2567" s="84"/>
      <c r="I2567" s="84"/>
      <c r="J2567" s="84"/>
      <c r="K2567" s="84"/>
      <c r="L2567" s="84"/>
      <c r="M2567" s="84"/>
    </row>
    <row r="2568" spans="1:13" ht="15.15" customHeight="1" thickBot="1" x14ac:dyDescent="0.35">
      <c r="A2568" s="22"/>
      <c r="B2568" s="22"/>
      <c r="C2568" s="22"/>
      <c r="D2568" s="22"/>
      <c r="E2568" s="23"/>
      <c r="F2568" s="25" t="s">
        <v>4961</v>
      </c>
      <c r="G2568" s="25" t="s">
        <v>4962</v>
      </c>
      <c r="H2568" s="25" t="s">
        <v>4963</v>
      </c>
      <c r="I2568" s="25" t="s">
        <v>4964</v>
      </c>
      <c r="J2568" s="25" t="s">
        <v>4965</v>
      </c>
      <c r="K2568" s="25" t="s">
        <v>4966</v>
      </c>
      <c r="L2568" s="22"/>
      <c r="M2568" s="22"/>
    </row>
    <row r="2569" spans="1:13" ht="15.15" customHeight="1" thickBot="1" x14ac:dyDescent="0.35">
      <c r="A2569" s="22"/>
      <c r="B2569" s="22"/>
      <c r="C2569" s="22"/>
      <c r="D2569" s="26"/>
      <c r="E2569" s="27" t="s">
        <v>4967</v>
      </c>
      <c r="F2569" s="28">
        <v>2</v>
      </c>
      <c r="G2569" s="29"/>
      <c r="H2569" s="29"/>
      <c r="I2569" s="29"/>
      <c r="J2569" s="31">
        <f t="shared" ref="J2569:J2576" si="62">ROUND(F2569,3)</f>
        <v>2</v>
      </c>
      <c r="K2569" s="42"/>
      <c r="L2569" s="22"/>
      <c r="M2569" s="22"/>
    </row>
    <row r="2570" spans="1:13" ht="15.15" customHeight="1" thickBot="1" x14ac:dyDescent="0.35">
      <c r="A2570" s="22"/>
      <c r="B2570" s="22"/>
      <c r="C2570" s="22"/>
      <c r="D2570" s="26"/>
      <c r="E2570" s="5" t="s">
        <v>4968</v>
      </c>
      <c r="F2570" s="3">
        <v>1</v>
      </c>
      <c r="G2570" s="20"/>
      <c r="H2570" s="20"/>
      <c r="I2570" s="20"/>
      <c r="J2570" s="30">
        <f t="shared" si="62"/>
        <v>1</v>
      </c>
      <c r="K2570" s="22"/>
      <c r="L2570" s="22"/>
      <c r="M2570" s="22"/>
    </row>
    <row r="2571" spans="1:13" ht="15.15" customHeight="1" thickBot="1" x14ac:dyDescent="0.35">
      <c r="A2571" s="22"/>
      <c r="B2571" s="22"/>
      <c r="C2571" s="22"/>
      <c r="D2571" s="26"/>
      <c r="E2571" s="5" t="s">
        <v>4969</v>
      </c>
      <c r="F2571" s="3">
        <v>1</v>
      </c>
      <c r="G2571" s="20"/>
      <c r="H2571" s="20"/>
      <c r="I2571" s="20"/>
      <c r="J2571" s="30">
        <f t="shared" si="62"/>
        <v>1</v>
      </c>
      <c r="K2571" s="22"/>
      <c r="L2571" s="22"/>
      <c r="M2571" s="22"/>
    </row>
    <row r="2572" spans="1:13" ht="15.15" customHeight="1" thickBot="1" x14ac:dyDescent="0.35">
      <c r="A2572" s="22"/>
      <c r="B2572" s="22"/>
      <c r="C2572" s="22"/>
      <c r="D2572" s="26"/>
      <c r="E2572" s="5" t="s">
        <v>4970</v>
      </c>
      <c r="F2572" s="3">
        <v>1</v>
      </c>
      <c r="G2572" s="20"/>
      <c r="H2572" s="20"/>
      <c r="I2572" s="20"/>
      <c r="J2572" s="30">
        <f t="shared" si="62"/>
        <v>1</v>
      </c>
      <c r="K2572" s="22"/>
      <c r="L2572" s="22"/>
      <c r="M2572" s="22"/>
    </row>
    <row r="2573" spans="1:13" ht="15.15" customHeight="1" thickBot="1" x14ac:dyDescent="0.35">
      <c r="A2573" s="22"/>
      <c r="B2573" s="22"/>
      <c r="C2573" s="22"/>
      <c r="D2573" s="26"/>
      <c r="E2573" s="5" t="s">
        <v>4971</v>
      </c>
      <c r="F2573" s="3">
        <v>2</v>
      </c>
      <c r="G2573" s="20"/>
      <c r="H2573" s="20"/>
      <c r="I2573" s="20"/>
      <c r="J2573" s="30">
        <f t="shared" si="62"/>
        <v>2</v>
      </c>
      <c r="K2573" s="22"/>
      <c r="L2573" s="22"/>
      <c r="M2573" s="22"/>
    </row>
    <row r="2574" spans="1:13" ht="21.3" customHeight="1" thickBot="1" x14ac:dyDescent="0.35">
      <c r="A2574" s="22"/>
      <c r="B2574" s="22"/>
      <c r="C2574" s="22"/>
      <c r="D2574" s="26"/>
      <c r="E2574" s="5" t="s">
        <v>4972</v>
      </c>
      <c r="F2574" s="3">
        <v>1</v>
      </c>
      <c r="G2574" s="20"/>
      <c r="H2574" s="20"/>
      <c r="I2574" s="20"/>
      <c r="J2574" s="30">
        <f t="shared" si="62"/>
        <v>1</v>
      </c>
      <c r="K2574" s="22"/>
      <c r="L2574" s="22"/>
      <c r="M2574" s="22"/>
    </row>
    <row r="2575" spans="1:13" ht="15.15" customHeight="1" thickBot="1" x14ac:dyDescent="0.35">
      <c r="A2575" s="22"/>
      <c r="B2575" s="22"/>
      <c r="C2575" s="22"/>
      <c r="D2575" s="26"/>
      <c r="E2575" s="5" t="s">
        <v>4973</v>
      </c>
      <c r="F2575" s="3">
        <v>1</v>
      </c>
      <c r="G2575" s="20"/>
      <c r="H2575" s="20"/>
      <c r="I2575" s="20"/>
      <c r="J2575" s="30">
        <f t="shared" si="62"/>
        <v>1</v>
      </c>
      <c r="K2575" s="22"/>
      <c r="L2575" s="22"/>
      <c r="M2575" s="22"/>
    </row>
    <row r="2576" spans="1:13" ht="15.15" customHeight="1" thickBot="1" x14ac:dyDescent="0.35">
      <c r="A2576" s="22"/>
      <c r="B2576" s="22"/>
      <c r="C2576" s="22"/>
      <c r="D2576" s="26"/>
      <c r="E2576" s="5" t="s">
        <v>4974</v>
      </c>
      <c r="F2576" s="3">
        <v>1</v>
      </c>
      <c r="G2576" s="20"/>
      <c r="H2576" s="20"/>
      <c r="I2576" s="20"/>
      <c r="J2576" s="30">
        <f t="shared" si="62"/>
        <v>1</v>
      </c>
      <c r="K2576" s="32">
        <f>SUM(J2569:J2576)</f>
        <v>10</v>
      </c>
      <c r="L2576" s="22"/>
      <c r="M2576" s="22"/>
    </row>
    <row r="2577" spans="1:13" ht="15.45" customHeight="1" thickBot="1" x14ac:dyDescent="0.35">
      <c r="A2577" s="10" t="s">
        <v>4975</v>
      </c>
      <c r="B2577" s="5" t="s">
        <v>4976</v>
      </c>
      <c r="C2577" s="5" t="s">
        <v>4977</v>
      </c>
      <c r="D2577" s="84" t="s">
        <v>4978</v>
      </c>
      <c r="E2577" s="84"/>
      <c r="F2577" s="84"/>
      <c r="G2577" s="84"/>
      <c r="H2577" s="84"/>
      <c r="I2577" s="84"/>
      <c r="J2577" s="84"/>
      <c r="K2577" s="20">
        <f>SUM(K2580:K2580)</f>
        <v>18</v>
      </c>
      <c r="L2577" s="21">
        <f>ROUND(0*(1+M2/100),2)</f>
        <v>0</v>
      </c>
      <c r="M2577" s="21">
        <f>ROUND(K2577*L2577,2)</f>
        <v>0</v>
      </c>
    </row>
    <row r="2578" spans="1:13" ht="30.6" customHeight="1" thickBot="1" x14ac:dyDescent="0.35">
      <c r="A2578" s="22"/>
      <c r="B2578" s="22"/>
      <c r="C2578" s="22"/>
      <c r="D2578" s="84" t="s">
        <v>4979</v>
      </c>
      <c r="E2578" s="84"/>
      <c r="F2578" s="84"/>
      <c r="G2578" s="84"/>
      <c r="H2578" s="84"/>
      <c r="I2578" s="84"/>
      <c r="J2578" s="84"/>
      <c r="K2578" s="84"/>
      <c r="L2578" s="84"/>
      <c r="M2578" s="84"/>
    </row>
    <row r="2579" spans="1:13" ht="15.15" customHeight="1" thickBot="1" x14ac:dyDescent="0.35">
      <c r="A2579" s="22"/>
      <c r="B2579" s="22"/>
      <c r="C2579" s="22"/>
      <c r="D2579" s="22"/>
      <c r="E2579" s="23"/>
      <c r="F2579" s="25" t="s">
        <v>4980</v>
      </c>
      <c r="G2579" s="25" t="s">
        <v>4981</v>
      </c>
      <c r="H2579" s="25" t="s">
        <v>4982</v>
      </c>
      <c r="I2579" s="25" t="s">
        <v>4983</v>
      </c>
      <c r="J2579" s="25" t="s">
        <v>4984</v>
      </c>
      <c r="K2579" s="25" t="s">
        <v>4985</v>
      </c>
      <c r="L2579" s="22"/>
      <c r="M2579" s="22"/>
    </row>
    <row r="2580" spans="1:13" ht="21.3" customHeight="1" thickBot="1" x14ac:dyDescent="0.35">
      <c r="A2580" s="22"/>
      <c r="B2580" s="22"/>
      <c r="C2580" s="22"/>
      <c r="D2580" s="26"/>
      <c r="E2580" s="27" t="s">
        <v>4986</v>
      </c>
      <c r="F2580" s="28">
        <v>18</v>
      </c>
      <c r="G2580" s="29">
        <v>1</v>
      </c>
      <c r="H2580" s="29"/>
      <c r="I2580" s="29"/>
      <c r="J2580" s="31">
        <f>ROUND(F2580*G2580,3)</f>
        <v>18</v>
      </c>
      <c r="K2580" s="33">
        <f>SUM(J2580:J2580)</f>
        <v>18</v>
      </c>
      <c r="L2580" s="22"/>
      <c r="M2580" s="22"/>
    </row>
    <row r="2581" spans="1:13" ht="15.45" customHeight="1" thickBot="1" x14ac:dyDescent="0.35">
      <c r="A2581" s="10" t="s">
        <v>4987</v>
      </c>
      <c r="B2581" s="5" t="s">
        <v>4988</v>
      </c>
      <c r="C2581" s="5" t="s">
        <v>4989</v>
      </c>
      <c r="D2581" s="84" t="s">
        <v>4990</v>
      </c>
      <c r="E2581" s="84"/>
      <c r="F2581" s="84"/>
      <c r="G2581" s="84"/>
      <c r="H2581" s="84"/>
      <c r="I2581" s="84"/>
      <c r="J2581" s="84"/>
      <c r="K2581" s="20">
        <f>SUM(K2584:K2584)</f>
        <v>18</v>
      </c>
      <c r="L2581" s="21">
        <f>ROUND(0*(1+M2/100),2)</f>
        <v>0</v>
      </c>
      <c r="M2581" s="21">
        <f>ROUND(K2581*L2581,2)</f>
        <v>0</v>
      </c>
    </row>
    <row r="2582" spans="1:13" ht="49.05" customHeight="1" thickBot="1" x14ac:dyDescent="0.35">
      <c r="A2582" s="22"/>
      <c r="B2582" s="22"/>
      <c r="C2582" s="22"/>
      <c r="D2582" s="84" t="s">
        <v>4991</v>
      </c>
      <c r="E2582" s="84"/>
      <c r="F2582" s="84"/>
      <c r="G2582" s="84"/>
      <c r="H2582" s="84"/>
      <c r="I2582" s="84"/>
      <c r="J2582" s="84"/>
      <c r="K2582" s="84"/>
      <c r="L2582" s="84"/>
      <c r="M2582" s="84"/>
    </row>
    <row r="2583" spans="1:13" ht="15.15" customHeight="1" thickBot="1" x14ac:dyDescent="0.35">
      <c r="A2583" s="22"/>
      <c r="B2583" s="22"/>
      <c r="C2583" s="22"/>
      <c r="D2583" s="22"/>
      <c r="E2583" s="23"/>
      <c r="F2583" s="25" t="s">
        <v>4992</v>
      </c>
      <c r="G2583" s="25" t="s">
        <v>4993</v>
      </c>
      <c r="H2583" s="25" t="s">
        <v>4994</v>
      </c>
      <c r="I2583" s="25" t="s">
        <v>4995</v>
      </c>
      <c r="J2583" s="25" t="s">
        <v>4996</v>
      </c>
      <c r="K2583" s="25" t="s">
        <v>4997</v>
      </c>
      <c r="L2583" s="22"/>
      <c r="M2583" s="22"/>
    </row>
    <row r="2584" spans="1:13" ht="15.15" customHeight="1" thickBot="1" x14ac:dyDescent="0.35">
      <c r="A2584" s="22"/>
      <c r="B2584" s="22"/>
      <c r="C2584" s="22"/>
      <c r="D2584" s="26"/>
      <c r="E2584" s="27" t="s">
        <v>4998</v>
      </c>
      <c r="F2584" s="28">
        <v>18</v>
      </c>
      <c r="G2584" s="29"/>
      <c r="H2584" s="29"/>
      <c r="I2584" s="29"/>
      <c r="J2584" s="31">
        <f>ROUND(F2584,3)</f>
        <v>18</v>
      </c>
      <c r="K2584" s="33">
        <f>SUM(J2584:J2584)</f>
        <v>18</v>
      </c>
      <c r="L2584" s="22"/>
      <c r="M2584" s="22"/>
    </row>
    <row r="2585" spans="1:13" ht="15.45" customHeight="1" thickBot="1" x14ac:dyDescent="0.35">
      <c r="A2585" s="10" t="s">
        <v>4999</v>
      </c>
      <c r="B2585" s="5" t="s">
        <v>5000</v>
      </c>
      <c r="C2585" s="5" t="s">
        <v>5001</v>
      </c>
      <c r="D2585" s="84" t="s">
        <v>5002</v>
      </c>
      <c r="E2585" s="84"/>
      <c r="F2585" s="84"/>
      <c r="G2585" s="84"/>
      <c r="H2585" s="84"/>
      <c r="I2585" s="84"/>
      <c r="J2585" s="84"/>
      <c r="K2585" s="20">
        <f>SUM(K2588:K2595)</f>
        <v>208</v>
      </c>
      <c r="L2585" s="21">
        <f>ROUND(0*(1+M2/100),2)</f>
        <v>0</v>
      </c>
      <c r="M2585" s="21">
        <f>ROUND(K2585*L2585,2)</f>
        <v>0</v>
      </c>
    </row>
    <row r="2586" spans="1:13" ht="67.5" customHeight="1" thickBot="1" x14ac:dyDescent="0.35">
      <c r="A2586" s="22"/>
      <c r="B2586" s="22"/>
      <c r="C2586" s="22"/>
      <c r="D2586" s="84" t="s">
        <v>5003</v>
      </c>
      <c r="E2586" s="84"/>
      <c r="F2586" s="84"/>
      <c r="G2586" s="84"/>
      <c r="H2586" s="84"/>
      <c r="I2586" s="84"/>
      <c r="J2586" s="84"/>
      <c r="K2586" s="84"/>
      <c r="L2586" s="84"/>
      <c r="M2586" s="84"/>
    </row>
    <row r="2587" spans="1:13" ht="15.15" customHeight="1" thickBot="1" x14ac:dyDescent="0.35">
      <c r="A2587" s="22"/>
      <c r="B2587" s="22"/>
      <c r="C2587" s="22"/>
      <c r="D2587" s="22"/>
      <c r="E2587" s="23"/>
      <c r="F2587" s="25" t="s">
        <v>5004</v>
      </c>
      <c r="G2587" s="25" t="s">
        <v>5005</v>
      </c>
      <c r="H2587" s="25" t="s">
        <v>5006</v>
      </c>
      <c r="I2587" s="25" t="s">
        <v>5007</v>
      </c>
      <c r="J2587" s="25" t="s">
        <v>5008</v>
      </c>
      <c r="K2587" s="25" t="s">
        <v>5009</v>
      </c>
      <c r="L2587" s="22"/>
      <c r="M2587" s="22"/>
    </row>
    <row r="2588" spans="1:13" ht="15.15" customHeight="1" thickBot="1" x14ac:dyDescent="0.35">
      <c r="A2588" s="22"/>
      <c r="B2588" s="22"/>
      <c r="C2588" s="22"/>
      <c r="D2588" s="26"/>
      <c r="E2588" s="27" t="s">
        <v>5010</v>
      </c>
      <c r="F2588" s="28">
        <v>95</v>
      </c>
      <c r="G2588" s="29"/>
      <c r="H2588" s="29"/>
      <c r="I2588" s="29"/>
      <c r="J2588" s="31">
        <f t="shared" ref="J2588:J2595" si="63">ROUND(F2588,3)</f>
        <v>95</v>
      </c>
      <c r="K2588" s="42"/>
      <c r="L2588" s="22"/>
      <c r="M2588" s="22"/>
    </row>
    <row r="2589" spans="1:13" ht="15.15" customHeight="1" thickBot="1" x14ac:dyDescent="0.35">
      <c r="A2589" s="22"/>
      <c r="B2589" s="22"/>
      <c r="C2589" s="22"/>
      <c r="D2589" s="26"/>
      <c r="E2589" s="5" t="s">
        <v>5011</v>
      </c>
      <c r="F2589" s="3">
        <v>40</v>
      </c>
      <c r="G2589" s="20"/>
      <c r="H2589" s="20"/>
      <c r="I2589" s="20"/>
      <c r="J2589" s="30">
        <f t="shared" si="63"/>
        <v>40</v>
      </c>
      <c r="K2589" s="22"/>
      <c r="L2589" s="22"/>
      <c r="M2589" s="22"/>
    </row>
    <row r="2590" spans="1:13" ht="15.15" customHeight="1" thickBot="1" x14ac:dyDescent="0.35">
      <c r="A2590" s="22"/>
      <c r="B2590" s="22"/>
      <c r="C2590" s="22"/>
      <c r="D2590" s="26"/>
      <c r="E2590" s="5" t="s">
        <v>5012</v>
      </c>
      <c r="F2590" s="3">
        <v>9</v>
      </c>
      <c r="G2590" s="20"/>
      <c r="H2590" s="20"/>
      <c r="I2590" s="20"/>
      <c r="J2590" s="30">
        <f t="shared" si="63"/>
        <v>9</v>
      </c>
      <c r="K2590" s="22"/>
      <c r="L2590" s="22"/>
      <c r="M2590" s="22"/>
    </row>
    <row r="2591" spans="1:13" ht="15.15" customHeight="1" thickBot="1" x14ac:dyDescent="0.35">
      <c r="A2591" s="22"/>
      <c r="B2591" s="22"/>
      <c r="C2591" s="22"/>
      <c r="D2591" s="26"/>
      <c r="E2591" s="5" t="s">
        <v>5013</v>
      </c>
      <c r="F2591" s="3">
        <v>30</v>
      </c>
      <c r="G2591" s="20"/>
      <c r="H2591" s="20"/>
      <c r="I2591" s="20"/>
      <c r="J2591" s="30">
        <f t="shared" si="63"/>
        <v>30</v>
      </c>
      <c r="K2591" s="22"/>
      <c r="L2591" s="22"/>
      <c r="M2591" s="22"/>
    </row>
    <row r="2592" spans="1:13" ht="21.3" customHeight="1" thickBot="1" x14ac:dyDescent="0.35">
      <c r="A2592" s="22"/>
      <c r="B2592" s="22"/>
      <c r="C2592" s="22"/>
      <c r="D2592" s="26"/>
      <c r="E2592" s="5" t="s">
        <v>5014</v>
      </c>
      <c r="F2592" s="3">
        <v>10</v>
      </c>
      <c r="G2592" s="20"/>
      <c r="H2592" s="20"/>
      <c r="I2592" s="20"/>
      <c r="J2592" s="30">
        <f t="shared" si="63"/>
        <v>10</v>
      </c>
      <c r="K2592" s="22"/>
      <c r="L2592" s="22"/>
      <c r="M2592" s="22"/>
    </row>
    <row r="2593" spans="1:13" ht="15.15" customHeight="1" thickBot="1" x14ac:dyDescent="0.35">
      <c r="A2593" s="22"/>
      <c r="B2593" s="22"/>
      <c r="C2593" s="22"/>
      <c r="D2593" s="26"/>
      <c r="E2593" s="5" t="s">
        <v>5015</v>
      </c>
      <c r="F2593" s="3">
        <v>9</v>
      </c>
      <c r="G2593" s="20"/>
      <c r="H2593" s="20"/>
      <c r="I2593" s="20"/>
      <c r="J2593" s="30">
        <f t="shared" si="63"/>
        <v>9</v>
      </c>
      <c r="K2593" s="22"/>
      <c r="L2593" s="22"/>
      <c r="M2593" s="22"/>
    </row>
    <row r="2594" spans="1:13" ht="15.15" customHeight="1" thickBot="1" x14ac:dyDescent="0.35">
      <c r="A2594" s="22"/>
      <c r="B2594" s="22"/>
      <c r="C2594" s="22"/>
      <c r="D2594" s="26"/>
      <c r="E2594" s="5" t="s">
        <v>5016</v>
      </c>
      <c r="F2594" s="3">
        <v>9</v>
      </c>
      <c r="G2594" s="20"/>
      <c r="H2594" s="20"/>
      <c r="I2594" s="20"/>
      <c r="J2594" s="30">
        <f t="shared" si="63"/>
        <v>9</v>
      </c>
      <c r="K2594" s="22"/>
      <c r="L2594" s="22"/>
      <c r="M2594" s="22"/>
    </row>
    <row r="2595" spans="1:13" ht="15.15" customHeight="1" thickBot="1" x14ac:dyDescent="0.35">
      <c r="A2595" s="22"/>
      <c r="B2595" s="22"/>
      <c r="C2595" s="22"/>
      <c r="D2595" s="26"/>
      <c r="E2595" s="5" t="s">
        <v>5017</v>
      </c>
      <c r="F2595" s="3">
        <v>6</v>
      </c>
      <c r="G2595" s="20"/>
      <c r="H2595" s="20"/>
      <c r="I2595" s="20"/>
      <c r="J2595" s="30">
        <f t="shared" si="63"/>
        <v>6</v>
      </c>
      <c r="K2595" s="32">
        <f>SUM(J2588:J2595)</f>
        <v>208</v>
      </c>
      <c r="L2595" s="22"/>
      <c r="M2595" s="22"/>
    </row>
    <row r="2596" spans="1:13" ht="15.45" customHeight="1" thickBot="1" x14ac:dyDescent="0.35">
      <c r="A2596" s="10" t="s">
        <v>5018</v>
      </c>
      <c r="B2596" s="5" t="s">
        <v>5019</v>
      </c>
      <c r="C2596" s="5" t="s">
        <v>5020</v>
      </c>
      <c r="D2596" s="84" t="s">
        <v>5021</v>
      </c>
      <c r="E2596" s="84"/>
      <c r="F2596" s="84"/>
      <c r="G2596" s="84"/>
      <c r="H2596" s="84"/>
      <c r="I2596" s="84"/>
      <c r="J2596" s="84"/>
      <c r="K2596" s="20">
        <f>SUM(K2599:K2600)</f>
        <v>4</v>
      </c>
      <c r="L2596" s="21">
        <f>ROUND(0*(1+M2/100),2)</f>
        <v>0</v>
      </c>
      <c r="M2596" s="21">
        <f>ROUND(K2596*L2596,2)</f>
        <v>0</v>
      </c>
    </row>
    <row r="2597" spans="1:13" ht="49.05" customHeight="1" thickBot="1" x14ac:dyDescent="0.35">
      <c r="A2597" s="22"/>
      <c r="B2597" s="22"/>
      <c r="C2597" s="22"/>
      <c r="D2597" s="84" t="s">
        <v>5022</v>
      </c>
      <c r="E2597" s="84"/>
      <c r="F2597" s="84"/>
      <c r="G2597" s="84"/>
      <c r="H2597" s="84"/>
      <c r="I2597" s="84"/>
      <c r="J2597" s="84"/>
      <c r="K2597" s="84"/>
      <c r="L2597" s="84"/>
      <c r="M2597" s="84"/>
    </row>
    <row r="2598" spans="1:13" ht="15.15" customHeight="1" thickBot="1" x14ac:dyDescent="0.35">
      <c r="A2598" s="22"/>
      <c r="B2598" s="22"/>
      <c r="C2598" s="22"/>
      <c r="D2598" s="22"/>
      <c r="E2598" s="23"/>
      <c r="F2598" s="25" t="s">
        <v>5023</v>
      </c>
      <c r="G2598" s="25" t="s">
        <v>5024</v>
      </c>
      <c r="H2598" s="25" t="s">
        <v>5025</v>
      </c>
      <c r="I2598" s="25" t="s">
        <v>5026</v>
      </c>
      <c r="J2598" s="25" t="s">
        <v>5027</v>
      </c>
      <c r="K2598" s="25" t="s">
        <v>5028</v>
      </c>
      <c r="L2598" s="22"/>
      <c r="M2598" s="22"/>
    </row>
    <row r="2599" spans="1:13" ht="30.6" customHeight="1" thickBot="1" x14ac:dyDescent="0.35">
      <c r="A2599" s="22"/>
      <c r="B2599" s="22"/>
      <c r="C2599" s="22"/>
      <c r="D2599" s="26"/>
      <c r="E2599" s="27" t="s">
        <v>5029</v>
      </c>
      <c r="F2599" s="28">
        <v>2</v>
      </c>
      <c r="G2599" s="29"/>
      <c r="H2599" s="29"/>
      <c r="I2599" s="29"/>
      <c r="J2599" s="31">
        <f>ROUND(F2599,3)</f>
        <v>2</v>
      </c>
      <c r="K2599" s="42"/>
      <c r="L2599" s="22"/>
      <c r="M2599" s="22"/>
    </row>
    <row r="2600" spans="1:13" ht="30.6" customHeight="1" thickBot="1" x14ac:dyDescent="0.35">
      <c r="A2600" s="22"/>
      <c r="B2600" s="22"/>
      <c r="C2600" s="22"/>
      <c r="D2600" s="26"/>
      <c r="E2600" s="5" t="s">
        <v>5030</v>
      </c>
      <c r="F2600" s="3">
        <v>2</v>
      </c>
      <c r="G2600" s="20"/>
      <c r="H2600" s="20"/>
      <c r="I2600" s="20"/>
      <c r="J2600" s="30">
        <f>ROUND(F2600,3)</f>
        <v>2</v>
      </c>
      <c r="K2600" s="32">
        <f>SUM(J2599:J2600)</f>
        <v>4</v>
      </c>
      <c r="L2600" s="22"/>
      <c r="M2600" s="22"/>
    </row>
    <row r="2601" spans="1:13" ht="15.45" customHeight="1" thickBot="1" x14ac:dyDescent="0.35">
      <c r="A2601" s="10" t="s">
        <v>5031</v>
      </c>
      <c r="B2601" s="5" t="s">
        <v>5032</v>
      </c>
      <c r="C2601" s="5" t="s">
        <v>5033</v>
      </c>
      <c r="D2601" s="84" t="s">
        <v>5034</v>
      </c>
      <c r="E2601" s="84"/>
      <c r="F2601" s="84"/>
      <c r="G2601" s="84"/>
      <c r="H2601" s="84"/>
      <c r="I2601" s="84"/>
      <c r="J2601" s="84"/>
      <c r="K2601" s="20">
        <f>SUM(K2604:K2609)</f>
        <v>6</v>
      </c>
      <c r="L2601" s="21">
        <f>ROUND(0*(1+M2/100),2)</f>
        <v>0</v>
      </c>
      <c r="M2601" s="21">
        <f>ROUND(K2601*L2601,2)</f>
        <v>0</v>
      </c>
    </row>
    <row r="2602" spans="1:13" ht="49.05" customHeight="1" thickBot="1" x14ac:dyDescent="0.35">
      <c r="A2602" s="22"/>
      <c r="B2602" s="22"/>
      <c r="C2602" s="22"/>
      <c r="D2602" s="84" t="s">
        <v>5035</v>
      </c>
      <c r="E2602" s="84"/>
      <c r="F2602" s="84"/>
      <c r="G2602" s="84"/>
      <c r="H2602" s="84"/>
      <c r="I2602" s="84"/>
      <c r="J2602" s="84"/>
      <c r="K2602" s="84"/>
      <c r="L2602" s="84"/>
      <c r="M2602" s="84"/>
    </row>
    <row r="2603" spans="1:13" ht="15.15" customHeight="1" thickBot="1" x14ac:dyDescent="0.35">
      <c r="A2603" s="22"/>
      <c r="B2603" s="22"/>
      <c r="C2603" s="22"/>
      <c r="D2603" s="22"/>
      <c r="E2603" s="23"/>
      <c r="F2603" s="25" t="s">
        <v>5036</v>
      </c>
      <c r="G2603" s="25" t="s">
        <v>5037</v>
      </c>
      <c r="H2603" s="25" t="s">
        <v>5038</v>
      </c>
      <c r="I2603" s="25" t="s">
        <v>5039</v>
      </c>
      <c r="J2603" s="25" t="s">
        <v>5040</v>
      </c>
      <c r="K2603" s="25" t="s">
        <v>5041</v>
      </c>
      <c r="L2603" s="22"/>
      <c r="M2603" s="22"/>
    </row>
    <row r="2604" spans="1:13" ht="30.6" customHeight="1" thickBot="1" x14ac:dyDescent="0.35">
      <c r="A2604" s="22"/>
      <c r="B2604" s="22"/>
      <c r="C2604" s="22"/>
      <c r="D2604" s="26"/>
      <c r="E2604" s="27" t="s">
        <v>5042</v>
      </c>
      <c r="F2604" s="28">
        <v>1</v>
      </c>
      <c r="G2604" s="29"/>
      <c r="H2604" s="29"/>
      <c r="I2604" s="29"/>
      <c r="J2604" s="31">
        <f t="shared" ref="J2604:J2609" si="64">ROUND(F2604,3)</f>
        <v>1</v>
      </c>
      <c r="K2604" s="42"/>
      <c r="L2604" s="22"/>
      <c r="M2604" s="22"/>
    </row>
    <row r="2605" spans="1:13" ht="30.6" customHeight="1" thickBot="1" x14ac:dyDescent="0.35">
      <c r="A2605" s="22"/>
      <c r="B2605" s="22"/>
      <c r="C2605" s="22"/>
      <c r="D2605" s="26"/>
      <c r="E2605" s="5" t="s">
        <v>5043</v>
      </c>
      <c r="F2605" s="3">
        <v>1</v>
      </c>
      <c r="G2605" s="20"/>
      <c r="H2605" s="20"/>
      <c r="I2605" s="20"/>
      <c r="J2605" s="30">
        <f t="shared" si="64"/>
        <v>1</v>
      </c>
      <c r="K2605" s="22"/>
      <c r="L2605" s="22"/>
      <c r="M2605" s="22"/>
    </row>
    <row r="2606" spans="1:13" ht="39.75" customHeight="1" thickBot="1" x14ac:dyDescent="0.35">
      <c r="A2606" s="22"/>
      <c r="B2606" s="22"/>
      <c r="C2606" s="22"/>
      <c r="D2606" s="26"/>
      <c r="E2606" s="5" t="s">
        <v>5044</v>
      </c>
      <c r="F2606" s="3">
        <v>1</v>
      </c>
      <c r="G2606" s="20"/>
      <c r="H2606" s="20"/>
      <c r="I2606" s="20"/>
      <c r="J2606" s="30">
        <f t="shared" si="64"/>
        <v>1</v>
      </c>
      <c r="K2606" s="22"/>
      <c r="L2606" s="22"/>
      <c r="M2606" s="22"/>
    </row>
    <row r="2607" spans="1:13" ht="30.6" customHeight="1" thickBot="1" x14ac:dyDescent="0.35">
      <c r="A2607" s="22"/>
      <c r="B2607" s="22"/>
      <c r="C2607" s="22"/>
      <c r="D2607" s="26"/>
      <c r="E2607" s="5" t="s">
        <v>5045</v>
      </c>
      <c r="F2607" s="3">
        <v>1</v>
      </c>
      <c r="G2607" s="20"/>
      <c r="H2607" s="20"/>
      <c r="I2607" s="20"/>
      <c r="J2607" s="30">
        <f t="shared" si="64"/>
        <v>1</v>
      </c>
      <c r="K2607" s="22"/>
      <c r="L2607" s="22"/>
      <c r="M2607" s="22"/>
    </row>
    <row r="2608" spans="1:13" ht="30.6" customHeight="1" thickBot="1" x14ac:dyDescent="0.35">
      <c r="A2608" s="22"/>
      <c r="B2608" s="22"/>
      <c r="C2608" s="22"/>
      <c r="D2608" s="26"/>
      <c r="E2608" s="5" t="s">
        <v>5046</v>
      </c>
      <c r="F2608" s="3">
        <v>1</v>
      </c>
      <c r="G2608" s="20"/>
      <c r="H2608" s="20"/>
      <c r="I2608" s="20"/>
      <c r="J2608" s="30">
        <f t="shared" si="64"/>
        <v>1</v>
      </c>
      <c r="K2608" s="22"/>
      <c r="L2608" s="22"/>
      <c r="M2608" s="22"/>
    </row>
    <row r="2609" spans="1:13" ht="30.6" customHeight="1" thickBot="1" x14ac:dyDescent="0.35">
      <c r="A2609" s="22"/>
      <c r="B2609" s="22"/>
      <c r="C2609" s="22"/>
      <c r="D2609" s="26"/>
      <c r="E2609" s="5" t="s">
        <v>5047</v>
      </c>
      <c r="F2609" s="3">
        <v>1</v>
      </c>
      <c r="G2609" s="20"/>
      <c r="H2609" s="20"/>
      <c r="I2609" s="20"/>
      <c r="J2609" s="30">
        <f t="shared" si="64"/>
        <v>1</v>
      </c>
      <c r="K2609" s="32">
        <f>SUM(J2604:J2609)</f>
        <v>6</v>
      </c>
      <c r="L2609" s="22"/>
      <c r="M2609" s="22"/>
    </row>
    <row r="2610" spans="1:13" ht="15.45" customHeight="1" thickBot="1" x14ac:dyDescent="0.35">
      <c r="A2610" s="10" t="s">
        <v>5048</v>
      </c>
      <c r="B2610" s="5" t="s">
        <v>5049</v>
      </c>
      <c r="C2610" s="5" t="s">
        <v>5050</v>
      </c>
      <c r="D2610" s="84" t="s">
        <v>5051</v>
      </c>
      <c r="E2610" s="84"/>
      <c r="F2610" s="84"/>
      <c r="G2610" s="84"/>
      <c r="H2610" s="84"/>
      <c r="I2610" s="84"/>
      <c r="J2610" s="84"/>
      <c r="K2610" s="20">
        <f>SUM(K2613:K2615)</f>
        <v>4</v>
      </c>
      <c r="L2610" s="21">
        <f>ROUND(0*(1+M2/100),2)</f>
        <v>0</v>
      </c>
      <c r="M2610" s="21">
        <f>ROUND(K2610*L2610,2)</f>
        <v>0</v>
      </c>
    </row>
    <row r="2611" spans="1:13" ht="49.05" customHeight="1" thickBot="1" x14ac:dyDescent="0.35">
      <c r="A2611" s="22"/>
      <c r="B2611" s="22"/>
      <c r="C2611" s="22"/>
      <c r="D2611" s="84" t="s">
        <v>5052</v>
      </c>
      <c r="E2611" s="84"/>
      <c r="F2611" s="84"/>
      <c r="G2611" s="84"/>
      <c r="H2611" s="84"/>
      <c r="I2611" s="84"/>
      <c r="J2611" s="84"/>
      <c r="K2611" s="84"/>
      <c r="L2611" s="84"/>
      <c r="M2611" s="84"/>
    </row>
    <row r="2612" spans="1:13" ht="15.15" customHeight="1" thickBot="1" x14ac:dyDescent="0.35">
      <c r="A2612" s="22"/>
      <c r="B2612" s="22"/>
      <c r="C2612" s="22"/>
      <c r="D2612" s="22"/>
      <c r="E2612" s="23"/>
      <c r="F2612" s="25" t="s">
        <v>5053</v>
      </c>
      <c r="G2612" s="25" t="s">
        <v>5054</v>
      </c>
      <c r="H2612" s="25" t="s">
        <v>5055</v>
      </c>
      <c r="I2612" s="25" t="s">
        <v>5056</v>
      </c>
      <c r="J2612" s="25" t="s">
        <v>5057</v>
      </c>
      <c r="K2612" s="25" t="s">
        <v>5058</v>
      </c>
      <c r="L2612" s="22"/>
      <c r="M2612" s="22"/>
    </row>
    <row r="2613" spans="1:13" ht="39.75" customHeight="1" thickBot="1" x14ac:dyDescent="0.35">
      <c r="A2613" s="22"/>
      <c r="B2613" s="22"/>
      <c r="C2613" s="22"/>
      <c r="D2613" s="26"/>
      <c r="E2613" s="27" t="s">
        <v>5059</v>
      </c>
      <c r="F2613" s="28">
        <v>1</v>
      </c>
      <c r="G2613" s="29"/>
      <c r="H2613" s="29"/>
      <c r="I2613" s="29"/>
      <c r="J2613" s="31">
        <f>ROUND(F2613,3)</f>
        <v>1</v>
      </c>
      <c r="K2613" s="42"/>
      <c r="L2613" s="22"/>
      <c r="M2613" s="22"/>
    </row>
    <row r="2614" spans="1:13" ht="30.6" customHeight="1" thickBot="1" x14ac:dyDescent="0.35">
      <c r="A2614" s="22"/>
      <c r="B2614" s="22"/>
      <c r="C2614" s="22"/>
      <c r="D2614" s="26"/>
      <c r="E2614" s="5" t="s">
        <v>5060</v>
      </c>
      <c r="F2614" s="3">
        <v>2</v>
      </c>
      <c r="G2614" s="20"/>
      <c r="H2614" s="20"/>
      <c r="I2614" s="20"/>
      <c r="J2614" s="30">
        <f>ROUND(F2614,3)</f>
        <v>2</v>
      </c>
      <c r="K2614" s="22"/>
      <c r="L2614" s="22"/>
      <c r="M2614" s="22"/>
    </row>
    <row r="2615" spans="1:13" ht="21.3" customHeight="1" thickBot="1" x14ac:dyDescent="0.35">
      <c r="A2615" s="22"/>
      <c r="B2615" s="22"/>
      <c r="C2615" s="22"/>
      <c r="D2615" s="26"/>
      <c r="E2615" s="5" t="s">
        <v>5061</v>
      </c>
      <c r="F2615" s="3">
        <v>1</v>
      </c>
      <c r="G2615" s="20"/>
      <c r="H2615" s="20"/>
      <c r="I2615" s="20"/>
      <c r="J2615" s="30">
        <f>ROUND(F2615,3)</f>
        <v>1</v>
      </c>
      <c r="K2615" s="32">
        <f>SUM(J2613:J2615)</f>
        <v>4</v>
      </c>
      <c r="L2615" s="22"/>
      <c r="M2615" s="22"/>
    </row>
    <row r="2616" spans="1:13" ht="15.45" customHeight="1" thickBot="1" x14ac:dyDescent="0.35">
      <c r="A2616" s="10" t="s">
        <v>5062</v>
      </c>
      <c r="B2616" s="5" t="s">
        <v>5063</v>
      </c>
      <c r="C2616" s="5" t="s">
        <v>5064</v>
      </c>
      <c r="D2616" s="84" t="s">
        <v>5065</v>
      </c>
      <c r="E2616" s="84"/>
      <c r="F2616" s="84"/>
      <c r="G2616" s="84"/>
      <c r="H2616" s="84"/>
      <c r="I2616" s="84"/>
      <c r="J2616" s="84"/>
      <c r="K2616" s="20">
        <f>SUM(K2619:K2621)</f>
        <v>17</v>
      </c>
      <c r="L2616" s="21">
        <f>ROUND(0*(1+M2/100),2)</f>
        <v>0</v>
      </c>
      <c r="M2616" s="21">
        <f>ROUND(K2616*L2616,2)</f>
        <v>0</v>
      </c>
    </row>
    <row r="2617" spans="1:13" ht="49.05" customHeight="1" thickBot="1" x14ac:dyDescent="0.35">
      <c r="A2617" s="22"/>
      <c r="B2617" s="22"/>
      <c r="C2617" s="22"/>
      <c r="D2617" s="84" t="s">
        <v>5066</v>
      </c>
      <c r="E2617" s="84"/>
      <c r="F2617" s="84"/>
      <c r="G2617" s="84"/>
      <c r="H2617" s="84"/>
      <c r="I2617" s="84"/>
      <c r="J2617" s="84"/>
      <c r="K2617" s="84"/>
      <c r="L2617" s="84"/>
      <c r="M2617" s="84"/>
    </row>
    <row r="2618" spans="1:13" ht="15.15" customHeight="1" thickBot="1" x14ac:dyDescent="0.35">
      <c r="A2618" s="22"/>
      <c r="B2618" s="22"/>
      <c r="C2618" s="22"/>
      <c r="D2618" s="22"/>
      <c r="E2618" s="23"/>
      <c r="F2618" s="25" t="s">
        <v>5067</v>
      </c>
      <c r="G2618" s="25" t="s">
        <v>5068</v>
      </c>
      <c r="H2618" s="25" t="s">
        <v>5069</v>
      </c>
      <c r="I2618" s="25" t="s">
        <v>5070</v>
      </c>
      <c r="J2618" s="25" t="s">
        <v>5071</v>
      </c>
      <c r="K2618" s="25" t="s">
        <v>5072</v>
      </c>
      <c r="L2618" s="22"/>
      <c r="M2618" s="22"/>
    </row>
    <row r="2619" spans="1:13" ht="30.6" customHeight="1" thickBot="1" x14ac:dyDescent="0.35">
      <c r="A2619" s="22"/>
      <c r="B2619" s="22"/>
      <c r="C2619" s="22"/>
      <c r="D2619" s="26"/>
      <c r="E2619" s="27" t="s">
        <v>5073</v>
      </c>
      <c r="F2619" s="28">
        <v>8</v>
      </c>
      <c r="G2619" s="29"/>
      <c r="H2619" s="29"/>
      <c r="I2619" s="29"/>
      <c r="J2619" s="31">
        <f>ROUND(F2619,3)</f>
        <v>8</v>
      </c>
      <c r="K2619" s="42"/>
      <c r="L2619" s="22"/>
      <c r="M2619" s="22"/>
    </row>
    <row r="2620" spans="1:13" ht="30.6" customHeight="1" thickBot="1" x14ac:dyDescent="0.35">
      <c r="A2620" s="22"/>
      <c r="B2620" s="22"/>
      <c r="C2620" s="22"/>
      <c r="D2620" s="26"/>
      <c r="E2620" s="5" t="s">
        <v>5074</v>
      </c>
      <c r="F2620" s="3">
        <v>3</v>
      </c>
      <c r="G2620" s="20"/>
      <c r="H2620" s="20"/>
      <c r="I2620" s="20"/>
      <c r="J2620" s="30">
        <f>ROUND(F2620,3)</f>
        <v>3</v>
      </c>
      <c r="K2620" s="22"/>
      <c r="L2620" s="22"/>
      <c r="M2620" s="22"/>
    </row>
    <row r="2621" spans="1:13" ht="30.6" customHeight="1" thickBot="1" x14ac:dyDescent="0.35">
      <c r="A2621" s="22"/>
      <c r="B2621" s="22"/>
      <c r="C2621" s="22"/>
      <c r="D2621" s="26"/>
      <c r="E2621" s="5" t="s">
        <v>5075</v>
      </c>
      <c r="F2621" s="3">
        <v>6</v>
      </c>
      <c r="G2621" s="20"/>
      <c r="H2621" s="20"/>
      <c r="I2621" s="20"/>
      <c r="J2621" s="30">
        <f>ROUND(F2621,3)</f>
        <v>6</v>
      </c>
      <c r="K2621" s="32">
        <f>SUM(J2619:J2621)</f>
        <v>17</v>
      </c>
      <c r="L2621" s="22"/>
      <c r="M2621" s="22"/>
    </row>
    <row r="2622" spans="1:13" ht="15.45" customHeight="1" thickBot="1" x14ac:dyDescent="0.35">
      <c r="A2622" s="10" t="s">
        <v>5076</v>
      </c>
      <c r="B2622" s="5" t="s">
        <v>5077</v>
      </c>
      <c r="C2622" s="5" t="s">
        <v>5078</v>
      </c>
      <c r="D2622" s="84" t="s">
        <v>5079</v>
      </c>
      <c r="E2622" s="84"/>
      <c r="F2622" s="84"/>
      <c r="G2622" s="84"/>
      <c r="H2622" s="84"/>
      <c r="I2622" s="84"/>
      <c r="J2622" s="84"/>
      <c r="K2622" s="20">
        <f>SUM(K2625:K2625)</f>
        <v>2</v>
      </c>
      <c r="L2622" s="21">
        <f>ROUND(0*(1+M2/100),2)</f>
        <v>0</v>
      </c>
      <c r="M2622" s="21">
        <f>ROUND(K2622*L2622,2)</f>
        <v>0</v>
      </c>
    </row>
    <row r="2623" spans="1:13" ht="49.05" customHeight="1" thickBot="1" x14ac:dyDescent="0.35">
      <c r="A2623" s="22"/>
      <c r="B2623" s="22"/>
      <c r="C2623" s="22"/>
      <c r="D2623" s="84" t="s">
        <v>5080</v>
      </c>
      <c r="E2623" s="84"/>
      <c r="F2623" s="84"/>
      <c r="G2623" s="84"/>
      <c r="H2623" s="84"/>
      <c r="I2623" s="84"/>
      <c r="J2623" s="84"/>
      <c r="K2623" s="84"/>
      <c r="L2623" s="84"/>
      <c r="M2623" s="84"/>
    </row>
    <row r="2624" spans="1:13" ht="15.15" customHeight="1" thickBot="1" x14ac:dyDescent="0.35">
      <c r="A2624" s="22"/>
      <c r="B2624" s="22"/>
      <c r="C2624" s="22"/>
      <c r="D2624" s="22"/>
      <c r="E2624" s="23"/>
      <c r="F2624" s="25" t="s">
        <v>5081</v>
      </c>
      <c r="G2624" s="25" t="s">
        <v>5082</v>
      </c>
      <c r="H2624" s="25" t="s">
        <v>5083</v>
      </c>
      <c r="I2624" s="25" t="s">
        <v>5084</v>
      </c>
      <c r="J2624" s="25" t="s">
        <v>5085</v>
      </c>
      <c r="K2624" s="25" t="s">
        <v>5086</v>
      </c>
      <c r="L2624" s="22"/>
      <c r="M2624" s="22"/>
    </row>
    <row r="2625" spans="1:13" ht="30.6" customHeight="1" thickBot="1" x14ac:dyDescent="0.35">
      <c r="A2625" s="22"/>
      <c r="B2625" s="22"/>
      <c r="C2625" s="22"/>
      <c r="D2625" s="26"/>
      <c r="E2625" s="27" t="s">
        <v>5087</v>
      </c>
      <c r="F2625" s="28">
        <v>2</v>
      </c>
      <c r="G2625" s="29"/>
      <c r="H2625" s="29"/>
      <c r="I2625" s="29"/>
      <c r="J2625" s="31">
        <f>ROUND(F2625,3)</f>
        <v>2</v>
      </c>
      <c r="K2625" s="33">
        <f>SUM(J2625:J2625)</f>
        <v>2</v>
      </c>
      <c r="L2625" s="22"/>
      <c r="M2625" s="22"/>
    </row>
    <row r="2626" spans="1:13" ht="15.45" customHeight="1" thickBot="1" x14ac:dyDescent="0.35">
      <c r="A2626" s="10" t="s">
        <v>5088</v>
      </c>
      <c r="B2626" s="5" t="s">
        <v>5089</v>
      </c>
      <c r="C2626" s="5" t="s">
        <v>5090</v>
      </c>
      <c r="D2626" s="84" t="s">
        <v>5091</v>
      </c>
      <c r="E2626" s="84"/>
      <c r="F2626" s="84"/>
      <c r="G2626" s="84"/>
      <c r="H2626" s="84"/>
      <c r="I2626" s="84"/>
      <c r="J2626" s="84"/>
      <c r="K2626" s="20">
        <f>SUM(K2629:K2629)</f>
        <v>3</v>
      </c>
      <c r="L2626" s="21">
        <f>ROUND(0*(1+M2/100),2)</f>
        <v>0</v>
      </c>
      <c r="M2626" s="21">
        <f>ROUND(K2626*L2626,2)</f>
        <v>0</v>
      </c>
    </row>
    <row r="2627" spans="1:13" ht="49.05" customHeight="1" thickBot="1" x14ac:dyDescent="0.35">
      <c r="A2627" s="22"/>
      <c r="B2627" s="22"/>
      <c r="C2627" s="22"/>
      <c r="D2627" s="84" t="s">
        <v>5092</v>
      </c>
      <c r="E2627" s="84"/>
      <c r="F2627" s="84"/>
      <c r="G2627" s="84"/>
      <c r="H2627" s="84"/>
      <c r="I2627" s="84"/>
      <c r="J2627" s="84"/>
      <c r="K2627" s="84"/>
      <c r="L2627" s="84"/>
      <c r="M2627" s="84"/>
    </row>
    <row r="2628" spans="1:13" ht="15.15" customHeight="1" thickBot="1" x14ac:dyDescent="0.35">
      <c r="A2628" s="22"/>
      <c r="B2628" s="22"/>
      <c r="C2628" s="22"/>
      <c r="D2628" s="22"/>
      <c r="E2628" s="23"/>
      <c r="F2628" s="25" t="s">
        <v>5093</v>
      </c>
      <c r="G2628" s="25" t="s">
        <v>5094</v>
      </c>
      <c r="H2628" s="25" t="s">
        <v>5095</v>
      </c>
      <c r="I2628" s="25" t="s">
        <v>5096</v>
      </c>
      <c r="J2628" s="25" t="s">
        <v>5097</v>
      </c>
      <c r="K2628" s="25" t="s">
        <v>5098</v>
      </c>
      <c r="L2628" s="22"/>
      <c r="M2628" s="22"/>
    </row>
    <row r="2629" spans="1:13" ht="30.6" customHeight="1" thickBot="1" x14ac:dyDescent="0.35">
      <c r="A2629" s="22"/>
      <c r="B2629" s="22"/>
      <c r="C2629" s="22"/>
      <c r="D2629" s="26"/>
      <c r="E2629" s="27" t="s">
        <v>5099</v>
      </c>
      <c r="F2629" s="28">
        <v>3</v>
      </c>
      <c r="G2629" s="29"/>
      <c r="H2629" s="29"/>
      <c r="I2629" s="29"/>
      <c r="J2629" s="31">
        <f>ROUND(F2629,3)</f>
        <v>3</v>
      </c>
      <c r="K2629" s="33">
        <f>SUM(J2629:J2629)</f>
        <v>3</v>
      </c>
      <c r="L2629" s="22"/>
      <c r="M2629" s="22"/>
    </row>
    <row r="2630" spans="1:13" ht="15.45" customHeight="1" thickBot="1" x14ac:dyDescent="0.35">
      <c r="A2630" s="10" t="s">
        <v>5100</v>
      </c>
      <c r="B2630" s="5" t="s">
        <v>5101</v>
      </c>
      <c r="C2630" s="5" t="s">
        <v>5102</v>
      </c>
      <c r="D2630" s="84" t="s">
        <v>5103</v>
      </c>
      <c r="E2630" s="84"/>
      <c r="F2630" s="84"/>
      <c r="G2630" s="84"/>
      <c r="H2630" s="84"/>
      <c r="I2630" s="84"/>
      <c r="J2630" s="84"/>
      <c r="K2630" s="20">
        <f>SUM(K2633:K2633)</f>
        <v>3</v>
      </c>
      <c r="L2630" s="21">
        <f>ROUND(0*(1+M2/100),2)</f>
        <v>0</v>
      </c>
      <c r="M2630" s="21">
        <f>ROUND(K2630*L2630,2)</f>
        <v>0</v>
      </c>
    </row>
    <row r="2631" spans="1:13" ht="49.05" customHeight="1" thickBot="1" x14ac:dyDescent="0.35">
      <c r="A2631" s="22"/>
      <c r="B2631" s="22"/>
      <c r="C2631" s="22"/>
      <c r="D2631" s="84" t="s">
        <v>5104</v>
      </c>
      <c r="E2631" s="84"/>
      <c r="F2631" s="84"/>
      <c r="G2631" s="84"/>
      <c r="H2631" s="84"/>
      <c r="I2631" s="84"/>
      <c r="J2631" s="84"/>
      <c r="K2631" s="84"/>
      <c r="L2631" s="84"/>
      <c r="M2631" s="84"/>
    </row>
    <row r="2632" spans="1:13" ht="15.15" customHeight="1" thickBot="1" x14ac:dyDescent="0.35">
      <c r="A2632" s="22"/>
      <c r="B2632" s="22"/>
      <c r="C2632" s="22"/>
      <c r="D2632" s="22"/>
      <c r="E2632" s="23"/>
      <c r="F2632" s="25" t="s">
        <v>5105</v>
      </c>
      <c r="G2632" s="25" t="s">
        <v>5106</v>
      </c>
      <c r="H2632" s="25" t="s">
        <v>5107</v>
      </c>
      <c r="I2632" s="25" t="s">
        <v>5108</v>
      </c>
      <c r="J2632" s="25" t="s">
        <v>5109</v>
      </c>
      <c r="K2632" s="25" t="s">
        <v>5110</v>
      </c>
      <c r="L2632" s="22"/>
      <c r="M2632" s="22"/>
    </row>
    <row r="2633" spans="1:13" ht="21.3" customHeight="1" thickBot="1" x14ac:dyDescent="0.35">
      <c r="A2633" s="22"/>
      <c r="B2633" s="22"/>
      <c r="C2633" s="22"/>
      <c r="D2633" s="26"/>
      <c r="E2633" s="27" t="s">
        <v>5111</v>
      </c>
      <c r="F2633" s="28">
        <v>3</v>
      </c>
      <c r="G2633" s="29"/>
      <c r="H2633" s="29"/>
      <c r="I2633" s="29"/>
      <c r="J2633" s="31">
        <f>ROUND(F2633,3)</f>
        <v>3</v>
      </c>
      <c r="K2633" s="33">
        <f>SUM(J2633:J2633)</f>
        <v>3</v>
      </c>
      <c r="L2633" s="22"/>
      <c r="M2633" s="22"/>
    </row>
    <row r="2634" spans="1:13" ht="15.45" customHeight="1" thickBot="1" x14ac:dyDescent="0.35">
      <c r="A2634" s="10" t="s">
        <v>5112</v>
      </c>
      <c r="B2634" s="5" t="s">
        <v>5113</v>
      </c>
      <c r="C2634" s="5" t="s">
        <v>5114</v>
      </c>
      <c r="D2634" s="84" t="s">
        <v>5115</v>
      </c>
      <c r="E2634" s="84"/>
      <c r="F2634" s="84"/>
      <c r="G2634" s="84"/>
      <c r="H2634" s="84"/>
      <c r="I2634" s="84"/>
      <c r="J2634" s="84"/>
      <c r="K2634" s="20">
        <f>SUM(K2637:K2637)</f>
        <v>36</v>
      </c>
      <c r="L2634" s="21">
        <f>ROUND(0*(1+M2/100),2)</f>
        <v>0</v>
      </c>
      <c r="M2634" s="21">
        <f>ROUND(K2634*L2634,2)</f>
        <v>0</v>
      </c>
    </row>
    <row r="2635" spans="1:13" ht="49.05" customHeight="1" thickBot="1" x14ac:dyDescent="0.35">
      <c r="A2635" s="22"/>
      <c r="B2635" s="22"/>
      <c r="C2635" s="22"/>
      <c r="D2635" s="84" t="s">
        <v>5116</v>
      </c>
      <c r="E2635" s="84"/>
      <c r="F2635" s="84"/>
      <c r="G2635" s="84"/>
      <c r="H2635" s="84"/>
      <c r="I2635" s="84"/>
      <c r="J2635" s="84"/>
      <c r="K2635" s="84"/>
      <c r="L2635" s="84"/>
      <c r="M2635" s="84"/>
    </row>
    <row r="2636" spans="1:13" ht="15.15" customHeight="1" thickBot="1" x14ac:dyDescent="0.35">
      <c r="A2636" s="22"/>
      <c r="B2636" s="22"/>
      <c r="C2636" s="22"/>
      <c r="D2636" s="22"/>
      <c r="E2636" s="23"/>
      <c r="F2636" s="25" t="s">
        <v>5117</v>
      </c>
      <c r="G2636" s="25" t="s">
        <v>5118</v>
      </c>
      <c r="H2636" s="25" t="s">
        <v>5119</v>
      </c>
      <c r="I2636" s="25" t="s">
        <v>5120</v>
      </c>
      <c r="J2636" s="25" t="s">
        <v>5121</v>
      </c>
      <c r="K2636" s="25" t="s">
        <v>5122</v>
      </c>
      <c r="L2636" s="22"/>
      <c r="M2636" s="22"/>
    </row>
    <row r="2637" spans="1:13" ht="30.6" customHeight="1" thickBot="1" x14ac:dyDescent="0.35">
      <c r="A2637" s="22"/>
      <c r="B2637" s="22"/>
      <c r="C2637" s="22"/>
      <c r="D2637" s="26"/>
      <c r="E2637" s="27" t="s">
        <v>5123</v>
      </c>
      <c r="F2637" s="28">
        <v>36</v>
      </c>
      <c r="G2637" s="29"/>
      <c r="H2637" s="29"/>
      <c r="I2637" s="29"/>
      <c r="J2637" s="31">
        <f>ROUND(F2637,3)</f>
        <v>36</v>
      </c>
      <c r="K2637" s="33">
        <f>SUM(J2637:J2637)</f>
        <v>36</v>
      </c>
      <c r="L2637" s="22"/>
      <c r="M2637" s="22"/>
    </row>
    <row r="2638" spans="1:13" ht="15.45" customHeight="1" thickBot="1" x14ac:dyDescent="0.35">
      <c r="A2638" s="10" t="s">
        <v>5124</v>
      </c>
      <c r="B2638" s="5" t="s">
        <v>5125</v>
      </c>
      <c r="C2638" s="5" t="s">
        <v>5126</v>
      </c>
      <c r="D2638" s="84" t="s">
        <v>5127</v>
      </c>
      <c r="E2638" s="84"/>
      <c r="F2638" s="84"/>
      <c r="G2638" s="84"/>
      <c r="H2638" s="84"/>
      <c r="I2638" s="84"/>
      <c r="J2638" s="84"/>
      <c r="K2638" s="20">
        <f>SUM(K2641:K2655)</f>
        <v>98</v>
      </c>
      <c r="L2638" s="21">
        <f>ROUND(0*(1+M2/100),2)</f>
        <v>0</v>
      </c>
      <c r="M2638" s="21">
        <f>ROUND(K2638*L2638,2)</f>
        <v>0</v>
      </c>
    </row>
    <row r="2639" spans="1:13" ht="49.05" customHeight="1" thickBot="1" x14ac:dyDescent="0.35">
      <c r="A2639" s="22"/>
      <c r="B2639" s="22"/>
      <c r="C2639" s="22"/>
      <c r="D2639" s="84" t="s">
        <v>5128</v>
      </c>
      <c r="E2639" s="84"/>
      <c r="F2639" s="84"/>
      <c r="G2639" s="84"/>
      <c r="H2639" s="84"/>
      <c r="I2639" s="84"/>
      <c r="J2639" s="84"/>
      <c r="K2639" s="84"/>
      <c r="L2639" s="84"/>
      <c r="M2639" s="84"/>
    </row>
    <row r="2640" spans="1:13" ht="15.15" customHeight="1" thickBot="1" x14ac:dyDescent="0.35">
      <c r="A2640" s="22"/>
      <c r="B2640" s="22"/>
      <c r="C2640" s="22"/>
      <c r="D2640" s="22"/>
      <c r="E2640" s="23"/>
      <c r="F2640" s="25" t="s">
        <v>5129</v>
      </c>
      <c r="G2640" s="25" t="s">
        <v>5130</v>
      </c>
      <c r="H2640" s="25" t="s">
        <v>5131</v>
      </c>
      <c r="I2640" s="25" t="s">
        <v>5132</v>
      </c>
      <c r="J2640" s="25" t="s">
        <v>5133</v>
      </c>
      <c r="K2640" s="25" t="s">
        <v>5134</v>
      </c>
      <c r="L2640" s="22"/>
      <c r="M2640" s="22"/>
    </row>
    <row r="2641" spans="1:13" ht="15.15" customHeight="1" thickBot="1" x14ac:dyDescent="0.35">
      <c r="A2641" s="22"/>
      <c r="B2641" s="22"/>
      <c r="C2641" s="22"/>
      <c r="D2641" s="26"/>
      <c r="E2641" s="27" t="s">
        <v>5135</v>
      </c>
      <c r="F2641" s="28"/>
      <c r="G2641" s="29"/>
      <c r="H2641" s="29"/>
      <c r="I2641" s="29"/>
      <c r="J2641" s="41" t="s">
        <v>5136</v>
      </c>
      <c r="K2641" s="42"/>
      <c r="L2641" s="22"/>
      <c r="M2641" s="22"/>
    </row>
    <row r="2642" spans="1:13" ht="15.15" customHeight="1" thickBot="1" x14ac:dyDescent="0.35">
      <c r="A2642" s="22"/>
      <c r="B2642" s="22"/>
      <c r="C2642" s="22"/>
      <c r="D2642" s="26"/>
      <c r="E2642" s="5" t="s">
        <v>5137</v>
      </c>
      <c r="F2642" s="3">
        <v>2</v>
      </c>
      <c r="G2642" s="20">
        <v>6.5</v>
      </c>
      <c r="H2642" s="20"/>
      <c r="I2642" s="20"/>
      <c r="J2642" s="30">
        <f t="shared" ref="J2642:J2655" si="65">ROUND(F2642*G2642,3)</f>
        <v>13</v>
      </c>
      <c r="K2642" s="22"/>
      <c r="L2642" s="22"/>
      <c r="M2642" s="22"/>
    </row>
    <row r="2643" spans="1:13" ht="15.15" customHeight="1" thickBot="1" x14ac:dyDescent="0.35">
      <c r="A2643" s="22"/>
      <c r="B2643" s="22"/>
      <c r="C2643" s="22"/>
      <c r="D2643" s="26"/>
      <c r="E2643" s="5" t="s">
        <v>5138</v>
      </c>
      <c r="F2643" s="3">
        <v>2</v>
      </c>
      <c r="G2643" s="20">
        <v>6.5</v>
      </c>
      <c r="H2643" s="20"/>
      <c r="I2643" s="20"/>
      <c r="J2643" s="30">
        <f t="shared" si="65"/>
        <v>13</v>
      </c>
      <c r="K2643" s="22"/>
      <c r="L2643" s="22"/>
      <c r="M2643" s="22"/>
    </row>
    <row r="2644" spans="1:13" ht="15.15" customHeight="1" thickBot="1" x14ac:dyDescent="0.35">
      <c r="A2644" s="22"/>
      <c r="B2644" s="22"/>
      <c r="C2644" s="22"/>
      <c r="D2644" s="26"/>
      <c r="E2644" s="5" t="s">
        <v>5139</v>
      </c>
      <c r="F2644" s="3">
        <v>2</v>
      </c>
      <c r="G2644" s="20">
        <v>1.5</v>
      </c>
      <c r="H2644" s="20"/>
      <c r="I2644" s="20"/>
      <c r="J2644" s="30">
        <f t="shared" si="65"/>
        <v>3</v>
      </c>
      <c r="K2644" s="22"/>
      <c r="L2644" s="22"/>
      <c r="M2644" s="22"/>
    </row>
    <row r="2645" spans="1:13" ht="15.15" customHeight="1" thickBot="1" x14ac:dyDescent="0.35">
      <c r="A2645" s="22"/>
      <c r="B2645" s="22"/>
      <c r="C2645" s="22"/>
      <c r="D2645" s="26"/>
      <c r="E2645" s="5"/>
      <c r="F2645" s="3">
        <v>2</v>
      </c>
      <c r="G2645" s="20">
        <v>2.5</v>
      </c>
      <c r="H2645" s="20"/>
      <c r="I2645" s="20"/>
      <c r="J2645" s="30">
        <f t="shared" si="65"/>
        <v>5</v>
      </c>
      <c r="K2645" s="22"/>
      <c r="L2645" s="22"/>
      <c r="M2645" s="22"/>
    </row>
    <row r="2646" spans="1:13" ht="15.15" customHeight="1" thickBot="1" x14ac:dyDescent="0.35">
      <c r="A2646" s="22"/>
      <c r="B2646" s="22"/>
      <c r="C2646" s="22"/>
      <c r="D2646" s="26"/>
      <c r="E2646" s="5" t="s">
        <v>5140</v>
      </c>
      <c r="F2646" s="3">
        <v>2</v>
      </c>
      <c r="G2646" s="20">
        <v>1.5</v>
      </c>
      <c r="H2646" s="20"/>
      <c r="I2646" s="20"/>
      <c r="J2646" s="30">
        <f t="shared" si="65"/>
        <v>3</v>
      </c>
      <c r="K2646" s="22"/>
      <c r="L2646" s="22"/>
      <c r="M2646" s="22"/>
    </row>
    <row r="2647" spans="1:13" ht="15.15" customHeight="1" thickBot="1" x14ac:dyDescent="0.35">
      <c r="A2647" s="22"/>
      <c r="B2647" s="22"/>
      <c r="C2647" s="22"/>
      <c r="D2647" s="26"/>
      <c r="E2647" s="5"/>
      <c r="F2647" s="3">
        <v>2</v>
      </c>
      <c r="G2647" s="20">
        <v>2.5</v>
      </c>
      <c r="H2647" s="20"/>
      <c r="I2647" s="20"/>
      <c r="J2647" s="30">
        <f t="shared" si="65"/>
        <v>5</v>
      </c>
      <c r="K2647" s="22"/>
      <c r="L2647" s="22"/>
      <c r="M2647" s="22"/>
    </row>
    <row r="2648" spans="1:13" ht="21.3" customHeight="1" thickBot="1" x14ac:dyDescent="0.35">
      <c r="A2648" s="22"/>
      <c r="B2648" s="22"/>
      <c r="C2648" s="22"/>
      <c r="D2648" s="26"/>
      <c r="E2648" s="5" t="s">
        <v>5141</v>
      </c>
      <c r="F2648" s="3">
        <v>2</v>
      </c>
      <c r="G2648" s="20">
        <v>2.5</v>
      </c>
      <c r="H2648" s="20"/>
      <c r="I2648" s="20"/>
      <c r="J2648" s="30">
        <f t="shared" si="65"/>
        <v>5</v>
      </c>
      <c r="K2648" s="22"/>
      <c r="L2648" s="22"/>
      <c r="M2648" s="22"/>
    </row>
    <row r="2649" spans="1:13" ht="30.6" customHeight="1" thickBot="1" x14ac:dyDescent="0.35">
      <c r="A2649" s="22"/>
      <c r="B2649" s="22"/>
      <c r="C2649" s="22"/>
      <c r="D2649" s="26"/>
      <c r="E2649" s="5" t="s">
        <v>5142</v>
      </c>
      <c r="F2649" s="3">
        <v>2</v>
      </c>
      <c r="G2649" s="20">
        <v>2.5</v>
      </c>
      <c r="H2649" s="20"/>
      <c r="I2649" s="20"/>
      <c r="J2649" s="30">
        <f t="shared" si="65"/>
        <v>5</v>
      </c>
      <c r="K2649" s="22"/>
      <c r="L2649" s="22"/>
      <c r="M2649" s="22"/>
    </row>
    <row r="2650" spans="1:13" ht="15.15" customHeight="1" thickBot="1" x14ac:dyDescent="0.35">
      <c r="A2650" s="22"/>
      <c r="B2650" s="22"/>
      <c r="C2650" s="22"/>
      <c r="D2650" s="26"/>
      <c r="E2650" s="5" t="s">
        <v>5143</v>
      </c>
      <c r="F2650" s="3">
        <v>2</v>
      </c>
      <c r="G2650" s="20">
        <v>4.5</v>
      </c>
      <c r="H2650" s="20"/>
      <c r="I2650" s="20"/>
      <c r="J2650" s="30">
        <f t="shared" si="65"/>
        <v>9</v>
      </c>
      <c r="K2650" s="22"/>
      <c r="L2650" s="22"/>
      <c r="M2650" s="22"/>
    </row>
    <row r="2651" spans="1:13" ht="21.3" customHeight="1" thickBot="1" x14ac:dyDescent="0.35">
      <c r="A2651" s="22"/>
      <c r="B2651" s="22"/>
      <c r="C2651" s="22"/>
      <c r="D2651" s="26"/>
      <c r="E2651" s="5" t="s">
        <v>5144</v>
      </c>
      <c r="F2651" s="3">
        <v>2</v>
      </c>
      <c r="G2651" s="20">
        <v>4.5</v>
      </c>
      <c r="H2651" s="20"/>
      <c r="I2651" s="20"/>
      <c r="J2651" s="30">
        <f t="shared" si="65"/>
        <v>9</v>
      </c>
      <c r="K2651" s="22"/>
      <c r="L2651" s="22"/>
      <c r="M2651" s="22"/>
    </row>
    <row r="2652" spans="1:13" ht="15.15" customHeight="1" thickBot="1" x14ac:dyDescent="0.35">
      <c r="A2652" s="22"/>
      <c r="B2652" s="22"/>
      <c r="C2652" s="22"/>
      <c r="D2652" s="26"/>
      <c r="E2652" s="5" t="s">
        <v>5145</v>
      </c>
      <c r="F2652" s="3">
        <v>2</v>
      </c>
      <c r="G2652" s="20">
        <v>1</v>
      </c>
      <c r="H2652" s="20"/>
      <c r="I2652" s="20"/>
      <c r="J2652" s="30">
        <f t="shared" si="65"/>
        <v>2</v>
      </c>
      <c r="K2652" s="22"/>
      <c r="L2652" s="22"/>
      <c r="M2652" s="22"/>
    </row>
    <row r="2653" spans="1:13" ht="15.15" customHeight="1" thickBot="1" x14ac:dyDescent="0.35">
      <c r="A2653" s="22"/>
      <c r="B2653" s="22"/>
      <c r="C2653" s="22"/>
      <c r="D2653" s="26"/>
      <c r="E2653" s="5" t="s">
        <v>5146</v>
      </c>
      <c r="F2653" s="3">
        <v>2</v>
      </c>
      <c r="G2653" s="20">
        <v>1</v>
      </c>
      <c r="H2653" s="20"/>
      <c r="I2653" s="20"/>
      <c r="J2653" s="30">
        <f t="shared" si="65"/>
        <v>2</v>
      </c>
      <c r="K2653" s="22"/>
      <c r="L2653" s="22"/>
      <c r="M2653" s="22"/>
    </row>
    <row r="2654" spans="1:13" ht="15.15" customHeight="1" thickBot="1" x14ac:dyDescent="0.35">
      <c r="A2654" s="22"/>
      <c r="B2654" s="22"/>
      <c r="C2654" s="22"/>
      <c r="D2654" s="26"/>
      <c r="E2654" s="5" t="s">
        <v>5147</v>
      </c>
      <c r="F2654" s="3">
        <v>2</v>
      </c>
      <c r="G2654" s="20">
        <v>6</v>
      </c>
      <c r="H2654" s="20"/>
      <c r="I2654" s="20"/>
      <c r="J2654" s="30">
        <f t="shared" si="65"/>
        <v>12</v>
      </c>
      <c r="K2654" s="22"/>
      <c r="L2654" s="22"/>
      <c r="M2654" s="22"/>
    </row>
    <row r="2655" spans="1:13" ht="15.15" customHeight="1" thickBot="1" x14ac:dyDescent="0.35">
      <c r="A2655" s="22"/>
      <c r="B2655" s="22"/>
      <c r="C2655" s="22"/>
      <c r="D2655" s="26"/>
      <c r="E2655" s="5" t="s">
        <v>5148</v>
      </c>
      <c r="F2655" s="3">
        <v>2</v>
      </c>
      <c r="G2655" s="20">
        <v>6</v>
      </c>
      <c r="H2655" s="20"/>
      <c r="I2655" s="20"/>
      <c r="J2655" s="30">
        <f t="shared" si="65"/>
        <v>12</v>
      </c>
      <c r="K2655" s="32">
        <f>SUM(J2641:J2655)</f>
        <v>98</v>
      </c>
      <c r="L2655" s="22"/>
      <c r="M2655" s="22"/>
    </row>
    <row r="2656" spans="1:13" ht="15.45" customHeight="1" thickBot="1" x14ac:dyDescent="0.35">
      <c r="A2656" s="10" t="s">
        <v>5149</v>
      </c>
      <c r="B2656" s="5" t="s">
        <v>5150</v>
      </c>
      <c r="C2656" s="5" t="s">
        <v>5151</v>
      </c>
      <c r="D2656" s="84" t="s">
        <v>5152</v>
      </c>
      <c r="E2656" s="84"/>
      <c r="F2656" s="84"/>
      <c r="G2656" s="84"/>
      <c r="H2656" s="84"/>
      <c r="I2656" s="84"/>
      <c r="J2656" s="84"/>
      <c r="K2656" s="20">
        <f>SUM(K2659:K2665)</f>
        <v>76.8</v>
      </c>
      <c r="L2656" s="21">
        <f>ROUND(0*(1+M2/100),2)</f>
        <v>0</v>
      </c>
      <c r="M2656" s="21">
        <f>ROUND(K2656*L2656,2)</f>
        <v>0</v>
      </c>
    </row>
    <row r="2657" spans="1:13" ht="58.35" customHeight="1" thickBot="1" x14ac:dyDescent="0.35">
      <c r="A2657" s="22"/>
      <c r="B2657" s="22"/>
      <c r="C2657" s="22"/>
      <c r="D2657" s="84" t="s">
        <v>5153</v>
      </c>
      <c r="E2657" s="84"/>
      <c r="F2657" s="84"/>
      <c r="G2657" s="84"/>
      <c r="H2657" s="84"/>
      <c r="I2657" s="84"/>
      <c r="J2657" s="84"/>
      <c r="K2657" s="84"/>
      <c r="L2657" s="84"/>
      <c r="M2657" s="84"/>
    </row>
    <row r="2658" spans="1:13" ht="15.15" customHeight="1" thickBot="1" x14ac:dyDescent="0.35">
      <c r="A2658" s="22"/>
      <c r="B2658" s="22"/>
      <c r="C2658" s="22"/>
      <c r="D2658" s="22"/>
      <c r="E2658" s="23"/>
      <c r="F2658" s="25" t="s">
        <v>5154</v>
      </c>
      <c r="G2658" s="25" t="s">
        <v>5155</v>
      </c>
      <c r="H2658" s="25" t="s">
        <v>5156</v>
      </c>
      <c r="I2658" s="25" t="s">
        <v>5157</v>
      </c>
      <c r="J2658" s="25" t="s">
        <v>5158</v>
      </c>
      <c r="K2658" s="25" t="s">
        <v>5159</v>
      </c>
      <c r="L2658" s="22"/>
      <c r="M2658" s="22"/>
    </row>
    <row r="2659" spans="1:13" ht="15.15" customHeight="1" thickBot="1" x14ac:dyDescent="0.35">
      <c r="A2659" s="22"/>
      <c r="B2659" s="22"/>
      <c r="C2659" s="22"/>
      <c r="D2659" s="26"/>
      <c r="E2659" s="27" t="s">
        <v>5160</v>
      </c>
      <c r="F2659" s="28"/>
      <c r="G2659" s="29"/>
      <c r="H2659" s="29"/>
      <c r="I2659" s="29"/>
      <c r="J2659" s="41" t="s">
        <v>5161</v>
      </c>
      <c r="K2659" s="42"/>
      <c r="L2659" s="22"/>
      <c r="M2659" s="22"/>
    </row>
    <row r="2660" spans="1:13" ht="15.15" customHeight="1" thickBot="1" x14ac:dyDescent="0.35">
      <c r="A2660" s="22"/>
      <c r="B2660" s="22"/>
      <c r="C2660" s="22"/>
      <c r="D2660" s="26"/>
      <c r="E2660" s="5" t="s">
        <v>5162</v>
      </c>
      <c r="F2660" s="3">
        <v>2</v>
      </c>
      <c r="G2660" s="20">
        <v>1.5</v>
      </c>
      <c r="H2660" s="20"/>
      <c r="I2660" s="20"/>
      <c r="J2660" s="30">
        <f t="shared" ref="J2660:J2665" si="66">ROUND(F2660*G2660,3)</f>
        <v>3</v>
      </c>
      <c r="K2660" s="22"/>
      <c r="L2660" s="22"/>
      <c r="M2660" s="22"/>
    </row>
    <row r="2661" spans="1:13" ht="15.15" customHeight="1" thickBot="1" x14ac:dyDescent="0.35">
      <c r="A2661" s="22"/>
      <c r="B2661" s="22"/>
      <c r="C2661" s="22"/>
      <c r="D2661" s="26"/>
      <c r="E2661" s="5"/>
      <c r="F2661" s="3">
        <v>2</v>
      </c>
      <c r="G2661" s="20">
        <v>1.5</v>
      </c>
      <c r="H2661" s="20"/>
      <c r="I2661" s="20"/>
      <c r="J2661" s="30">
        <f t="shared" si="66"/>
        <v>3</v>
      </c>
      <c r="K2661" s="22"/>
      <c r="L2661" s="22"/>
      <c r="M2661" s="22"/>
    </row>
    <row r="2662" spans="1:13" ht="15.15" customHeight="1" thickBot="1" x14ac:dyDescent="0.35">
      <c r="A2662" s="22"/>
      <c r="B2662" s="22"/>
      <c r="C2662" s="22"/>
      <c r="D2662" s="26"/>
      <c r="E2662" s="5" t="s">
        <v>5163</v>
      </c>
      <c r="F2662" s="3">
        <v>2</v>
      </c>
      <c r="G2662" s="20">
        <v>1.5</v>
      </c>
      <c r="H2662" s="20"/>
      <c r="I2662" s="20"/>
      <c r="J2662" s="30">
        <f t="shared" si="66"/>
        <v>3</v>
      </c>
      <c r="K2662" s="22"/>
      <c r="L2662" s="22"/>
      <c r="M2662" s="22"/>
    </row>
    <row r="2663" spans="1:13" ht="15.15" customHeight="1" thickBot="1" x14ac:dyDescent="0.35">
      <c r="A2663" s="22"/>
      <c r="B2663" s="22"/>
      <c r="C2663" s="22"/>
      <c r="D2663" s="26"/>
      <c r="E2663" s="5"/>
      <c r="F2663" s="3">
        <v>2</v>
      </c>
      <c r="G2663" s="20">
        <v>1.5</v>
      </c>
      <c r="H2663" s="20"/>
      <c r="I2663" s="20"/>
      <c r="J2663" s="30">
        <f t="shared" si="66"/>
        <v>3</v>
      </c>
      <c r="K2663" s="22"/>
      <c r="L2663" s="22"/>
      <c r="M2663" s="22"/>
    </row>
    <row r="2664" spans="1:13" ht="21.3" customHeight="1" thickBot="1" x14ac:dyDescent="0.35">
      <c r="A2664" s="22"/>
      <c r="B2664" s="22"/>
      <c r="C2664" s="22"/>
      <c r="D2664" s="26"/>
      <c r="E2664" s="5" t="s">
        <v>5164</v>
      </c>
      <c r="F2664" s="3">
        <v>2</v>
      </c>
      <c r="G2664" s="20">
        <v>16.2</v>
      </c>
      <c r="H2664" s="20"/>
      <c r="I2664" s="20"/>
      <c r="J2664" s="30">
        <f t="shared" si="66"/>
        <v>32.4</v>
      </c>
      <c r="K2664" s="22"/>
      <c r="L2664" s="22"/>
      <c r="M2664" s="22"/>
    </row>
    <row r="2665" spans="1:13" ht="21.3" customHeight="1" thickBot="1" x14ac:dyDescent="0.35">
      <c r="A2665" s="22"/>
      <c r="B2665" s="22"/>
      <c r="C2665" s="22"/>
      <c r="D2665" s="26"/>
      <c r="E2665" s="5" t="s">
        <v>5165</v>
      </c>
      <c r="F2665" s="3">
        <v>2</v>
      </c>
      <c r="G2665" s="20">
        <v>16.2</v>
      </c>
      <c r="H2665" s="20"/>
      <c r="I2665" s="20"/>
      <c r="J2665" s="30">
        <f t="shared" si="66"/>
        <v>32.4</v>
      </c>
      <c r="K2665" s="32">
        <f>SUM(J2659:J2665)</f>
        <v>76.8</v>
      </c>
      <c r="L2665" s="22"/>
      <c r="M2665" s="22"/>
    </row>
    <row r="2666" spans="1:13" ht="15.45" customHeight="1" thickBot="1" x14ac:dyDescent="0.35">
      <c r="A2666" s="10" t="s">
        <v>5166</v>
      </c>
      <c r="B2666" s="5" t="s">
        <v>5167</v>
      </c>
      <c r="C2666" s="5" t="s">
        <v>5168</v>
      </c>
      <c r="D2666" s="84" t="s">
        <v>5169</v>
      </c>
      <c r="E2666" s="84"/>
      <c r="F2666" s="84"/>
      <c r="G2666" s="84"/>
      <c r="H2666" s="84"/>
      <c r="I2666" s="84"/>
      <c r="J2666" s="84"/>
      <c r="K2666" s="20">
        <f>SUM(K2669:K2672)</f>
        <v>120</v>
      </c>
      <c r="L2666" s="21">
        <f>ROUND(0*(1+M2/100),2)</f>
        <v>0</v>
      </c>
      <c r="M2666" s="21">
        <f>ROUND(K2666*L2666,2)</f>
        <v>0</v>
      </c>
    </row>
    <row r="2667" spans="1:13" ht="49.05" customHeight="1" thickBot="1" x14ac:dyDescent="0.35">
      <c r="A2667" s="22"/>
      <c r="B2667" s="22"/>
      <c r="C2667" s="22"/>
      <c r="D2667" s="84" t="s">
        <v>5170</v>
      </c>
      <c r="E2667" s="84"/>
      <c r="F2667" s="84"/>
      <c r="G2667" s="84"/>
      <c r="H2667" s="84"/>
      <c r="I2667" s="84"/>
      <c r="J2667" s="84"/>
      <c r="K2667" s="84"/>
      <c r="L2667" s="84"/>
      <c r="M2667" s="84"/>
    </row>
    <row r="2668" spans="1:13" ht="15.15" customHeight="1" thickBot="1" x14ac:dyDescent="0.35">
      <c r="A2668" s="22"/>
      <c r="B2668" s="22"/>
      <c r="C2668" s="22"/>
      <c r="D2668" s="22"/>
      <c r="E2668" s="23"/>
      <c r="F2668" s="25" t="s">
        <v>5171</v>
      </c>
      <c r="G2668" s="25" t="s">
        <v>5172</v>
      </c>
      <c r="H2668" s="25" t="s">
        <v>5173</v>
      </c>
      <c r="I2668" s="25" t="s">
        <v>5174</v>
      </c>
      <c r="J2668" s="25" t="s">
        <v>5175</v>
      </c>
      <c r="K2668" s="25" t="s">
        <v>5176</v>
      </c>
      <c r="L2668" s="22"/>
      <c r="M2668" s="22"/>
    </row>
    <row r="2669" spans="1:13" ht="15.15" customHeight="1" thickBot="1" x14ac:dyDescent="0.35">
      <c r="A2669" s="22"/>
      <c r="B2669" s="22"/>
      <c r="C2669" s="22"/>
      <c r="D2669" s="26"/>
      <c r="E2669" s="27" t="s">
        <v>5177</v>
      </c>
      <c r="F2669" s="28">
        <v>2</v>
      </c>
      <c r="G2669" s="29">
        <v>7.2</v>
      </c>
      <c r="H2669" s="29"/>
      <c r="I2669" s="29"/>
      <c r="J2669" s="31">
        <f>ROUND(F2669*G2669,3)</f>
        <v>14.4</v>
      </c>
      <c r="K2669" s="42"/>
      <c r="L2669" s="22"/>
      <c r="M2669" s="22"/>
    </row>
    <row r="2670" spans="1:13" ht="15.15" customHeight="1" thickBot="1" x14ac:dyDescent="0.35">
      <c r="A2670" s="22"/>
      <c r="B2670" s="22"/>
      <c r="C2670" s="22"/>
      <c r="D2670" s="26"/>
      <c r="E2670" s="5" t="s">
        <v>5178</v>
      </c>
      <c r="F2670" s="3">
        <v>2</v>
      </c>
      <c r="G2670" s="20">
        <v>7.2</v>
      </c>
      <c r="H2670" s="20"/>
      <c r="I2670" s="20"/>
      <c r="J2670" s="30">
        <f>ROUND(F2670*G2670,3)</f>
        <v>14.4</v>
      </c>
      <c r="K2670" s="22"/>
      <c r="L2670" s="22"/>
      <c r="M2670" s="22"/>
    </row>
    <row r="2671" spans="1:13" ht="15.15" customHeight="1" thickBot="1" x14ac:dyDescent="0.35">
      <c r="A2671" s="22"/>
      <c r="B2671" s="22"/>
      <c r="C2671" s="22"/>
      <c r="D2671" s="26"/>
      <c r="E2671" s="5" t="s">
        <v>5179</v>
      </c>
      <c r="F2671" s="3">
        <v>2</v>
      </c>
      <c r="G2671" s="20">
        <v>22.8</v>
      </c>
      <c r="H2671" s="20"/>
      <c r="I2671" s="20"/>
      <c r="J2671" s="30">
        <f>ROUND(F2671*G2671,3)</f>
        <v>45.6</v>
      </c>
      <c r="K2671" s="22"/>
      <c r="L2671" s="22"/>
      <c r="M2671" s="22"/>
    </row>
    <row r="2672" spans="1:13" ht="15.15" customHeight="1" thickBot="1" x14ac:dyDescent="0.35">
      <c r="A2672" s="22"/>
      <c r="B2672" s="22"/>
      <c r="C2672" s="22"/>
      <c r="D2672" s="26"/>
      <c r="E2672" s="5" t="s">
        <v>5180</v>
      </c>
      <c r="F2672" s="3">
        <v>2</v>
      </c>
      <c r="G2672" s="20">
        <v>22.8</v>
      </c>
      <c r="H2672" s="20"/>
      <c r="I2672" s="20"/>
      <c r="J2672" s="30">
        <f>ROUND(F2672*G2672,3)</f>
        <v>45.6</v>
      </c>
      <c r="K2672" s="32">
        <f>SUM(J2669:J2672)</f>
        <v>120</v>
      </c>
      <c r="L2672" s="22"/>
      <c r="M2672" s="22"/>
    </row>
    <row r="2673" spans="1:13" ht="15.45" customHeight="1" thickBot="1" x14ac:dyDescent="0.35">
      <c r="A2673" s="10" t="s">
        <v>5181</v>
      </c>
      <c r="B2673" s="5" t="s">
        <v>5182</v>
      </c>
      <c r="C2673" s="5" t="s">
        <v>5183</v>
      </c>
      <c r="D2673" s="84" t="s">
        <v>5184</v>
      </c>
      <c r="E2673" s="84"/>
      <c r="F2673" s="84"/>
      <c r="G2673" s="84"/>
      <c r="H2673" s="84"/>
      <c r="I2673" s="84"/>
      <c r="J2673" s="84"/>
      <c r="K2673" s="20">
        <f>SUM(K2676:K2679)</f>
        <v>100.80000000000001</v>
      </c>
      <c r="L2673" s="21">
        <f>ROUND(0*(1+M2/100),2)</f>
        <v>0</v>
      </c>
      <c r="M2673" s="21">
        <f>ROUND(K2673*L2673,2)</f>
        <v>0</v>
      </c>
    </row>
    <row r="2674" spans="1:13" ht="49.05" customHeight="1" thickBot="1" x14ac:dyDescent="0.35">
      <c r="A2674" s="22"/>
      <c r="B2674" s="22"/>
      <c r="C2674" s="22"/>
      <c r="D2674" s="84" t="s">
        <v>5185</v>
      </c>
      <c r="E2674" s="84"/>
      <c r="F2674" s="84"/>
      <c r="G2674" s="84"/>
      <c r="H2674" s="84"/>
      <c r="I2674" s="84"/>
      <c r="J2674" s="84"/>
      <c r="K2674" s="84"/>
      <c r="L2674" s="84"/>
      <c r="M2674" s="84"/>
    </row>
    <row r="2675" spans="1:13" ht="15.15" customHeight="1" thickBot="1" x14ac:dyDescent="0.35">
      <c r="A2675" s="22"/>
      <c r="B2675" s="22"/>
      <c r="C2675" s="22"/>
      <c r="D2675" s="22"/>
      <c r="E2675" s="23"/>
      <c r="F2675" s="25" t="s">
        <v>5186</v>
      </c>
      <c r="G2675" s="25" t="s">
        <v>5187</v>
      </c>
      <c r="H2675" s="25" t="s">
        <v>5188</v>
      </c>
      <c r="I2675" s="25" t="s">
        <v>5189</v>
      </c>
      <c r="J2675" s="25" t="s">
        <v>5190</v>
      </c>
      <c r="K2675" s="25" t="s">
        <v>5191</v>
      </c>
      <c r="L2675" s="22"/>
      <c r="M2675" s="22"/>
    </row>
    <row r="2676" spans="1:13" ht="21.3" customHeight="1" thickBot="1" x14ac:dyDescent="0.35">
      <c r="A2676" s="22"/>
      <c r="B2676" s="22"/>
      <c r="C2676" s="22"/>
      <c r="D2676" s="26"/>
      <c r="E2676" s="27" t="s">
        <v>5192</v>
      </c>
      <c r="F2676" s="28">
        <v>2</v>
      </c>
      <c r="G2676" s="29">
        <v>5.4</v>
      </c>
      <c r="H2676" s="29"/>
      <c r="I2676" s="29"/>
      <c r="J2676" s="31">
        <f>ROUND(F2676*G2676,3)</f>
        <v>10.8</v>
      </c>
      <c r="K2676" s="42"/>
      <c r="L2676" s="22"/>
      <c r="M2676" s="22"/>
    </row>
    <row r="2677" spans="1:13" ht="21.3" customHeight="1" thickBot="1" x14ac:dyDescent="0.35">
      <c r="A2677" s="22"/>
      <c r="B2677" s="22"/>
      <c r="C2677" s="22"/>
      <c r="D2677" s="26"/>
      <c r="E2677" s="5" t="s">
        <v>5193</v>
      </c>
      <c r="F2677" s="3">
        <v>2</v>
      </c>
      <c r="G2677" s="20">
        <v>5.4</v>
      </c>
      <c r="H2677" s="20"/>
      <c r="I2677" s="20"/>
      <c r="J2677" s="30">
        <f>ROUND(F2677*G2677,3)</f>
        <v>10.8</v>
      </c>
      <c r="K2677" s="22"/>
      <c r="L2677" s="22"/>
      <c r="M2677" s="22"/>
    </row>
    <row r="2678" spans="1:13" ht="15.15" customHeight="1" thickBot="1" x14ac:dyDescent="0.35">
      <c r="A2678" s="22"/>
      <c r="B2678" s="22"/>
      <c r="C2678" s="22"/>
      <c r="D2678" s="26"/>
      <c r="E2678" s="5" t="s">
        <v>5194</v>
      </c>
      <c r="F2678" s="3">
        <v>2</v>
      </c>
      <c r="G2678" s="20">
        <v>19.8</v>
      </c>
      <c r="H2678" s="20"/>
      <c r="I2678" s="20"/>
      <c r="J2678" s="30">
        <f>ROUND(F2678*G2678,3)</f>
        <v>39.6</v>
      </c>
      <c r="K2678" s="22"/>
      <c r="L2678" s="22"/>
      <c r="M2678" s="22"/>
    </row>
    <row r="2679" spans="1:13" ht="15.15" customHeight="1" thickBot="1" x14ac:dyDescent="0.35">
      <c r="A2679" s="22"/>
      <c r="B2679" s="22"/>
      <c r="C2679" s="22"/>
      <c r="D2679" s="26"/>
      <c r="E2679" s="5" t="s">
        <v>5195</v>
      </c>
      <c r="F2679" s="3">
        <v>2</v>
      </c>
      <c r="G2679" s="20">
        <v>19.8</v>
      </c>
      <c r="H2679" s="20"/>
      <c r="I2679" s="20"/>
      <c r="J2679" s="30">
        <f>ROUND(F2679*G2679,3)</f>
        <v>39.6</v>
      </c>
      <c r="K2679" s="32">
        <f>SUM(J2676:J2679)</f>
        <v>100.80000000000001</v>
      </c>
      <c r="L2679" s="22"/>
      <c r="M2679" s="22"/>
    </row>
    <row r="2680" spans="1:13" ht="15.45" customHeight="1" thickBot="1" x14ac:dyDescent="0.35">
      <c r="A2680" s="10" t="s">
        <v>5196</v>
      </c>
      <c r="B2680" s="5" t="s">
        <v>5197</v>
      </c>
      <c r="C2680" s="5" t="s">
        <v>5198</v>
      </c>
      <c r="D2680" s="84" t="s">
        <v>5199</v>
      </c>
      <c r="E2680" s="84"/>
      <c r="F2680" s="84"/>
      <c r="G2680" s="84"/>
      <c r="H2680" s="84"/>
      <c r="I2680" s="84"/>
      <c r="J2680" s="84"/>
      <c r="K2680" s="20">
        <f>SUM(K2683:K2686)</f>
        <v>264</v>
      </c>
      <c r="L2680" s="21">
        <f>ROUND(0*(1+M2/100),2)</f>
        <v>0</v>
      </c>
      <c r="M2680" s="21">
        <f>ROUND(K2680*L2680,2)</f>
        <v>0</v>
      </c>
    </row>
    <row r="2681" spans="1:13" ht="49.05" customHeight="1" thickBot="1" x14ac:dyDescent="0.35">
      <c r="A2681" s="22"/>
      <c r="B2681" s="22"/>
      <c r="C2681" s="22"/>
      <c r="D2681" s="84" t="s">
        <v>5200</v>
      </c>
      <c r="E2681" s="84"/>
      <c r="F2681" s="84"/>
      <c r="G2681" s="84"/>
      <c r="H2681" s="84"/>
      <c r="I2681" s="84"/>
      <c r="J2681" s="84"/>
      <c r="K2681" s="84"/>
      <c r="L2681" s="84"/>
      <c r="M2681" s="84"/>
    </row>
    <row r="2682" spans="1:13" ht="15.15" customHeight="1" thickBot="1" x14ac:dyDescent="0.35">
      <c r="A2682" s="22"/>
      <c r="B2682" s="22"/>
      <c r="C2682" s="22"/>
      <c r="D2682" s="22"/>
      <c r="E2682" s="23"/>
      <c r="F2682" s="25" t="s">
        <v>5201</v>
      </c>
      <c r="G2682" s="25" t="s">
        <v>5202</v>
      </c>
      <c r="H2682" s="25" t="s">
        <v>5203</v>
      </c>
      <c r="I2682" s="25" t="s">
        <v>5204</v>
      </c>
      <c r="J2682" s="25" t="s">
        <v>5205</v>
      </c>
      <c r="K2682" s="25" t="s">
        <v>5206</v>
      </c>
      <c r="L2682" s="22"/>
      <c r="M2682" s="22"/>
    </row>
    <row r="2683" spans="1:13" ht="21.3" customHeight="1" thickBot="1" x14ac:dyDescent="0.35">
      <c r="A2683" s="22"/>
      <c r="B2683" s="22"/>
      <c r="C2683" s="22"/>
      <c r="D2683" s="26"/>
      <c r="E2683" s="27" t="s">
        <v>5207</v>
      </c>
      <c r="F2683" s="28">
        <v>2</v>
      </c>
      <c r="G2683" s="29">
        <v>54</v>
      </c>
      <c r="H2683" s="29"/>
      <c r="I2683" s="29"/>
      <c r="J2683" s="31">
        <f>ROUND(F2683*G2683,3)</f>
        <v>108</v>
      </c>
      <c r="K2683" s="42"/>
      <c r="L2683" s="22"/>
      <c r="M2683" s="22"/>
    </row>
    <row r="2684" spans="1:13" ht="21.3" customHeight="1" thickBot="1" x14ac:dyDescent="0.35">
      <c r="A2684" s="22"/>
      <c r="B2684" s="22"/>
      <c r="C2684" s="22"/>
      <c r="D2684" s="26"/>
      <c r="E2684" s="5" t="s">
        <v>5208</v>
      </c>
      <c r="F2684" s="3">
        <v>2</v>
      </c>
      <c r="G2684" s="20">
        <v>54</v>
      </c>
      <c r="H2684" s="20"/>
      <c r="I2684" s="20"/>
      <c r="J2684" s="30">
        <f>ROUND(F2684*G2684,3)</f>
        <v>108</v>
      </c>
      <c r="K2684" s="22"/>
      <c r="L2684" s="22"/>
      <c r="M2684" s="22"/>
    </row>
    <row r="2685" spans="1:13" ht="15.15" customHeight="1" thickBot="1" x14ac:dyDescent="0.35">
      <c r="A2685" s="22"/>
      <c r="B2685" s="22"/>
      <c r="C2685" s="22"/>
      <c r="D2685" s="26"/>
      <c r="E2685" s="5" t="s">
        <v>5209</v>
      </c>
      <c r="F2685" s="3">
        <v>2</v>
      </c>
      <c r="G2685" s="20">
        <v>12</v>
      </c>
      <c r="H2685" s="20"/>
      <c r="I2685" s="20"/>
      <c r="J2685" s="30">
        <f>ROUND(F2685*G2685,3)</f>
        <v>24</v>
      </c>
      <c r="K2685" s="22"/>
      <c r="L2685" s="22"/>
      <c r="M2685" s="22"/>
    </row>
    <row r="2686" spans="1:13" ht="15.15" customHeight="1" thickBot="1" x14ac:dyDescent="0.35">
      <c r="A2686" s="22"/>
      <c r="B2686" s="22"/>
      <c r="C2686" s="22"/>
      <c r="D2686" s="26"/>
      <c r="E2686" s="5" t="s">
        <v>5210</v>
      </c>
      <c r="F2686" s="3">
        <v>2</v>
      </c>
      <c r="G2686" s="20">
        <v>12</v>
      </c>
      <c r="H2686" s="20"/>
      <c r="I2686" s="20"/>
      <c r="J2686" s="30">
        <f>ROUND(F2686*G2686,3)</f>
        <v>24</v>
      </c>
      <c r="K2686" s="32">
        <f>SUM(J2683:J2686)</f>
        <v>264</v>
      </c>
      <c r="L2686" s="22"/>
      <c r="M2686" s="22"/>
    </row>
    <row r="2687" spans="1:13" ht="15.45" customHeight="1" thickBot="1" x14ac:dyDescent="0.35">
      <c r="A2687" s="10" t="s">
        <v>5211</v>
      </c>
      <c r="B2687" s="5" t="s">
        <v>5212</v>
      </c>
      <c r="C2687" s="5" t="s">
        <v>5213</v>
      </c>
      <c r="D2687" s="84" t="s">
        <v>5214</v>
      </c>
      <c r="E2687" s="84"/>
      <c r="F2687" s="84"/>
      <c r="G2687" s="84"/>
      <c r="H2687" s="84"/>
      <c r="I2687" s="84"/>
      <c r="J2687" s="84"/>
      <c r="K2687" s="20">
        <f>SUM(K2690:K2691)</f>
        <v>96</v>
      </c>
      <c r="L2687" s="21">
        <f>ROUND(0*(1+M2/100),2)</f>
        <v>0</v>
      </c>
      <c r="M2687" s="21">
        <f>ROUND(K2687*L2687,2)</f>
        <v>0</v>
      </c>
    </row>
    <row r="2688" spans="1:13" ht="49.05" customHeight="1" thickBot="1" x14ac:dyDescent="0.35">
      <c r="A2688" s="22"/>
      <c r="B2688" s="22"/>
      <c r="C2688" s="22"/>
      <c r="D2688" s="84" t="s">
        <v>5215</v>
      </c>
      <c r="E2688" s="84"/>
      <c r="F2688" s="84"/>
      <c r="G2688" s="84"/>
      <c r="H2688" s="84"/>
      <c r="I2688" s="84"/>
      <c r="J2688" s="84"/>
      <c r="K2688" s="84"/>
      <c r="L2688" s="84"/>
      <c r="M2688" s="84"/>
    </row>
    <row r="2689" spans="1:13" ht="15.15" customHeight="1" thickBot="1" x14ac:dyDescent="0.35">
      <c r="A2689" s="22"/>
      <c r="B2689" s="22"/>
      <c r="C2689" s="22"/>
      <c r="D2689" s="22"/>
      <c r="E2689" s="23"/>
      <c r="F2689" s="25" t="s">
        <v>5216</v>
      </c>
      <c r="G2689" s="25" t="s">
        <v>5217</v>
      </c>
      <c r="H2689" s="25" t="s">
        <v>5218</v>
      </c>
      <c r="I2689" s="25" t="s">
        <v>5219</v>
      </c>
      <c r="J2689" s="25" t="s">
        <v>5220</v>
      </c>
      <c r="K2689" s="25" t="s">
        <v>5221</v>
      </c>
      <c r="L2689" s="22"/>
      <c r="M2689" s="22"/>
    </row>
    <row r="2690" spans="1:13" ht="15.15" customHeight="1" thickBot="1" x14ac:dyDescent="0.35">
      <c r="A2690" s="22"/>
      <c r="B2690" s="22"/>
      <c r="C2690" s="22"/>
      <c r="D2690" s="26"/>
      <c r="E2690" s="27" t="s">
        <v>5222</v>
      </c>
      <c r="F2690" s="28">
        <v>2</v>
      </c>
      <c r="G2690" s="29">
        <v>24</v>
      </c>
      <c r="H2690" s="29"/>
      <c r="I2690" s="29"/>
      <c r="J2690" s="31">
        <f>ROUND(F2690*G2690,3)</f>
        <v>48</v>
      </c>
      <c r="K2690" s="42"/>
      <c r="L2690" s="22"/>
      <c r="M2690" s="22"/>
    </row>
    <row r="2691" spans="1:13" ht="15.15" customHeight="1" thickBot="1" x14ac:dyDescent="0.35">
      <c r="A2691" s="22"/>
      <c r="B2691" s="22"/>
      <c r="C2691" s="22"/>
      <c r="D2691" s="26"/>
      <c r="E2691" s="5" t="s">
        <v>5223</v>
      </c>
      <c r="F2691" s="3">
        <v>2</v>
      </c>
      <c r="G2691" s="20">
        <v>24</v>
      </c>
      <c r="H2691" s="20"/>
      <c r="I2691" s="20"/>
      <c r="J2691" s="30">
        <f>ROUND(F2691*G2691,3)</f>
        <v>48</v>
      </c>
      <c r="K2691" s="32">
        <f>SUM(J2690:J2691)</f>
        <v>96</v>
      </c>
      <c r="L2691" s="22"/>
      <c r="M2691" s="22"/>
    </row>
    <row r="2692" spans="1:13" ht="15.45" customHeight="1" thickBot="1" x14ac:dyDescent="0.35">
      <c r="A2692" s="10" t="s">
        <v>5224</v>
      </c>
      <c r="B2692" s="5" t="s">
        <v>5225</v>
      </c>
      <c r="C2692" s="5" t="s">
        <v>5226</v>
      </c>
      <c r="D2692" s="84" t="s">
        <v>5227</v>
      </c>
      <c r="E2692" s="84"/>
      <c r="F2692" s="84"/>
      <c r="G2692" s="84"/>
      <c r="H2692" s="84"/>
      <c r="I2692" s="84"/>
      <c r="J2692" s="84"/>
      <c r="K2692" s="20">
        <f>SUM(K2695:K2702)</f>
        <v>49</v>
      </c>
      <c r="L2692" s="21">
        <f>ROUND(0*(1+M2/100),2)</f>
        <v>0</v>
      </c>
      <c r="M2692" s="21">
        <f>ROUND(K2692*L2692,2)</f>
        <v>0</v>
      </c>
    </row>
    <row r="2693" spans="1:13" ht="58.35" customHeight="1" thickBot="1" x14ac:dyDescent="0.35">
      <c r="A2693" s="22"/>
      <c r="B2693" s="22"/>
      <c r="C2693" s="22"/>
      <c r="D2693" s="84" t="s">
        <v>5228</v>
      </c>
      <c r="E2693" s="84"/>
      <c r="F2693" s="84"/>
      <c r="G2693" s="84"/>
      <c r="H2693" s="84"/>
      <c r="I2693" s="84"/>
      <c r="J2693" s="84"/>
      <c r="K2693" s="84"/>
      <c r="L2693" s="84"/>
      <c r="M2693" s="84"/>
    </row>
    <row r="2694" spans="1:13" ht="15.15" customHeight="1" thickBot="1" x14ac:dyDescent="0.35">
      <c r="A2694" s="22"/>
      <c r="B2694" s="22"/>
      <c r="C2694" s="22"/>
      <c r="D2694" s="22"/>
      <c r="E2694" s="23"/>
      <c r="F2694" s="25" t="s">
        <v>5229</v>
      </c>
      <c r="G2694" s="25" t="s">
        <v>5230</v>
      </c>
      <c r="H2694" s="25" t="s">
        <v>5231</v>
      </c>
      <c r="I2694" s="25" t="s">
        <v>5232</v>
      </c>
      <c r="J2694" s="25" t="s">
        <v>5233</v>
      </c>
      <c r="K2694" s="25" t="s">
        <v>5234</v>
      </c>
      <c r="L2694" s="22"/>
      <c r="M2694" s="22"/>
    </row>
    <row r="2695" spans="1:13" ht="15.15" customHeight="1" thickBot="1" x14ac:dyDescent="0.35">
      <c r="A2695" s="22"/>
      <c r="B2695" s="22"/>
      <c r="C2695" s="22"/>
      <c r="D2695" s="26"/>
      <c r="E2695" s="27" t="s">
        <v>5235</v>
      </c>
      <c r="F2695" s="28"/>
      <c r="G2695" s="29"/>
      <c r="H2695" s="29"/>
      <c r="I2695" s="29"/>
      <c r="J2695" s="41" t="s">
        <v>5236</v>
      </c>
      <c r="K2695" s="42"/>
      <c r="L2695" s="22"/>
      <c r="M2695" s="22"/>
    </row>
    <row r="2696" spans="1:13" ht="15.15" customHeight="1" thickBot="1" x14ac:dyDescent="0.35">
      <c r="A2696" s="22"/>
      <c r="B2696" s="22"/>
      <c r="C2696" s="22"/>
      <c r="D2696" s="26"/>
      <c r="E2696" s="5" t="s">
        <v>5237</v>
      </c>
      <c r="F2696" s="3">
        <v>2</v>
      </c>
      <c r="G2696" s="20">
        <v>6.5</v>
      </c>
      <c r="H2696" s="20"/>
      <c r="I2696" s="20"/>
      <c r="J2696" s="30">
        <f t="shared" ref="J2696:J2702" si="67">ROUND(F2696*G2696,3)</f>
        <v>13</v>
      </c>
      <c r="K2696" s="22"/>
      <c r="L2696" s="22"/>
      <c r="M2696" s="22"/>
    </row>
    <row r="2697" spans="1:13" ht="15.15" customHeight="1" thickBot="1" x14ac:dyDescent="0.35">
      <c r="A2697" s="22"/>
      <c r="B2697" s="22"/>
      <c r="C2697" s="22"/>
      <c r="D2697" s="26"/>
      <c r="E2697" s="5" t="s">
        <v>5238</v>
      </c>
      <c r="F2697" s="3">
        <v>2</v>
      </c>
      <c r="G2697" s="20">
        <v>1.5</v>
      </c>
      <c r="H2697" s="20"/>
      <c r="I2697" s="20"/>
      <c r="J2697" s="30">
        <f t="shared" si="67"/>
        <v>3</v>
      </c>
      <c r="K2697" s="22"/>
      <c r="L2697" s="22"/>
      <c r="M2697" s="22"/>
    </row>
    <row r="2698" spans="1:13" ht="15.15" customHeight="1" thickBot="1" x14ac:dyDescent="0.35">
      <c r="A2698" s="22"/>
      <c r="B2698" s="22"/>
      <c r="C2698" s="22"/>
      <c r="D2698" s="26"/>
      <c r="E2698" s="5"/>
      <c r="F2698" s="3">
        <v>2</v>
      </c>
      <c r="G2698" s="20">
        <v>2.5</v>
      </c>
      <c r="H2698" s="20"/>
      <c r="I2698" s="20"/>
      <c r="J2698" s="30">
        <f t="shared" si="67"/>
        <v>5</v>
      </c>
      <c r="K2698" s="22"/>
      <c r="L2698" s="22"/>
      <c r="M2698" s="22"/>
    </row>
    <row r="2699" spans="1:13" ht="21.3" customHeight="1" thickBot="1" x14ac:dyDescent="0.35">
      <c r="A2699" s="22"/>
      <c r="B2699" s="22"/>
      <c r="C2699" s="22"/>
      <c r="D2699" s="26"/>
      <c r="E2699" s="5" t="s">
        <v>5239</v>
      </c>
      <c r="F2699" s="3">
        <v>2</v>
      </c>
      <c r="G2699" s="20">
        <v>2.5</v>
      </c>
      <c r="H2699" s="20"/>
      <c r="I2699" s="20"/>
      <c r="J2699" s="30">
        <f t="shared" si="67"/>
        <v>5</v>
      </c>
      <c r="K2699" s="22"/>
      <c r="L2699" s="22"/>
      <c r="M2699" s="22"/>
    </row>
    <row r="2700" spans="1:13" ht="15.15" customHeight="1" thickBot="1" x14ac:dyDescent="0.35">
      <c r="A2700" s="22"/>
      <c r="B2700" s="22"/>
      <c r="C2700" s="22"/>
      <c r="D2700" s="26"/>
      <c r="E2700" s="5" t="s">
        <v>5240</v>
      </c>
      <c r="F2700" s="3">
        <v>2</v>
      </c>
      <c r="G2700" s="20">
        <v>4.5</v>
      </c>
      <c r="H2700" s="20"/>
      <c r="I2700" s="20"/>
      <c r="J2700" s="30">
        <f t="shared" si="67"/>
        <v>9</v>
      </c>
      <c r="K2700" s="22"/>
      <c r="L2700" s="22"/>
      <c r="M2700" s="22"/>
    </row>
    <row r="2701" spans="1:13" ht="15.15" customHeight="1" thickBot="1" x14ac:dyDescent="0.35">
      <c r="A2701" s="22"/>
      <c r="B2701" s="22"/>
      <c r="C2701" s="22"/>
      <c r="D2701" s="26"/>
      <c r="E2701" s="5" t="s">
        <v>5241</v>
      </c>
      <c r="F2701" s="3">
        <v>2</v>
      </c>
      <c r="G2701" s="20">
        <v>1</v>
      </c>
      <c r="H2701" s="20"/>
      <c r="I2701" s="20"/>
      <c r="J2701" s="30">
        <f t="shared" si="67"/>
        <v>2</v>
      </c>
      <c r="K2701" s="22"/>
      <c r="L2701" s="22"/>
      <c r="M2701" s="22"/>
    </row>
    <row r="2702" spans="1:13" ht="15.15" customHeight="1" thickBot="1" x14ac:dyDescent="0.35">
      <c r="A2702" s="22"/>
      <c r="B2702" s="22"/>
      <c r="C2702" s="22"/>
      <c r="D2702" s="26"/>
      <c r="E2702" s="5" t="s">
        <v>5242</v>
      </c>
      <c r="F2702" s="3">
        <v>2</v>
      </c>
      <c r="G2702" s="20">
        <v>6</v>
      </c>
      <c r="H2702" s="20"/>
      <c r="I2702" s="20"/>
      <c r="J2702" s="30">
        <f t="shared" si="67"/>
        <v>12</v>
      </c>
      <c r="K2702" s="32">
        <f>SUM(J2695:J2702)</f>
        <v>49</v>
      </c>
      <c r="L2702" s="22"/>
      <c r="M2702" s="22"/>
    </row>
    <row r="2703" spans="1:13" ht="15.45" customHeight="1" thickBot="1" x14ac:dyDescent="0.35">
      <c r="A2703" s="10" t="s">
        <v>5243</v>
      </c>
      <c r="B2703" s="5" t="s">
        <v>5244</v>
      </c>
      <c r="C2703" s="5" t="s">
        <v>5245</v>
      </c>
      <c r="D2703" s="84" t="s">
        <v>5246</v>
      </c>
      <c r="E2703" s="84"/>
      <c r="F2703" s="84"/>
      <c r="G2703" s="84"/>
      <c r="H2703" s="84"/>
      <c r="I2703" s="84"/>
      <c r="J2703" s="84"/>
      <c r="K2703" s="20">
        <f>SUM(K2706:K2709)</f>
        <v>38.4</v>
      </c>
      <c r="L2703" s="21">
        <f>ROUND(0*(1+M2/100),2)</f>
        <v>0</v>
      </c>
      <c r="M2703" s="21">
        <f>ROUND(K2703*L2703,2)</f>
        <v>0</v>
      </c>
    </row>
    <row r="2704" spans="1:13" ht="58.35" customHeight="1" thickBot="1" x14ac:dyDescent="0.35">
      <c r="A2704" s="22"/>
      <c r="B2704" s="22"/>
      <c r="C2704" s="22"/>
      <c r="D2704" s="84" t="s">
        <v>5247</v>
      </c>
      <c r="E2704" s="84"/>
      <c r="F2704" s="84"/>
      <c r="G2704" s="84"/>
      <c r="H2704" s="84"/>
      <c r="I2704" s="84"/>
      <c r="J2704" s="84"/>
      <c r="K2704" s="84"/>
      <c r="L2704" s="84"/>
      <c r="M2704" s="84"/>
    </row>
    <row r="2705" spans="1:13" ht="15.15" customHeight="1" thickBot="1" x14ac:dyDescent="0.35">
      <c r="A2705" s="22"/>
      <c r="B2705" s="22"/>
      <c r="C2705" s="22"/>
      <c r="D2705" s="22"/>
      <c r="E2705" s="23"/>
      <c r="F2705" s="25" t="s">
        <v>5248</v>
      </c>
      <c r="G2705" s="25" t="s">
        <v>5249</v>
      </c>
      <c r="H2705" s="25" t="s">
        <v>5250</v>
      </c>
      <c r="I2705" s="25" t="s">
        <v>5251</v>
      </c>
      <c r="J2705" s="25" t="s">
        <v>5252</v>
      </c>
      <c r="K2705" s="25" t="s">
        <v>5253</v>
      </c>
      <c r="L2705" s="22"/>
      <c r="M2705" s="22"/>
    </row>
    <row r="2706" spans="1:13" ht="15.15" customHeight="1" thickBot="1" x14ac:dyDescent="0.35">
      <c r="A2706" s="22"/>
      <c r="B2706" s="22"/>
      <c r="C2706" s="22"/>
      <c r="D2706" s="26"/>
      <c r="E2706" s="27" t="s">
        <v>5254</v>
      </c>
      <c r="F2706" s="28"/>
      <c r="G2706" s="29"/>
      <c r="H2706" s="29"/>
      <c r="I2706" s="29"/>
      <c r="J2706" s="41" t="s">
        <v>5255</v>
      </c>
      <c r="K2706" s="42"/>
      <c r="L2706" s="22"/>
      <c r="M2706" s="22"/>
    </row>
    <row r="2707" spans="1:13" ht="15.15" customHeight="1" thickBot="1" x14ac:dyDescent="0.35">
      <c r="A2707" s="22"/>
      <c r="B2707" s="22"/>
      <c r="C2707" s="22"/>
      <c r="D2707" s="26"/>
      <c r="E2707" s="5" t="s">
        <v>5256</v>
      </c>
      <c r="F2707" s="3">
        <v>2</v>
      </c>
      <c r="G2707" s="20">
        <v>1.5</v>
      </c>
      <c r="H2707" s="20"/>
      <c r="I2707" s="20"/>
      <c r="J2707" s="30">
        <f>ROUND(F2707*G2707,3)</f>
        <v>3</v>
      </c>
      <c r="K2707" s="22"/>
      <c r="L2707" s="22"/>
      <c r="M2707" s="22"/>
    </row>
    <row r="2708" spans="1:13" ht="15.15" customHeight="1" thickBot="1" x14ac:dyDescent="0.35">
      <c r="A2708" s="22"/>
      <c r="B2708" s="22"/>
      <c r="C2708" s="22"/>
      <c r="D2708" s="26"/>
      <c r="E2708" s="5"/>
      <c r="F2708" s="3">
        <v>2</v>
      </c>
      <c r="G2708" s="20">
        <v>1.5</v>
      </c>
      <c r="H2708" s="20"/>
      <c r="I2708" s="20"/>
      <c r="J2708" s="30">
        <f>ROUND(F2708*G2708,3)</f>
        <v>3</v>
      </c>
      <c r="K2708" s="22"/>
      <c r="L2708" s="22"/>
      <c r="M2708" s="22"/>
    </row>
    <row r="2709" spans="1:13" ht="21.3" customHeight="1" thickBot="1" x14ac:dyDescent="0.35">
      <c r="A2709" s="22"/>
      <c r="B2709" s="22"/>
      <c r="C2709" s="22"/>
      <c r="D2709" s="26"/>
      <c r="E2709" s="5" t="s">
        <v>5257</v>
      </c>
      <c r="F2709" s="3">
        <v>2</v>
      </c>
      <c r="G2709" s="20">
        <v>16.2</v>
      </c>
      <c r="H2709" s="20"/>
      <c r="I2709" s="20"/>
      <c r="J2709" s="30">
        <f>ROUND(F2709*G2709,3)</f>
        <v>32.4</v>
      </c>
      <c r="K2709" s="32">
        <f>SUM(J2706:J2709)</f>
        <v>38.4</v>
      </c>
      <c r="L2709" s="22"/>
      <c r="M2709" s="22"/>
    </row>
    <row r="2710" spans="1:13" ht="15.45" customHeight="1" thickBot="1" x14ac:dyDescent="0.35">
      <c r="A2710" s="10" t="s">
        <v>5258</v>
      </c>
      <c r="B2710" s="5" t="s">
        <v>5259</v>
      </c>
      <c r="C2710" s="5" t="s">
        <v>5260</v>
      </c>
      <c r="D2710" s="84" t="s">
        <v>5261</v>
      </c>
      <c r="E2710" s="84"/>
      <c r="F2710" s="84"/>
      <c r="G2710" s="84"/>
      <c r="H2710" s="84"/>
      <c r="I2710" s="84"/>
      <c r="J2710" s="84"/>
      <c r="K2710" s="20">
        <f>SUM(K2713:K2714)</f>
        <v>60</v>
      </c>
      <c r="L2710" s="21">
        <f>ROUND(0*(1+M2/100),2)</f>
        <v>0</v>
      </c>
      <c r="M2710" s="21">
        <f>ROUND(K2710*L2710,2)</f>
        <v>0</v>
      </c>
    </row>
    <row r="2711" spans="1:13" ht="58.35" customHeight="1" thickBot="1" x14ac:dyDescent="0.35">
      <c r="A2711" s="22"/>
      <c r="B2711" s="22"/>
      <c r="C2711" s="22"/>
      <c r="D2711" s="84" t="s">
        <v>5262</v>
      </c>
      <c r="E2711" s="84"/>
      <c r="F2711" s="84"/>
      <c r="G2711" s="84"/>
      <c r="H2711" s="84"/>
      <c r="I2711" s="84"/>
      <c r="J2711" s="84"/>
      <c r="K2711" s="84"/>
      <c r="L2711" s="84"/>
      <c r="M2711" s="84"/>
    </row>
    <row r="2712" spans="1:13" ht="15.15" customHeight="1" thickBot="1" x14ac:dyDescent="0.35">
      <c r="A2712" s="22"/>
      <c r="B2712" s="22"/>
      <c r="C2712" s="22"/>
      <c r="D2712" s="22"/>
      <c r="E2712" s="23"/>
      <c r="F2712" s="25" t="s">
        <v>5263</v>
      </c>
      <c r="G2712" s="25" t="s">
        <v>5264</v>
      </c>
      <c r="H2712" s="25" t="s">
        <v>5265</v>
      </c>
      <c r="I2712" s="25" t="s">
        <v>5266</v>
      </c>
      <c r="J2712" s="25" t="s">
        <v>5267</v>
      </c>
      <c r="K2712" s="25" t="s">
        <v>5268</v>
      </c>
      <c r="L2712" s="22"/>
      <c r="M2712" s="22"/>
    </row>
    <row r="2713" spans="1:13" ht="15.15" customHeight="1" thickBot="1" x14ac:dyDescent="0.35">
      <c r="A2713" s="22"/>
      <c r="B2713" s="22"/>
      <c r="C2713" s="22"/>
      <c r="D2713" s="26"/>
      <c r="E2713" s="27" t="s">
        <v>5269</v>
      </c>
      <c r="F2713" s="28">
        <v>2</v>
      </c>
      <c r="G2713" s="29">
        <v>7.2</v>
      </c>
      <c r="H2713" s="29"/>
      <c r="I2713" s="29"/>
      <c r="J2713" s="31">
        <f>ROUND(F2713*G2713,3)</f>
        <v>14.4</v>
      </c>
      <c r="K2713" s="42"/>
      <c r="L2713" s="22"/>
      <c r="M2713" s="22"/>
    </row>
    <row r="2714" spans="1:13" ht="15.15" customHeight="1" thickBot="1" x14ac:dyDescent="0.35">
      <c r="A2714" s="22"/>
      <c r="B2714" s="22"/>
      <c r="C2714" s="22"/>
      <c r="D2714" s="26"/>
      <c r="E2714" s="5" t="s">
        <v>5270</v>
      </c>
      <c r="F2714" s="3">
        <v>2</v>
      </c>
      <c r="G2714" s="20">
        <v>22.8</v>
      </c>
      <c r="H2714" s="20"/>
      <c r="I2714" s="20"/>
      <c r="J2714" s="30">
        <f>ROUND(F2714*G2714,3)</f>
        <v>45.6</v>
      </c>
      <c r="K2714" s="32">
        <f>SUM(J2713:J2714)</f>
        <v>60</v>
      </c>
      <c r="L2714" s="22"/>
      <c r="M2714" s="22"/>
    </row>
    <row r="2715" spans="1:13" ht="15.45" customHeight="1" thickBot="1" x14ac:dyDescent="0.35">
      <c r="A2715" s="10" t="s">
        <v>5271</v>
      </c>
      <c r="B2715" s="5" t="s">
        <v>5272</v>
      </c>
      <c r="C2715" s="5" t="s">
        <v>5273</v>
      </c>
      <c r="D2715" s="84" t="s">
        <v>5274</v>
      </c>
      <c r="E2715" s="84"/>
      <c r="F2715" s="84"/>
      <c r="G2715" s="84"/>
      <c r="H2715" s="84"/>
      <c r="I2715" s="84"/>
      <c r="J2715" s="84"/>
      <c r="K2715" s="20">
        <f>SUM(K2718:K2719)</f>
        <v>50.400000000000006</v>
      </c>
      <c r="L2715" s="21">
        <f>ROUND(0*(1+M2/100),2)</f>
        <v>0</v>
      </c>
      <c r="M2715" s="21">
        <f>ROUND(K2715*L2715,2)</f>
        <v>0</v>
      </c>
    </row>
    <row r="2716" spans="1:13" ht="58.35" customHeight="1" thickBot="1" x14ac:dyDescent="0.35">
      <c r="A2716" s="22"/>
      <c r="B2716" s="22"/>
      <c r="C2716" s="22"/>
      <c r="D2716" s="84" t="s">
        <v>5275</v>
      </c>
      <c r="E2716" s="84"/>
      <c r="F2716" s="84"/>
      <c r="G2716" s="84"/>
      <c r="H2716" s="84"/>
      <c r="I2716" s="84"/>
      <c r="J2716" s="84"/>
      <c r="K2716" s="84"/>
      <c r="L2716" s="84"/>
      <c r="M2716" s="84"/>
    </row>
    <row r="2717" spans="1:13" ht="15.15" customHeight="1" thickBot="1" x14ac:dyDescent="0.35">
      <c r="A2717" s="22"/>
      <c r="B2717" s="22"/>
      <c r="C2717" s="22"/>
      <c r="D2717" s="22"/>
      <c r="E2717" s="23"/>
      <c r="F2717" s="25" t="s">
        <v>5276</v>
      </c>
      <c r="G2717" s="25" t="s">
        <v>5277</v>
      </c>
      <c r="H2717" s="25" t="s">
        <v>5278</v>
      </c>
      <c r="I2717" s="25" t="s">
        <v>5279</v>
      </c>
      <c r="J2717" s="25" t="s">
        <v>5280</v>
      </c>
      <c r="K2717" s="25" t="s">
        <v>5281</v>
      </c>
      <c r="L2717" s="22"/>
      <c r="M2717" s="22"/>
    </row>
    <row r="2718" spans="1:13" ht="21.3" customHeight="1" thickBot="1" x14ac:dyDescent="0.35">
      <c r="A2718" s="22"/>
      <c r="B2718" s="22"/>
      <c r="C2718" s="22"/>
      <c r="D2718" s="26"/>
      <c r="E2718" s="27" t="s">
        <v>5282</v>
      </c>
      <c r="F2718" s="28">
        <v>2</v>
      </c>
      <c r="G2718" s="29">
        <v>5.4</v>
      </c>
      <c r="H2718" s="29"/>
      <c r="I2718" s="29"/>
      <c r="J2718" s="31">
        <f>ROUND(F2718*G2718,3)</f>
        <v>10.8</v>
      </c>
      <c r="K2718" s="42"/>
      <c r="L2718" s="22"/>
      <c r="M2718" s="22"/>
    </row>
    <row r="2719" spans="1:13" ht="15.15" customHeight="1" thickBot="1" x14ac:dyDescent="0.35">
      <c r="A2719" s="22"/>
      <c r="B2719" s="22"/>
      <c r="C2719" s="22"/>
      <c r="D2719" s="26"/>
      <c r="E2719" s="5" t="s">
        <v>5283</v>
      </c>
      <c r="F2719" s="3">
        <v>2</v>
      </c>
      <c r="G2719" s="20">
        <v>19.8</v>
      </c>
      <c r="H2719" s="20"/>
      <c r="I2719" s="20"/>
      <c r="J2719" s="30">
        <f>ROUND(F2719*G2719,3)</f>
        <v>39.6</v>
      </c>
      <c r="K2719" s="32">
        <f>SUM(J2718:J2719)</f>
        <v>50.400000000000006</v>
      </c>
      <c r="L2719" s="22"/>
      <c r="M2719" s="22"/>
    </row>
    <row r="2720" spans="1:13" ht="15.45" customHeight="1" thickBot="1" x14ac:dyDescent="0.35">
      <c r="A2720" s="10" t="s">
        <v>5284</v>
      </c>
      <c r="B2720" s="5" t="s">
        <v>5285</v>
      </c>
      <c r="C2720" s="5" t="s">
        <v>5286</v>
      </c>
      <c r="D2720" s="84" t="s">
        <v>5287</v>
      </c>
      <c r="E2720" s="84"/>
      <c r="F2720" s="84"/>
      <c r="G2720" s="84"/>
      <c r="H2720" s="84"/>
      <c r="I2720" s="84"/>
      <c r="J2720" s="84"/>
      <c r="K2720" s="20">
        <f>SUM(K2723:K2724)</f>
        <v>132</v>
      </c>
      <c r="L2720" s="21">
        <f>ROUND(0*(1+M2/100),2)</f>
        <v>0</v>
      </c>
      <c r="M2720" s="21">
        <f>ROUND(K2720*L2720,2)</f>
        <v>0</v>
      </c>
    </row>
    <row r="2721" spans="1:13" ht="58.35" customHeight="1" thickBot="1" x14ac:dyDescent="0.35">
      <c r="A2721" s="22"/>
      <c r="B2721" s="22"/>
      <c r="C2721" s="22"/>
      <c r="D2721" s="84" t="s">
        <v>5288</v>
      </c>
      <c r="E2721" s="84"/>
      <c r="F2721" s="84"/>
      <c r="G2721" s="84"/>
      <c r="H2721" s="84"/>
      <c r="I2721" s="84"/>
      <c r="J2721" s="84"/>
      <c r="K2721" s="84"/>
      <c r="L2721" s="84"/>
      <c r="M2721" s="84"/>
    </row>
    <row r="2722" spans="1:13" ht="15.15" customHeight="1" thickBot="1" x14ac:dyDescent="0.35">
      <c r="A2722" s="22"/>
      <c r="B2722" s="22"/>
      <c r="C2722" s="22"/>
      <c r="D2722" s="22"/>
      <c r="E2722" s="23"/>
      <c r="F2722" s="25" t="s">
        <v>5289</v>
      </c>
      <c r="G2722" s="25" t="s">
        <v>5290</v>
      </c>
      <c r="H2722" s="25" t="s">
        <v>5291</v>
      </c>
      <c r="I2722" s="25" t="s">
        <v>5292</v>
      </c>
      <c r="J2722" s="25" t="s">
        <v>5293</v>
      </c>
      <c r="K2722" s="25" t="s">
        <v>5294</v>
      </c>
      <c r="L2722" s="22"/>
      <c r="M2722" s="22"/>
    </row>
    <row r="2723" spans="1:13" ht="21.3" customHeight="1" thickBot="1" x14ac:dyDescent="0.35">
      <c r="A2723" s="22"/>
      <c r="B2723" s="22"/>
      <c r="C2723" s="22"/>
      <c r="D2723" s="26"/>
      <c r="E2723" s="27" t="s">
        <v>5295</v>
      </c>
      <c r="F2723" s="28">
        <v>2</v>
      </c>
      <c r="G2723" s="29">
        <v>54</v>
      </c>
      <c r="H2723" s="29"/>
      <c r="I2723" s="29"/>
      <c r="J2723" s="31">
        <f>ROUND(F2723*G2723,3)</f>
        <v>108</v>
      </c>
      <c r="K2723" s="42"/>
      <c r="L2723" s="22"/>
      <c r="M2723" s="22"/>
    </row>
    <row r="2724" spans="1:13" ht="15.15" customHeight="1" thickBot="1" x14ac:dyDescent="0.35">
      <c r="A2724" s="22"/>
      <c r="B2724" s="22"/>
      <c r="C2724" s="22"/>
      <c r="D2724" s="26"/>
      <c r="E2724" s="5" t="s">
        <v>5296</v>
      </c>
      <c r="F2724" s="3">
        <v>2</v>
      </c>
      <c r="G2724" s="20">
        <v>12</v>
      </c>
      <c r="H2724" s="20"/>
      <c r="I2724" s="20"/>
      <c r="J2724" s="30">
        <f>ROUND(F2724*G2724,3)</f>
        <v>24</v>
      </c>
      <c r="K2724" s="32">
        <f>SUM(J2723:J2724)</f>
        <v>132</v>
      </c>
      <c r="L2724" s="22"/>
      <c r="M2724" s="22"/>
    </row>
    <row r="2725" spans="1:13" ht="15.45" customHeight="1" thickBot="1" x14ac:dyDescent="0.35">
      <c r="A2725" s="10" t="s">
        <v>5297</v>
      </c>
      <c r="B2725" s="5" t="s">
        <v>5298</v>
      </c>
      <c r="C2725" s="5" t="s">
        <v>5299</v>
      </c>
      <c r="D2725" s="84" t="s">
        <v>5300</v>
      </c>
      <c r="E2725" s="84"/>
      <c r="F2725" s="84"/>
      <c r="G2725" s="84"/>
      <c r="H2725" s="84"/>
      <c r="I2725" s="84"/>
      <c r="J2725" s="84"/>
      <c r="K2725" s="20">
        <f>SUM(K2728:K2728)</f>
        <v>48</v>
      </c>
      <c r="L2725" s="21">
        <f>ROUND(0*(1+M2/100),2)</f>
        <v>0</v>
      </c>
      <c r="M2725" s="21">
        <f>ROUND(K2725*L2725,2)</f>
        <v>0</v>
      </c>
    </row>
    <row r="2726" spans="1:13" ht="58.35" customHeight="1" thickBot="1" x14ac:dyDescent="0.35">
      <c r="A2726" s="22"/>
      <c r="B2726" s="22"/>
      <c r="C2726" s="22"/>
      <c r="D2726" s="84" t="s">
        <v>5301</v>
      </c>
      <c r="E2726" s="84"/>
      <c r="F2726" s="84"/>
      <c r="G2726" s="84"/>
      <c r="H2726" s="84"/>
      <c r="I2726" s="84"/>
      <c r="J2726" s="84"/>
      <c r="K2726" s="84"/>
      <c r="L2726" s="84"/>
      <c r="M2726" s="84"/>
    </row>
    <row r="2727" spans="1:13" ht="15.15" customHeight="1" thickBot="1" x14ac:dyDescent="0.35">
      <c r="A2727" s="22"/>
      <c r="B2727" s="22"/>
      <c r="C2727" s="22"/>
      <c r="D2727" s="22"/>
      <c r="E2727" s="23"/>
      <c r="F2727" s="25" t="s">
        <v>5302</v>
      </c>
      <c r="G2727" s="25" t="s">
        <v>5303</v>
      </c>
      <c r="H2727" s="25" t="s">
        <v>5304</v>
      </c>
      <c r="I2727" s="25" t="s">
        <v>5305</v>
      </c>
      <c r="J2727" s="25" t="s">
        <v>5306</v>
      </c>
      <c r="K2727" s="25" t="s">
        <v>5307</v>
      </c>
      <c r="L2727" s="22"/>
      <c r="M2727" s="22"/>
    </row>
    <row r="2728" spans="1:13" ht="15.15" customHeight="1" thickBot="1" x14ac:dyDescent="0.35">
      <c r="A2728" s="22"/>
      <c r="B2728" s="22"/>
      <c r="C2728" s="22"/>
      <c r="D2728" s="26"/>
      <c r="E2728" s="27" t="s">
        <v>5308</v>
      </c>
      <c r="F2728" s="28">
        <v>2</v>
      </c>
      <c r="G2728" s="29">
        <v>24</v>
      </c>
      <c r="H2728" s="29"/>
      <c r="I2728" s="29"/>
      <c r="J2728" s="31">
        <f>ROUND(F2728*G2728,3)</f>
        <v>48</v>
      </c>
      <c r="K2728" s="33">
        <f>SUM(J2728:J2728)</f>
        <v>48</v>
      </c>
      <c r="L2728" s="22"/>
      <c r="M2728" s="22"/>
    </row>
    <row r="2729" spans="1:13" ht="15.45" customHeight="1" thickBot="1" x14ac:dyDescent="0.35">
      <c r="A2729" s="10" t="s">
        <v>5309</v>
      </c>
      <c r="B2729" s="5" t="s">
        <v>5310</v>
      </c>
      <c r="C2729" s="5" t="s">
        <v>5311</v>
      </c>
      <c r="D2729" s="84" t="s">
        <v>5312</v>
      </c>
      <c r="E2729" s="84"/>
      <c r="F2729" s="84"/>
      <c r="G2729" s="84"/>
      <c r="H2729" s="84"/>
      <c r="I2729" s="84"/>
      <c r="J2729" s="84"/>
      <c r="K2729" s="20">
        <f>SUM(K2732:K2739)</f>
        <v>49</v>
      </c>
      <c r="L2729" s="21">
        <f>ROUND(0*(1+M2/100),2)</f>
        <v>0</v>
      </c>
      <c r="M2729" s="21">
        <f>ROUND(K2729*L2729,2)</f>
        <v>0</v>
      </c>
    </row>
    <row r="2730" spans="1:13" ht="39.75" customHeight="1" thickBot="1" x14ac:dyDescent="0.35">
      <c r="A2730" s="22"/>
      <c r="B2730" s="22"/>
      <c r="C2730" s="22"/>
      <c r="D2730" s="84" t="s">
        <v>5313</v>
      </c>
      <c r="E2730" s="84"/>
      <c r="F2730" s="84"/>
      <c r="G2730" s="84"/>
      <c r="H2730" s="84"/>
      <c r="I2730" s="84"/>
      <c r="J2730" s="84"/>
      <c r="K2730" s="84"/>
      <c r="L2730" s="84"/>
      <c r="M2730" s="84"/>
    </row>
    <row r="2731" spans="1:13" ht="15.15" customHeight="1" thickBot="1" x14ac:dyDescent="0.35">
      <c r="A2731" s="22"/>
      <c r="B2731" s="22"/>
      <c r="C2731" s="22"/>
      <c r="D2731" s="22"/>
      <c r="E2731" s="23"/>
      <c r="F2731" s="25" t="s">
        <v>5314</v>
      </c>
      <c r="G2731" s="25" t="s">
        <v>5315</v>
      </c>
      <c r="H2731" s="25" t="s">
        <v>5316</v>
      </c>
      <c r="I2731" s="25" t="s">
        <v>5317</v>
      </c>
      <c r="J2731" s="25" t="s">
        <v>5318</v>
      </c>
      <c r="K2731" s="25" t="s">
        <v>5319</v>
      </c>
      <c r="L2731" s="22"/>
      <c r="M2731" s="22"/>
    </row>
    <row r="2732" spans="1:13" ht="15.15" customHeight="1" thickBot="1" x14ac:dyDescent="0.35">
      <c r="A2732" s="22"/>
      <c r="B2732" s="22"/>
      <c r="C2732" s="22"/>
      <c r="D2732" s="26"/>
      <c r="E2732" s="27" t="s">
        <v>5320</v>
      </c>
      <c r="F2732" s="28"/>
      <c r="G2732" s="29"/>
      <c r="H2732" s="29"/>
      <c r="I2732" s="29"/>
      <c r="J2732" s="41" t="s">
        <v>5321</v>
      </c>
      <c r="K2732" s="42"/>
      <c r="L2732" s="22"/>
      <c r="M2732" s="22"/>
    </row>
    <row r="2733" spans="1:13" ht="15.15" customHeight="1" thickBot="1" x14ac:dyDescent="0.35">
      <c r="A2733" s="22"/>
      <c r="B2733" s="22"/>
      <c r="C2733" s="22"/>
      <c r="D2733" s="26"/>
      <c r="E2733" s="5" t="s">
        <v>5322</v>
      </c>
      <c r="F2733" s="3">
        <v>2</v>
      </c>
      <c r="G2733" s="20">
        <v>6.5</v>
      </c>
      <c r="H2733" s="20"/>
      <c r="I2733" s="20"/>
      <c r="J2733" s="30">
        <f t="shared" ref="J2733:J2739" si="68">ROUND(F2733*G2733,3)</f>
        <v>13</v>
      </c>
      <c r="K2733" s="22"/>
      <c r="L2733" s="22"/>
      <c r="M2733" s="22"/>
    </row>
    <row r="2734" spans="1:13" ht="15.15" customHeight="1" thickBot="1" x14ac:dyDescent="0.35">
      <c r="A2734" s="22"/>
      <c r="B2734" s="22"/>
      <c r="C2734" s="22"/>
      <c r="D2734" s="26"/>
      <c r="E2734" s="5" t="s">
        <v>5323</v>
      </c>
      <c r="F2734" s="3">
        <v>2</v>
      </c>
      <c r="G2734" s="20">
        <v>1.5</v>
      </c>
      <c r="H2734" s="20"/>
      <c r="I2734" s="20"/>
      <c r="J2734" s="30">
        <f t="shared" si="68"/>
        <v>3</v>
      </c>
      <c r="K2734" s="22"/>
      <c r="L2734" s="22"/>
      <c r="M2734" s="22"/>
    </row>
    <row r="2735" spans="1:13" ht="15.15" customHeight="1" thickBot="1" x14ac:dyDescent="0.35">
      <c r="A2735" s="22"/>
      <c r="B2735" s="22"/>
      <c r="C2735" s="22"/>
      <c r="D2735" s="26"/>
      <c r="E2735" s="5"/>
      <c r="F2735" s="3">
        <v>2</v>
      </c>
      <c r="G2735" s="20">
        <v>2.5</v>
      </c>
      <c r="H2735" s="20"/>
      <c r="I2735" s="20"/>
      <c r="J2735" s="30">
        <f t="shared" si="68"/>
        <v>5</v>
      </c>
      <c r="K2735" s="22"/>
      <c r="L2735" s="22"/>
      <c r="M2735" s="22"/>
    </row>
    <row r="2736" spans="1:13" ht="30.6" customHeight="1" thickBot="1" x14ac:dyDescent="0.35">
      <c r="A2736" s="22"/>
      <c r="B2736" s="22"/>
      <c r="C2736" s="22"/>
      <c r="D2736" s="26"/>
      <c r="E2736" s="5" t="s">
        <v>5324</v>
      </c>
      <c r="F2736" s="3">
        <v>2</v>
      </c>
      <c r="G2736" s="20">
        <v>2.5</v>
      </c>
      <c r="H2736" s="20"/>
      <c r="I2736" s="20"/>
      <c r="J2736" s="30">
        <f t="shared" si="68"/>
        <v>5</v>
      </c>
      <c r="K2736" s="22"/>
      <c r="L2736" s="22"/>
      <c r="M2736" s="22"/>
    </row>
    <row r="2737" spans="1:13" ht="21.3" customHeight="1" thickBot="1" x14ac:dyDescent="0.35">
      <c r="A2737" s="22"/>
      <c r="B2737" s="22"/>
      <c r="C2737" s="22"/>
      <c r="D2737" s="26"/>
      <c r="E2737" s="5" t="s">
        <v>5325</v>
      </c>
      <c r="F2737" s="3">
        <v>2</v>
      </c>
      <c r="G2737" s="20">
        <v>4.5</v>
      </c>
      <c r="H2737" s="20"/>
      <c r="I2737" s="20"/>
      <c r="J2737" s="30">
        <f t="shared" si="68"/>
        <v>9</v>
      </c>
      <c r="K2737" s="22"/>
      <c r="L2737" s="22"/>
      <c r="M2737" s="22"/>
    </row>
    <row r="2738" spans="1:13" ht="15.15" customHeight="1" thickBot="1" x14ac:dyDescent="0.35">
      <c r="A2738" s="22"/>
      <c r="B2738" s="22"/>
      <c r="C2738" s="22"/>
      <c r="D2738" s="26"/>
      <c r="E2738" s="5" t="s">
        <v>5326</v>
      </c>
      <c r="F2738" s="3">
        <v>2</v>
      </c>
      <c r="G2738" s="20">
        <v>1</v>
      </c>
      <c r="H2738" s="20"/>
      <c r="I2738" s="20"/>
      <c r="J2738" s="30">
        <f t="shared" si="68"/>
        <v>2</v>
      </c>
      <c r="K2738" s="22"/>
      <c r="L2738" s="22"/>
      <c r="M2738" s="22"/>
    </row>
    <row r="2739" spans="1:13" ht="15.15" customHeight="1" thickBot="1" x14ac:dyDescent="0.35">
      <c r="A2739" s="22"/>
      <c r="B2739" s="22"/>
      <c r="C2739" s="22"/>
      <c r="D2739" s="26"/>
      <c r="E2739" s="5" t="s">
        <v>5327</v>
      </c>
      <c r="F2739" s="3">
        <v>2</v>
      </c>
      <c r="G2739" s="20">
        <v>6</v>
      </c>
      <c r="H2739" s="20"/>
      <c r="I2739" s="20"/>
      <c r="J2739" s="30">
        <f t="shared" si="68"/>
        <v>12</v>
      </c>
      <c r="K2739" s="32">
        <f>SUM(J2732:J2739)</f>
        <v>49</v>
      </c>
      <c r="L2739" s="22"/>
      <c r="M2739" s="22"/>
    </row>
    <row r="2740" spans="1:13" ht="15.45" customHeight="1" thickBot="1" x14ac:dyDescent="0.35">
      <c r="A2740" s="10" t="s">
        <v>5328</v>
      </c>
      <c r="B2740" s="5" t="s">
        <v>5329</v>
      </c>
      <c r="C2740" s="5" t="s">
        <v>5330</v>
      </c>
      <c r="D2740" s="84" t="s">
        <v>5331</v>
      </c>
      <c r="E2740" s="84"/>
      <c r="F2740" s="84"/>
      <c r="G2740" s="84"/>
      <c r="H2740" s="84"/>
      <c r="I2740" s="84"/>
      <c r="J2740" s="84"/>
      <c r="K2740" s="20">
        <f>SUM(K2743:K2746)</f>
        <v>38.4</v>
      </c>
      <c r="L2740" s="21">
        <f>ROUND(0*(1+M2/100),2)</f>
        <v>0</v>
      </c>
      <c r="M2740" s="21">
        <f>ROUND(K2740*L2740,2)</f>
        <v>0</v>
      </c>
    </row>
    <row r="2741" spans="1:13" ht="39.75" customHeight="1" thickBot="1" x14ac:dyDescent="0.35">
      <c r="A2741" s="22"/>
      <c r="B2741" s="22"/>
      <c r="C2741" s="22"/>
      <c r="D2741" s="84" t="s">
        <v>5332</v>
      </c>
      <c r="E2741" s="84"/>
      <c r="F2741" s="84"/>
      <c r="G2741" s="84"/>
      <c r="H2741" s="84"/>
      <c r="I2741" s="84"/>
      <c r="J2741" s="84"/>
      <c r="K2741" s="84"/>
      <c r="L2741" s="84"/>
      <c r="M2741" s="84"/>
    </row>
    <row r="2742" spans="1:13" ht="15.15" customHeight="1" thickBot="1" x14ac:dyDescent="0.35">
      <c r="A2742" s="22"/>
      <c r="B2742" s="22"/>
      <c r="C2742" s="22"/>
      <c r="D2742" s="22"/>
      <c r="E2742" s="23"/>
      <c r="F2742" s="25" t="s">
        <v>5333</v>
      </c>
      <c r="G2742" s="25" t="s">
        <v>5334</v>
      </c>
      <c r="H2742" s="25" t="s">
        <v>5335</v>
      </c>
      <c r="I2742" s="25" t="s">
        <v>5336</v>
      </c>
      <c r="J2742" s="25" t="s">
        <v>5337</v>
      </c>
      <c r="K2742" s="25" t="s">
        <v>5338</v>
      </c>
      <c r="L2742" s="22"/>
      <c r="M2742" s="22"/>
    </row>
    <row r="2743" spans="1:13" ht="15.15" customHeight="1" thickBot="1" x14ac:dyDescent="0.35">
      <c r="A2743" s="22"/>
      <c r="B2743" s="22"/>
      <c r="C2743" s="22"/>
      <c r="D2743" s="26"/>
      <c r="E2743" s="27" t="s">
        <v>5339</v>
      </c>
      <c r="F2743" s="28"/>
      <c r="G2743" s="29"/>
      <c r="H2743" s="29"/>
      <c r="I2743" s="29"/>
      <c r="J2743" s="41" t="s">
        <v>5340</v>
      </c>
      <c r="K2743" s="42"/>
      <c r="L2743" s="22"/>
      <c r="M2743" s="22"/>
    </row>
    <row r="2744" spans="1:13" ht="15.15" customHeight="1" thickBot="1" x14ac:dyDescent="0.35">
      <c r="A2744" s="22"/>
      <c r="B2744" s="22"/>
      <c r="C2744" s="22"/>
      <c r="D2744" s="26"/>
      <c r="E2744" s="5" t="s">
        <v>5341</v>
      </c>
      <c r="F2744" s="3">
        <v>2</v>
      </c>
      <c r="G2744" s="20">
        <v>1.5</v>
      </c>
      <c r="H2744" s="20"/>
      <c r="I2744" s="20"/>
      <c r="J2744" s="30">
        <f>ROUND(F2744*G2744,3)</f>
        <v>3</v>
      </c>
      <c r="K2744" s="22"/>
      <c r="L2744" s="22"/>
      <c r="M2744" s="22"/>
    </row>
    <row r="2745" spans="1:13" ht="15.15" customHeight="1" thickBot="1" x14ac:dyDescent="0.35">
      <c r="A2745" s="22"/>
      <c r="B2745" s="22"/>
      <c r="C2745" s="22"/>
      <c r="D2745" s="26"/>
      <c r="E2745" s="5"/>
      <c r="F2745" s="3">
        <v>2</v>
      </c>
      <c r="G2745" s="20">
        <v>1.5</v>
      </c>
      <c r="H2745" s="20"/>
      <c r="I2745" s="20"/>
      <c r="J2745" s="30">
        <f>ROUND(F2745*G2745,3)</f>
        <v>3</v>
      </c>
      <c r="K2745" s="22"/>
      <c r="L2745" s="22"/>
      <c r="M2745" s="22"/>
    </row>
    <row r="2746" spans="1:13" ht="21.3" customHeight="1" thickBot="1" x14ac:dyDescent="0.35">
      <c r="A2746" s="22"/>
      <c r="B2746" s="22"/>
      <c r="C2746" s="22"/>
      <c r="D2746" s="26"/>
      <c r="E2746" s="5" t="s">
        <v>5342</v>
      </c>
      <c r="F2746" s="3">
        <v>2</v>
      </c>
      <c r="G2746" s="20">
        <v>16.2</v>
      </c>
      <c r="H2746" s="20"/>
      <c r="I2746" s="20"/>
      <c r="J2746" s="30">
        <f>ROUND(F2746*G2746,3)</f>
        <v>32.4</v>
      </c>
      <c r="K2746" s="32">
        <f>SUM(J2743:J2746)</f>
        <v>38.4</v>
      </c>
      <c r="L2746" s="22"/>
      <c r="M2746" s="22"/>
    </row>
    <row r="2747" spans="1:13" ht="15.45" customHeight="1" thickBot="1" x14ac:dyDescent="0.35">
      <c r="A2747" s="10" t="s">
        <v>5343</v>
      </c>
      <c r="B2747" s="5" t="s">
        <v>5344</v>
      </c>
      <c r="C2747" s="5" t="s">
        <v>5345</v>
      </c>
      <c r="D2747" s="84" t="s">
        <v>5346</v>
      </c>
      <c r="E2747" s="84"/>
      <c r="F2747" s="84"/>
      <c r="G2747" s="84"/>
      <c r="H2747" s="84"/>
      <c r="I2747" s="84"/>
      <c r="J2747" s="84"/>
      <c r="K2747" s="20">
        <f>SUM(K2750:K2751)</f>
        <v>60</v>
      </c>
      <c r="L2747" s="21">
        <f>ROUND(0*(1+M2/100),2)</f>
        <v>0</v>
      </c>
      <c r="M2747" s="21">
        <f>ROUND(K2747*L2747,2)</f>
        <v>0</v>
      </c>
    </row>
    <row r="2748" spans="1:13" ht="39.75" customHeight="1" thickBot="1" x14ac:dyDescent="0.35">
      <c r="A2748" s="22"/>
      <c r="B2748" s="22"/>
      <c r="C2748" s="22"/>
      <c r="D2748" s="84" t="s">
        <v>5347</v>
      </c>
      <c r="E2748" s="84"/>
      <c r="F2748" s="84"/>
      <c r="G2748" s="84"/>
      <c r="H2748" s="84"/>
      <c r="I2748" s="84"/>
      <c r="J2748" s="84"/>
      <c r="K2748" s="84"/>
      <c r="L2748" s="84"/>
      <c r="M2748" s="84"/>
    </row>
    <row r="2749" spans="1:13" ht="15.15" customHeight="1" thickBot="1" x14ac:dyDescent="0.35">
      <c r="A2749" s="22"/>
      <c r="B2749" s="22"/>
      <c r="C2749" s="22"/>
      <c r="D2749" s="22"/>
      <c r="E2749" s="23"/>
      <c r="F2749" s="25" t="s">
        <v>5348</v>
      </c>
      <c r="G2749" s="25" t="s">
        <v>5349</v>
      </c>
      <c r="H2749" s="25" t="s">
        <v>5350</v>
      </c>
      <c r="I2749" s="25" t="s">
        <v>5351</v>
      </c>
      <c r="J2749" s="25" t="s">
        <v>5352</v>
      </c>
      <c r="K2749" s="25" t="s">
        <v>5353</v>
      </c>
      <c r="L2749" s="22"/>
      <c r="M2749" s="22"/>
    </row>
    <row r="2750" spans="1:13" ht="15.15" customHeight="1" thickBot="1" x14ac:dyDescent="0.35">
      <c r="A2750" s="22"/>
      <c r="B2750" s="22"/>
      <c r="C2750" s="22"/>
      <c r="D2750" s="26"/>
      <c r="E2750" s="27" t="s">
        <v>5354</v>
      </c>
      <c r="F2750" s="28">
        <v>2</v>
      </c>
      <c r="G2750" s="29">
        <v>7.2</v>
      </c>
      <c r="H2750" s="29"/>
      <c r="I2750" s="29"/>
      <c r="J2750" s="31">
        <f>ROUND(F2750*G2750,3)</f>
        <v>14.4</v>
      </c>
      <c r="K2750" s="42"/>
      <c r="L2750" s="22"/>
      <c r="M2750" s="22"/>
    </row>
    <row r="2751" spans="1:13" ht="15.15" customHeight="1" thickBot="1" x14ac:dyDescent="0.35">
      <c r="A2751" s="22"/>
      <c r="B2751" s="22"/>
      <c r="C2751" s="22"/>
      <c r="D2751" s="26"/>
      <c r="E2751" s="5" t="s">
        <v>5355</v>
      </c>
      <c r="F2751" s="3">
        <v>2</v>
      </c>
      <c r="G2751" s="20">
        <v>22.8</v>
      </c>
      <c r="H2751" s="20"/>
      <c r="I2751" s="20"/>
      <c r="J2751" s="30">
        <f>ROUND(F2751*G2751,3)</f>
        <v>45.6</v>
      </c>
      <c r="K2751" s="32">
        <f>SUM(J2750:J2751)</f>
        <v>60</v>
      </c>
      <c r="L2751" s="22"/>
      <c r="M2751" s="22"/>
    </row>
    <row r="2752" spans="1:13" ht="15.45" customHeight="1" thickBot="1" x14ac:dyDescent="0.35">
      <c r="A2752" s="10" t="s">
        <v>5356</v>
      </c>
      <c r="B2752" s="5" t="s">
        <v>5357</v>
      </c>
      <c r="C2752" s="5" t="s">
        <v>5358</v>
      </c>
      <c r="D2752" s="84" t="s">
        <v>5359</v>
      </c>
      <c r="E2752" s="84"/>
      <c r="F2752" s="84"/>
      <c r="G2752" s="84"/>
      <c r="H2752" s="84"/>
      <c r="I2752" s="84"/>
      <c r="J2752" s="84"/>
      <c r="K2752" s="20">
        <f>SUM(K2755:K2756)</f>
        <v>50.400000000000006</v>
      </c>
      <c r="L2752" s="21">
        <f>ROUND(0*(1+M2/100),2)</f>
        <v>0</v>
      </c>
      <c r="M2752" s="21">
        <f>ROUND(K2752*L2752,2)</f>
        <v>0</v>
      </c>
    </row>
    <row r="2753" spans="1:13" ht="39.75" customHeight="1" thickBot="1" x14ac:dyDescent="0.35">
      <c r="A2753" s="22"/>
      <c r="B2753" s="22"/>
      <c r="C2753" s="22"/>
      <c r="D2753" s="84" t="s">
        <v>5360</v>
      </c>
      <c r="E2753" s="84"/>
      <c r="F2753" s="84"/>
      <c r="G2753" s="84"/>
      <c r="H2753" s="84"/>
      <c r="I2753" s="84"/>
      <c r="J2753" s="84"/>
      <c r="K2753" s="84"/>
      <c r="L2753" s="84"/>
      <c r="M2753" s="84"/>
    </row>
    <row r="2754" spans="1:13" ht="15.15" customHeight="1" thickBot="1" x14ac:dyDescent="0.35">
      <c r="A2754" s="22"/>
      <c r="B2754" s="22"/>
      <c r="C2754" s="22"/>
      <c r="D2754" s="22"/>
      <c r="E2754" s="23"/>
      <c r="F2754" s="25" t="s">
        <v>5361</v>
      </c>
      <c r="G2754" s="25" t="s">
        <v>5362</v>
      </c>
      <c r="H2754" s="25" t="s">
        <v>5363</v>
      </c>
      <c r="I2754" s="25" t="s">
        <v>5364</v>
      </c>
      <c r="J2754" s="25" t="s">
        <v>5365</v>
      </c>
      <c r="K2754" s="25" t="s">
        <v>5366</v>
      </c>
      <c r="L2754" s="22"/>
      <c r="M2754" s="22"/>
    </row>
    <row r="2755" spans="1:13" ht="21.3" customHeight="1" thickBot="1" x14ac:dyDescent="0.35">
      <c r="A2755" s="22"/>
      <c r="B2755" s="22"/>
      <c r="C2755" s="22"/>
      <c r="D2755" s="26"/>
      <c r="E2755" s="27" t="s">
        <v>5367</v>
      </c>
      <c r="F2755" s="28">
        <v>2</v>
      </c>
      <c r="G2755" s="29">
        <v>5.4</v>
      </c>
      <c r="H2755" s="29"/>
      <c r="I2755" s="29"/>
      <c r="J2755" s="31">
        <f>ROUND(F2755*G2755,3)</f>
        <v>10.8</v>
      </c>
      <c r="K2755" s="42"/>
      <c r="L2755" s="22"/>
      <c r="M2755" s="22"/>
    </row>
    <row r="2756" spans="1:13" ht="15.15" customHeight="1" thickBot="1" x14ac:dyDescent="0.35">
      <c r="A2756" s="22"/>
      <c r="B2756" s="22"/>
      <c r="C2756" s="22"/>
      <c r="D2756" s="26"/>
      <c r="E2756" s="5" t="s">
        <v>5368</v>
      </c>
      <c r="F2756" s="3">
        <v>2</v>
      </c>
      <c r="G2756" s="20">
        <v>19.8</v>
      </c>
      <c r="H2756" s="20"/>
      <c r="I2756" s="20"/>
      <c r="J2756" s="30">
        <f>ROUND(F2756*G2756,3)</f>
        <v>39.6</v>
      </c>
      <c r="K2756" s="32">
        <f>SUM(J2755:J2756)</f>
        <v>50.400000000000006</v>
      </c>
      <c r="L2756" s="22"/>
      <c r="M2756" s="22"/>
    </row>
    <row r="2757" spans="1:13" ht="15.45" customHeight="1" thickBot="1" x14ac:dyDescent="0.35">
      <c r="A2757" s="10" t="s">
        <v>5369</v>
      </c>
      <c r="B2757" s="5" t="s">
        <v>5370</v>
      </c>
      <c r="C2757" s="5" t="s">
        <v>5371</v>
      </c>
      <c r="D2757" s="84" t="s">
        <v>5372</v>
      </c>
      <c r="E2757" s="84"/>
      <c r="F2757" s="84"/>
      <c r="G2757" s="84"/>
      <c r="H2757" s="84"/>
      <c r="I2757" s="84"/>
      <c r="J2757" s="84"/>
      <c r="K2757" s="20">
        <f>SUM(K2760:K2761)</f>
        <v>132</v>
      </c>
      <c r="L2757" s="21">
        <f>ROUND(0*(1+M2/100),2)</f>
        <v>0</v>
      </c>
      <c r="M2757" s="21">
        <f>ROUND(K2757*L2757,2)</f>
        <v>0</v>
      </c>
    </row>
    <row r="2758" spans="1:13" ht="39.75" customHeight="1" thickBot="1" x14ac:dyDescent="0.35">
      <c r="A2758" s="22"/>
      <c r="B2758" s="22"/>
      <c r="C2758" s="22"/>
      <c r="D2758" s="84" t="s">
        <v>5373</v>
      </c>
      <c r="E2758" s="84"/>
      <c r="F2758" s="84"/>
      <c r="G2758" s="84"/>
      <c r="H2758" s="84"/>
      <c r="I2758" s="84"/>
      <c r="J2758" s="84"/>
      <c r="K2758" s="84"/>
      <c r="L2758" s="84"/>
      <c r="M2758" s="84"/>
    </row>
    <row r="2759" spans="1:13" ht="15.15" customHeight="1" thickBot="1" x14ac:dyDescent="0.35">
      <c r="A2759" s="22"/>
      <c r="B2759" s="22"/>
      <c r="C2759" s="22"/>
      <c r="D2759" s="22"/>
      <c r="E2759" s="23"/>
      <c r="F2759" s="25" t="s">
        <v>5374</v>
      </c>
      <c r="G2759" s="25" t="s">
        <v>5375</v>
      </c>
      <c r="H2759" s="25" t="s">
        <v>5376</v>
      </c>
      <c r="I2759" s="25" t="s">
        <v>5377</v>
      </c>
      <c r="J2759" s="25" t="s">
        <v>5378</v>
      </c>
      <c r="K2759" s="25" t="s">
        <v>5379</v>
      </c>
      <c r="L2759" s="22"/>
      <c r="M2759" s="22"/>
    </row>
    <row r="2760" spans="1:13" ht="21.3" customHeight="1" thickBot="1" x14ac:dyDescent="0.35">
      <c r="A2760" s="22"/>
      <c r="B2760" s="22"/>
      <c r="C2760" s="22"/>
      <c r="D2760" s="26"/>
      <c r="E2760" s="27" t="s">
        <v>5380</v>
      </c>
      <c r="F2760" s="28">
        <v>2</v>
      </c>
      <c r="G2760" s="29">
        <v>54</v>
      </c>
      <c r="H2760" s="29"/>
      <c r="I2760" s="29"/>
      <c r="J2760" s="31">
        <f>ROUND(F2760*G2760,3)</f>
        <v>108</v>
      </c>
      <c r="K2760" s="42"/>
      <c r="L2760" s="22"/>
      <c r="M2760" s="22"/>
    </row>
    <row r="2761" spans="1:13" ht="15.15" customHeight="1" thickBot="1" x14ac:dyDescent="0.35">
      <c r="A2761" s="22"/>
      <c r="B2761" s="22"/>
      <c r="C2761" s="22"/>
      <c r="D2761" s="26"/>
      <c r="E2761" s="5" t="s">
        <v>5381</v>
      </c>
      <c r="F2761" s="3">
        <v>2</v>
      </c>
      <c r="G2761" s="20">
        <v>12</v>
      </c>
      <c r="H2761" s="20"/>
      <c r="I2761" s="20"/>
      <c r="J2761" s="30">
        <f>ROUND(F2761*G2761,3)</f>
        <v>24</v>
      </c>
      <c r="K2761" s="32">
        <f>SUM(J2760:J2761)</f>
        <v>132</v>
      </c>
      <c r="L2761" s="22"/>
      <c r="M2761" s="22"/>
    </row>
    <row r="2762" spans="1:13" ht="15.45" customHeight="1" thickBot="1" x14ac:dyDescent="0.35">
      <c r="A2762" s="10" t="s">
        <v>5382</v>
      </c>
      <c r="B2762" s="5" t="s">
        <v>5383</v>
      </c>
      <c r="C2762" s="5" t="s">
        <v>5384</v>
      </c>
      <c r="D2762" s="84" t="s">
        <v>5385</v>
      </c>
      <c r="E2762" s="84"/>
      <c r="F2762" s="84"/>
      <c r="G2762" s="84"/>
      <c r="H2762" s="84"/>
      <c r="I2762" s="84"/>
      <c r="J2762" s="84"/>
      <c r="K2762" s="20">
        <f>SUM(K2765:K2765)</f>
        <v>48</v>
      </c>
      <c r="L2762" s="21">
        <f>ROUND(0*(1+M2/100),2)</f>
        <v>0</v>
      </c>
      <c r="M2762" s="21">
        <f>ROUND(K2762*L2762,2)</f>
        <v>0</v>
      </c>
    </row>
    <row r="2763" spans="1:13" ht="39.75" customHeight="1" thickBot="1" x14ac:dyDescent="0.35">
      <c r="A2763" s="22"/>
      <c r="B2763" s="22"/>
      <c r="C2763" s="22"/>
      <c r="D2763" s="84" t="s">
        <v>5386</v>
      </c>
      <c r="E2763" s="84"/>
      <c r="F2763" s="84"/>
      <c r="G2763" s="84"/>
      <c r="H2763" s="84"/>
      <c r="I2763" s="84"/>
      <c r="J2763" s="84"/>
      <c r="K2763" s="84"/>
      <c r="L2763" s="84"/>
      <c r="M2763" s="84"/>
    </row>
    <row r="2764" spans="1:13" ht="15.15" customHeight="1" thickBot="1" x14ac:dyDescent="0.35">
      <c r="A2764" s="22"/>
      <c r="B2764" s="22"/>
      <c r="C2764" s="22"/>
      <c r="D2764" s="22"/>
      <c r="E2764" s="23"/>
      <c r="F2764" s="25" t="s">
        <v>5387</v>
      </c>
      <c r="G2764" s="25" t="s">
        <v>5388</v>
      </c>
      <c r="H2764" s="25" t="s">
        <v>5389</v>
      </c>
      <c r="I2764" s="25" t="s">
        <v>5390</v>
      </c>
      <c r="J2764" s="25" t="s">
        <v>5391</v>
      </c>
      <c r="K2764" s="25" t="s">
        <v>5392</v>
      </c>
      <c r="L2764" s="22"/>
      <c r="M2764" s="22"/>
    </row>
    <row r="2765" spans="1:13" ht="15.15" customHeight="1" thickBot="1" x14ac:dyDescent="0.35">
      <c r="A2765" s="22"/>
      <c r="B2765" s="22"/>
      <c r="C2765" s="22"/>
      <c r="D2765" s="26"/>
      <c r="E2765" s="27" t="s">
        <v>5393</v>
      </c>
      <c r="F2765" s="28">
        <v>2</v>
      </c>
      <c r="G2765" s="29">
        <v>24</v>
      </c>
      <c r="H2765" s="29"/>
      <c r="I2765" s="29"/>
      <c r="J2765" s="31">
        <f>ROUND(F2765*G2765,3)</f>
        <v>48</v>
      </c>
      <c r="K2765" s="33">
        <f>SUM(J2765:J2765)</f>
        <v>48</v>
      </c>
      <c r="L2765" s="22"/>
      <c r="M2765" s="22"/>
    </row>
    <row r="2766" spans="1:13" ht="15.45" customHeight="1" thickBot="1" x14ac:dyDescent="0.35">
      <c r="A2766" s="34"/>
      <c r="B2766" s="34"/>
      <c r="C2766" s="34"/>
      <c r="D2766" s="53" t="s">
        <v>5394</v>
      </c>
      <c r="E2766" s="54"/>
      <c r="F2766" s="54"/>
      <c r="G2766" s="54"/>
      <c r="H2766" s="54"/>
      <c r="I2766" s="54"/>
      <c r="J2766" s="54"/>
      <c r="K2766" s="54"/>
      <c r="L2766" s="55">
        <f>M2558+M2562+M2566+M2577+M2581+M2585+M2596+M2601+M2610+M2616+M2622+M2626+M2630+M2634+M2638+M2656+M2666+M2673+M2680+M2687+M2692+M2703+M2710+M2715+M2720+M2725+M2729+M2740+M2747+M2752+M2757+M2762</f>
        <v>0</v>
      </c>
      <c r="M2766" s="55">
        <f>ROUND(L2766,2)</f>
        <v>0</v>
      </c>
    </row>
    <row r="2767" spans="1:13" ht="15.45" customHeight="1" thickBot="1" x14ac:dyDescent="0.35">
      <c r="A2767" s="56" t="s">
        <v>5395</v>
      </c>
      <c r="B2767" s="56" t="s">
        <v>5396</v>
      </c>
      <c r="C2767" s="57"/>
      <c r="D2767" s="88" t="s">
        <v>5397</v>
      </c>
      <c r="E2767" s="88"/>
      <c r="F2767" s="88"/>
      <c r="G2767" s="88"/>
      <c r="H2767" s="88"/>
      <c r="I2767" s="88"/>
      <c r="J2767" s="88"/>
      <c r="K2767" s="57"/>
      <c r="L2767" s="58">
        <f>L2838</f>
        <v>0</v>
      </c>
      <c r="M2767" s="58">
        <f>ROUND(L2767,2)</f>
        <v>0</v>
      </c>
    </row>
    <row r="2768" spans="1:13" ht="15.45" customHeight="1" thickBot="1" x14ac:dyDescent="0.35">
      <c r="A2768" s="10" t="s">
        <v>5398</v>
      </c>
      <c r="B2768" s="5" t="s">
        <v>5399</v>
      </c>
      <c r="C2768" s="5" t="s">
        <v>5400</v>
      </c>
      <c r="D2768" s="84" t="s">
        <v>5401</v>
      </c>
      <c r="E2768" s="84"/>
      <c r="F2768" s="84"/>
      <c r="G2768" s="84"/>
      <c r="H2768" s="84"/>
      <c r="I2768" s="84"/>
      <c r="J2768" s="84"/>
      <c r="K2768" s="20">
        <f>SUM(K2771:K2772)</f>
        <v>3</v>
      </c>
      <c r="L2768" s="21">
        <f>ROUND(0*(1+M2/100),2)</f>
        <v>0</v>
      </c>
      <c r="M2768" s="21">
        <f>ROUND(K2768*L2768,2)</f>
        <v>0</v>
      </c>
    </row>
    <row r="2769" spans="1:13" ht="58.35" customHeight="1" thickBot="1" x14ac:dyDescent="0.35">
      <c r="A2769" s="22"/>
      <c r="B2769" s="22"/>
      <c r="C2769" s="22"/>
      <c r="D2769" s="84" t="s">
        <v>5402</v>
      </c>
      <c r="E2769" s="84"/>
      <c r="F2769" s="84"/>
      <c r="G2769" s="84"/>
      <c r="H2769" s="84"/>
      <c r="I2769" s="84"/>
      <c r="J2769" s="84"/>
      <c r="K2769" s="84"/>
      <c r="L2769" s="84"/>
      <c r="M2769" s="84"/>
    </row>
    <row r="2770" spans="1:13" ht="15.15" customHeight="1" thickBot="1" x14ac:dyDescent="0.35">
      <c r="A2770" s="22"/>
      <c r="B2770" s="22"/>
      <c r="C2770" s="22"/>
      <c r="D2770" s="22"/>
      <c r="E2770" s="23"/>
      <c r="F2770" s="25" t="s">
        <v>5403</v>
      </c>
      <c r="G2770" s="25" t="s">
        <v>5404</v>
      </c>
      <c r="H2770" s="25" t="s">
        <v>5405</v>
      </c>
      <c r="I2770" s="25" t="s">
        <v>5406</v>
      </c>
      <c r="J2770" s="25" t="s">
        <v>5407</v>
      </c>
      <c r="K2770" s="25" t="s">
        <v>5408</v>
      </c>
      <c r="L2770" s="22"/>
      <c r="M2770" s="22"/>
    </row>
    <row r="2771" spans="1:13" ht="15.15" customHeight="1" thickBot="1" x14ac:dyDescent="0.35">
      <c r="A2771" s="22"/>
      <c r="B2771" s="22"/>
      <c r="C2771" s="22"/>
      <c r="D2771" s="26"/>
      <c r="E2771" s="27" t="s">
        <v>5409</v>
      </c>
      <c r="F2771" s="28">
        <v>2</v>
      </c>
      <c r="G2771" s="29"/>
      <c r="H2771" s="29"/>
      <c r="I2771" s="29"/>
      <c r="J2771" s="31">
        <f>ROUND(F2771,3)</f>
        <v>2</v>
      </c>
      <c r="K2771" s="42"/>
      <c r="L2771" s="22"/>
      <c r="M2771" s="22"/>
    </row>
    <row r="2772" spans="1:13" ht="15.15" customHeight="1" thickBot="1" x14ac:dyDescent="0.35">
      <c r="A2772" s="22"/>
      <c r="B2772" s="22"/>
      <c r="C2772" s="22"/>
      <c r="D2772" s="26"/>
      <c r="E2772" s="5" t="s">
        <v>5410</v>
      </c>
      <c r="F2772" s="3">
        <v>1</v>
      </c>
      <c r="G2772" s="20"/>
      <c r="H2772" s="20"/>
      <c r="I2772" s="20"/>
      <c r="J2772" s="30">
        <f>ROUND(F2772,3)</f>
        <v>1</v>
      </c>
      <c r="K2772" s="32">
        <f>SUM(J2771:J2772)</f>
        <v>3</v>
      </c>
      <c r="L2772" s="22"/>
      <c r="M2772" s="22"/>
    </row>
    <row r="2773" spans="1:13" ht="15.45" customHeight="1" thickBot="1" x14ac:dyDescent="0.35">
      <c r="A2773" s="10" t="s">
        <v>5411</v>
      </c>
      <c r="B2773" s="5" t="s">
        <v>5412</v>
      </c>
      <c r="C2773" s="5" t="s">
        <v>5413</v>
      </c>
      <c r="D2773" s="84" t="s">
        <v>5414</v>
      </c>
      <c r="E2773" s="84"/>
      <c r="F2773" s="84"/>
      <c r="G2773" s="84"/>
      <c r="H2773" s="84"/>
      <c r="I2773" s="84"/>
      <c r="J2773" s="84"/>
      <c r="K2773" s="20">
        <f>SUM(K2776:K2776)</f>
        <v>3</v>
      </c>
      <c r="L2773" s="21">
        <f>ROUND(0*(1+M2/100),2)</f>
        <v>0</v>
      </c>
      <c r="M2773" s="21">
        <f>ROUND(K2773*L2773,2)</f>
        <v>0</v>
      </c>
    </row>
    <row r="2774" spans="1:13" ht="30.6" customHeight="1" thickBot="1" x14ac:dyDescent="0.35">
      <c r="A2774" s="22"/>
      <c r="B2774" s="22"/>
      <c r="C2774" s="22"/>
      <c r="D2774" s="84" t="s">
        <v>5415</v>
      </c>
      <c r="E2774" s="84"/>
      <c r="F2774" s="84"/>
      <c r="G2774" s="84"/>
      <c r="H2774" s="84"/>
      <c r="I2774" s="84"/>
      <c r="J2774" s="84"/>
      <c r="K2774" s="84"/>
      <c r="L2774" s="84"/>
      <c r="M2774" s="84"/>
    </row>
    <row r="2775" spans="1:13" ht="15.15" customHeight="1" thickBot="1" x14ac:dyDescent="0.35">
      <c r="A2775" s="22"/>
      <c r="B2775" s="22"/>
      <c r="C2775" s="22"/>
      <c r="D2775" s="22"/>
      <c r="E2775" s="23"/>
      <c r="F2775" s="25" t="s">
        <v>5416</v>
      </c>
      <c r="G2775" s="25" t="s">
        <v>5417</v>
      </c>
      <c r="H2775" s="25" t="s">
        <v>5418</v>
      </c>
      <c r="I2775" s="25" t="s">
        <v>5419</v>
      </c>
      <c r="J2775" s="25" t="s">
        <v>5420</v>
      </c>
      <c r="K2775" s="25" t="s">
        <v>5421</v>
      </c>
      <c r="L2775" s="22"/>
      <c r="M2775" s="22"/>
    </row>
    <row r="2776" spans="1:13" ht="15.15" customHeight="1" thickBot="1" x14ac:dyDescent="0.35">
      <c r="A2776" s="22"/>
      <c r="B2776" s="22"/>
      <c r="C2776" s="22"/>
      <c r="D2776" s="26"/>
      <c r="E2776" s="27" t="s">
        <v>5422</v>
      </c>
      <c r="F2776" s="28">
        <v>3</v>
      </c>
      <c r="G2776" s="29"/>
      <c r="H2776" s="29"/>
      <c r="I2776" s="29"/>
      <c r="J2776" s="31">
        <f>ROUND(F2776,3)</f>
        <v>3</v>
      </c>
      <c r="K2776" s="33">
        <f>SUM(J2776:J2776)</f>
        <v>3</v>
      </c>
      <c r="L2776" s="22"/>
      <c r="M2776" s="22"/>
    </row>
    <row r="2777" spans="1:13" ht="15.45" customHeight="1" thickBot="1" x14ac:dyDescent="0.35">
      <c r="A2777" s="10" t="s">
        <v>5423</v>
      </c>
      <c r="B2777" s="5" t="s">
        <v>5424</v>
      </c>
      <c r="C2777" s="5" t="s">
        <v>5425</v>
      </c>
      <c r="D2777" s="84" t="s">
        <v>5426</v>
      </c>
      <c r="E2777" s="84"/>
      <c r="F2777" s="84"/>
      <c r="G2777" s="84"/>
      <c r="H2777" s="84"/>
      <c r="I2777" s="84"/>
      <c r="J2777" s="84"/>
      <c r="K2777" s="20">
        <f>SUM(K2780:K2780)</f>
        <v>3</v>
      </c>
      <c r="L2777" s="21">
        <f>ROUND(0*(1+M2/100),2)</f>
        <v>0</v>
      </c>
      <c r="M2777" s="21">
        <f>ROUND(K2777*L2777,2)</f>
        <v>0</v>
      </c>
    </row>
    <row r="2778" spans="1:13" ht="49.05" customHeight="1" thickBot="1" x14ac:dyDescent="0.35">
      <c r="A2778" s="22"/>
      <c r="B2778" s="22"/>
      <c r="C2778" s="22"/>
      <c r="D2778" s="84" t="s">
        <v>5427</v>
      </c>
      <c r="E2778" s="84"/>
      <c r="F2778" s="84"/>
      <c r="G2778" s="84"/>
      <c r="H2778" s="84"/>
      <c r="I2778" s="84"/>
      <c r="J2778" s="84"/>
      <c r="K2778" s="84"/>
      <c r="L2778" s="84"/>
      <c r="M2778" s="84"/>
    </row>
    <row r="2779" spans="1:13" ht="15.15" customHeight="1" thickBot="1" x14ac:dyDescent="0.35">
      <c r="A2779" s="22"/>
      <c r="B2779" s="22"/>
      <c r="C2779" s="22"/>
      <c r="D2779" s="22"/>
      <c r="E2779" s="23"/>
      <c r="F2779" s="25" t="s">
        <v>5428</v>
      </c>
      <c r="G2779" s="25" t="s">
        <v>5429</v>
      </c>
      <c r="H2779" s="25" t="s">
        <v>5430</v>
      </c>
      <c r="I2779" s="25" t="s">
        <v>5431</v>
      </c>
      <c r="J2779" s="25" t="s">
        <v>5432</v>
      </c>
      <c r="K2779" s="25" t="s">
        <v>5433</v>
      </c>
      <c r="L2779" s="22"/>
      <c r="M2779" s="22"/>
    </row>
    <row r="2780" spans="1:13" ht="15.15" customHeight="1" thickBot="1" x14ac:dyDescent="0.35">
      <c r="A2780" s="22"/>
      <c r="B2780" s="22"/>
      <c r="C2780" s="22"/>
      <c r="D2780" s="26"/>
      <c r="E2780" s="27" t="s">
        <v>5434</v>
      </c>
      <c r="F2780" s="28">
        <v>3</v>
      </c>
      <c r="G2780" s="29"/>
      <c r="H2780" s="29"/>
      <c r="I2780" s="29"/>
      <c r="J2780" s="31">
        <f>ROUND(F2780,3)</f>
        <v>3</v>
      </c>
      <c r="K2780" s="33">
        <f>SUM(J2780:J2780)</f>
        <v>3</v>
      </c>
      <c r="L2780" s="22"/>
      <c r="M2780" s="22"/>
    </row>
    <row r="2781" spans="1:13" ht="15.45" customHeight="1" thickBot="1" x14ac:dyDescent="0.35">
      <c r="A2781" s="10" t="s">
        <v>5435</v>
      </c>
      <c r="B2781" s="5" t="s">
        <v>5436</v>
      </c>
      <c r="C2781" s="5" t="s">
        <v>5437</v>
      </c>
      <c r="D2781" s="84" t="s">
        <v>5438</v>
      </c>
      <c r="E2781" s="84"/>
      <c r="F2781" s="84"/>
      <c r="G2781" s="84"/>
      <c r="H2781" s="84"/>
      <c r="I2781" s="84"/>
      <c r="J2781" s="84"/>
      <c r="K2781" s="20">
        <f>SUM(K2784:K2785)</f>
        <v>60</v>
      </c>
      <c r="L2781" s="21">
        <f>ROUND(0*(1+M2/100),2)</f>
        <v>0</v>
      </c>
      <c r="M2781" s="21">
        <f>ROUND(K2781*L2781,2)</f>
        <v>0</v>
      </c>
    </row>
    <row r="2782" spans="1:13" ht="67.5" customHeight="1" thickBot="1" x14ac:dyDescent="0.35">
      <c r="A2782" s="22"/>
      <c r="B2782" s="22"/>
      <c r="C2782" s="22"/>
      <c r="D2782" s="84" t="s">
        <v>5439</v>
      </c>
      <c r="E2782" s="84"/>
      <c r="F2782" s="84"/>
      <c r="G2782" s="84"/>
      <c r="H2782" s="84"/>
      <c r="I2782" s="84"/>
      <c r="J2782" s="84"/>
      <c r="K2782" s="84"/>
      <c r="L2782" s="84"/>
      <c r="M2782" s="84"/>
    </row>
    <row r="2783" spans="1:13" ht="15.15" customHeight="1" thickBot="1" x14ac:dyDescent="0.35">
      <c r="A2783" s="22"/>
      <c r="B2783" s="22"/>
      <c r="C2783" s="22"/>
      <c r="D2783" s="22"/>
      <c r="E2783" s="23"/>
      <c r="F2783" s="25" t="s">
        <v>5440</v>
      </c>
      <c r="G2783" s="25" t="s">
        <v>5441</v>
      </c>
      <c r="H2783" s="25" t="s">
        <v>5442</v>
      </c>
      <c r="I2783" s="25" t="s">
        <v>5443</v>
      </c>
      <c r="J2783" s="25" t="s">
        <v>5444</v>
      </c>
      <c r="K2783" s="25" t="s">
        <v>5445</v>
      </c>
      <c r="L2783" s="22"/>
      <c r="M2783" s="22"/>
    </row>
    <row r="2784" spans="1:13" ht="15.15" customHeight="1" thickBot="1" x14ac:dyDescent="0.35">
      <c r="A2784" s="22"/>
      <c r="B2784" s="22"/>
      <c r="C2784" s="22"/>
      <c r="D2784" s="26"/>
      <c r="E2784" s="27" t="s">
        <v>5446</v>
      </c>
      <c r="F2784" s="28">
        <v>30</v>
      </c>
      <c r="G2784" s="29"/>
      <c r="H2784" s="29"/>
      <c r="I2784" s="29"/>
      <c r="J2784" s="31">
        <f>ROUND(F2784,3)</f>
        <v>30</v>
      </c>
      <c r="K2784" s="42"/>
      <c r="L2784" s="22"/>
      <c r="M2784" s="22"/>
    </row>
    <row r="2785" spans="1:13" ht="15.15" customHeight="1" thickBot="1" x14ac:dyDescent="0.35">
      <c r="A2785" s="22"/>
      <c r="B2785" s="22"/>
      <c r="C2785" s="22"/>
      <c r="D2785" s="26"/>
      <c r="E2785" s="5" t="s">
        <v>5447</v>
      </c>
      <c r="F2785" s="3">
        <v>30</v>
      </c>
      <c r="G2785" s="20"/>
      <c r="H2785" s="20"/>
      <c r="I2785" s="20"/>
      <c r="J2785" s="30">
        <f>ROUND(F2785,3)</f>
        <v>30</v>
      </c>
      <c r="K2785" s="32">
        <f>SUM(J2784:J2785)</f>
        <v>60</v>
      </c>
      <c r="L2785" s="22"/>
      <c r="M2785" s="22"/>
    </row>
    <row r="2786" spans="1:13" ht="15.45" customHeight="1" thickBot="1" x14ac:dyDescent="0.35">
      <c r="A2786" s="10" t="s">
        <v>5448</v>
      </c>
      <c r="B2786" s="5" t="s">
        <v>5449</v>
      </c>
      <c r="C2786" s="5" t="s">
        <v>5450</v>
      </c>
      <c r="D2786" s="84" t="s">
        <v>5451</v>
      </c>
      <c r="E2786" s="84"/>
      <c r="F2786" s="84"/>
      <c r="G2786" s="84"/>
      <c r="H2786" s="84"/>
      <c r="I2786" s="84"/>
      <c r="J2786" s="84"/>
      <c r="K2786" s="20">
        <f>SUM(K2789:K2790)</f>
        <v>3</v>
      </c>
      <c r="L2786" s="21">
        <f>ROUND(0*(1+M2/100),2)</f>
        <v>0</v>
      </c>
      <c r="M2786" s="21">
        <f>ROUND(K2786*L2786,2)</f>
        <v>0</v>
      </c>
    </row>
    <row r="2787" spans="1:13" ht="49.05" customHeight="1" thickBot="1" x14ac:dyDescent="0.35">
      <c r="A2787" s="22"/>
      <c r="B2787" s="22"/>
      <c r="C2787" s="22"/>
      <c r="D2787" s="84" t="s">
        <v>5452</v>
      </c>
      <c r="E2787" s="84"/>
      <c r="F2787" s="84"/>
      <c r="G2787" s="84"/>
      <c r="H2787" s="84"/>
      <c r="I2787" s="84"/>
      <c r="J2787" s="84"/>
      <c r="K2787" s="84"/>
      <c r="L2787" s="84"/>
      <c r="M2787" s="84"/>
    </row>
    <row r="2788" spans="1:13" ht="15.15" customHeight="1" thickBot="1" x14ac:dyDescent="0.35">
      <c r="A2788" s="22"/>
      <c r="B2788" s="22"/>
      <c r="C2788" s="22"/>
      <c r="D2788" s="22"/>
      <c r="E2788" s="23"/>
      <c r="F2788" s="25" t="s">
        <v>5453</v>
      </c>
      <c r="G2788" s="25" t="s">
        <v>5454</v>
      </c>
      <c r="H2788" s="25" t="s">
        <v>5455</v>
      </c>
      <c r="I2788" s="25" t="s">
        <v>5456</v>
      </c>
      <c r="J2788" s="25" t="s">
        <v>5457</v>
      </c>
      <c r="K2788" s="25" t="s">
        <v>5458</v>
      </c>
      <c r="L2788" s="22"/>
      <c r="M2788" s="22"/>
    </row>
    <row r="2789" spans="1:13" ht="30.6" customHeight="1" thickBot="1" x14ac:dyDescent="0.35">
      <c r="A2789" s="22"/>
      <c r="B2789" s="22"/>
      <c r="C2789" s="22"/>
      <c r="D2789" s="26"/>
      <c r="E2789" s="27" t="s">
        <v>5459</v>
      </c>
      <c r="F2789" s="28">
        <v>1</v>
      </c>
      <c r="G2789" s="29"/>
      <c r="H2789" s="29"/>
      <c r="I2789" s="29"/>
      <c r="J2789" s="31">
        <f>ROUND(F2789,3)</f>
        <v>1</v>
      </c>
      <c r="K2789" s="42"/>
      <c r="L2789" s="22"/>
      <c r="M2789" s="22"/>
    </row>
    <row r="2790" spans="1:13" ht="21.3" customHeight="1" thickBot="1" x14ac:dyDescent="0.35">
      <c r="A2790" s="22"/>
      <c r="B2790" s="22"/>
      <c r="C2790" s="22"/>
      <c r="D2790" s="26"/>
      <c r="E2790" s="5" t="s">
        <v>5460</v>
      </c>
      <c r="F2790" s="3">
        <v>2</v>
      </c>
      <c r="G2790" s="20"/>
      <c r="H2790" s="20"/>
      <c r="I2790" s="20"/>
      <c r="J2790" s="30">
        <f>ROUND(F2790,3)</f>
        <v>2</v>
      </c>
      <c r="K2790" s="32">
        <f>SUM(J2789:J2790)</f>
        <v>3</v>
      </c>
      <c r="L2790" s="22"/>
      <c r="M2790" s="22"/>
    </row>
    <row r="2791" spans="1:13" ht="15.45" customHeight="1" thickBot="1" x14ac:dyDescent="0.35">
      <c r="A2791" s="10" t="s">
        <v>5461</v>
      </c>
      <c r="B2791" s="5" t="s">
        <v>5462</v>
      </c>
      <c r="C2791" s="5" t="s">
        <v>5463</v>
      </c>
      <c r="D2791" s="84" t="s">
        <v>5464</v>
      </c>
      <c r="E2791" s="84"/>
      <c r="F2791" s="84"/>
      <c r="G2791" s="84"/>
      <c r="H2791" s="84"/>
      <c r="I2791" s="84"/>
      <c r="J2791" s="84"/>
      <c r="K2791" s="20">
        <f>SUM(K2794:K2794)</f>
        <v>6</v>
      </c>
      <c r="L2791" s="21">
        <f>ROUND(0*(1+M2/100),2)</f>
        <v>0</v>
      </c>
      <c r="M2791" s="21">
        <f>ROUND(K2791*L2791,2)</f>
        <v>0</v>
      </c>
    </row>
    <row r="2792" spans="1:13" ht="49.05" customHeight="1" thickBot="1" x14ac:dyDescent="0.35">
      <c r="A2792" s="22"/>
      <c r="B2792" s="22"/>
      <c r="C2792" s="22"/>
      <c r="D2792" s="84" t="s">
        <v>5465</v>
      </c>
      <c r="E2792" s="84"/>
      <c r="F2792" s="84"/>
      <c r="G2792" s="84"/>
      <c r="H2792" s="84"/>
      <c r="I2792" s="84"/>
      <c r="J2792" s="84"/>
      <c r="K2792" s="84"/>
      <c r="L2792" s="84"/>
      <c r="M2792" s="84"/>
    </row>
    <row r="2793" spans="1:13" ht="15.15" customHeight="1" thickBot="1" x14ac:dyDescent="0.35">
      <c r="A2793" s="22"/>
      <c r="B2793" s="22"/>
      <c r="C2793" s="22"/>
      <c r="D2793" s="22"/>
      <c r="E2793" s="23"/>
      <c r="F2793" s="25" t="s">
        <v>5466</v>
      </c>
      <c r="G2793" s="25" t="s">
        <v>5467</v>
      </c>
      <c r="H2793" s="25" t="s">
        <v>5468</v>
      </c>
      <c r="I2793" s="25" t="s">
        <v>5469</v>
      </c>
      <c r="J2793" s="25" t="s">
        <v>5470</v>
      </c>
      <c r="K2793" s="25" t="s">
        <v>5471</v>
      </c>
      <c r="L2793" s="22"/>
      <c r="M2793" s="22"/>
    </row>
    <row r="2794" spans="1:13" ht="30.6" customHeight="1" thickBot="1" x14ac:dyDescent="0.35">
      <c r="A2794" s="22"/>
      <c r="B2794" s="22"/>
      <c r="C2794" s="22"/>
      <c r="D2794" s="26"/>
      <c r="E2794" s="27" t="s">
        <v>5472</v>
      </c>
      <c r="F2794" s="28">
        <v>6</v>
      </c>
      <c r="G2794" s="29"/>
      <c r="H2794" s="29"/>
      <c r="I2794" s="29"/>
      <c r="J2794" s="31">
        <f>ROUND(F2794,3)</f>
        <v>6</v>
      </c>
      <c r="K2794" s="33">
        <f>SUM(J2794:J2794)</f>
        <v>6</v>
      </c>
      <c r="L2794" s="22"/>
      <c r="M2794" s="22"/>
    </row>
    <row r="2795" spans="1:13" ht="15.45" customHeight="1" thickBot="1" x14ac:dyDescent="0.35">
      <c r="A2795" s="10" t="s">
        <v>5473</v>
      </c>
      <c r="B2795" s="5" t="s">
        <v>5474</v>
      </c>
      <c r="C2795" s="5" t="s">
        <v>5475</v>
      </c>
      <c r="D2795" s="84" t="s">
        <v>5476</v>
      </c>
      <c r="E2795" s="84"/>
      <c r="F2795" s="84"/>
      <c r="G2795" s="84"/>
      <c r="H2795" s="84"/>
      <c r="I2795" s="84"/>
      <c r="J2795" s="84"/>
      <c r="K2795" s="20">
        <f>SUM(K2798:K2798)</f>
        <v>6</v>
      </c>
      <c r="L2795" s="21">
        <f>ROUND(0*(1+M2/100),2)</f>
        <v>0</v>
      </c>
      <c r="M2795" s="21">
        <f>ROUND(K2795*L2795,2)</f>
        <v>0</v>
      </c>
    </row>
    <row r="2796" spans="1:13" ht="39.75" customHeight="1" thickBot="1" x14ac:dyDescent="0.35">
      <c r="A2796" s="22"/>
      <c r="B2796" s="22"/>
      <c r="C2796" s="22"/>
      <c r="D2796" s="84" t="s">
        <v>5477</v>
      </c>
      <c r="E2796" s="84"/>
      <c r="F2796" s="84"/>
      <c r="G2796" s="84"/>
      <c r="H2796" s="84"/>
      <c r="I2796" s="84"/>
      <c r="J2796" s="84"/>
      <c r="K2796" s="84"/>
      <c r="L2796" s="84"/>
      <c r="M2796" s="84"/>
    </row>
    <row r="2797" spans="1:13" ht="15.15" customHeight="1" thickBot="1" x14ac:dyDescent="0.35">
      <c r="A2797" s="22"/>
      <c r="B2797" s="22"/>
      <c r="C2797" s="22"/>
      <c r="D2797" s="22"/>
      <c r="E2797" s="23"/>
      <c r="F2797" s="25" t="s">
        <v>5478</v>
      </c>
      <c r="G2797" s="25" t="s">
        <v>5479</v>
      </c>
      <c r="H2797" s="25" t="s">
        <v>5480</v>
      </c>
      <c r="I2797" s="25" t="s">
        <v>5481</v>
      </c>
      <c r="J2797" s="25" t="s">
        <v>5482</v>
      </c>
      <c r="K2797" s="25" t="s">
        <v>5483</v>
      </c>
      <c r="L2797" s="22"/>
      <c r="M2797" s="22"/>
    </row>
    <row r="2798" spans="1:13" ht="15.15" customHeight="1" thickBot="1" x14ac:dyDescent="0.35">
      <c r="A2798" s="22"/>
      <c r="B2798" s="22"/>
      <c r="C2798" s="22"/>
      <c r="D2798" s="26"/>
      <c r="E2798" s="27" t="s">
        <v>5484</v>
      </c>
      <c r="F2798" s="28">
        <v>6</v>
      </c>
      <c r="G2798" s="29"/>
      <c r="H2798" s="29"/>
      <c r="I2798" s="29"/>
      <c r="J2798" s="31">
        <f>ROUND(F2798,3)</f>
        <v>6</v>
      </c>
      <c r="K2798" s="33">
        <f>SUM(J2798:J2798)</f>
        <v>6</v>
      </c>
      <c r="L2798" s="22"/>
      <c r="M2798" s="22"/>
    </row>
    <row r="2799" spans="1:13" ht="15.45" customHeight="1" thickBot="1" x14ac:dyDescent="0.35">
      <c r="A2799" s="10" t="s">
        <v>5485</v>
      </c>
      <c r="B2799" s="5" t="s">
        <v>5486</v>
      </c>
      <c r="C2799" s="5" t="s">
        <v>5487</v>
      </c>
      <c r="D2799" s="84" t="s">
        <v>5488</v>
      </c>
      <c r="E2799" s="84"/>
      <c r="F2799" s="84"/>
      <c r="G2799" s="84"/>
      <c r="H2799" s="84"/>
      <c r="I2799" s="84"/>
      <c r="J2799" s="84"/>
      <c r="K2799" s="20">
        <f>SUM(K2802:K2803)</f>
        <v>110.4</v>
      </c>
      <c r="L2799" s="21">
        <f>ROUND(0*(1+M2/100),2)</f>
        <v>0</v>
      </c>
      <c r="M2799" s="21">
        <f>ROUND(K2799*L2799,2)</f>
        <v>0</v>
      </c>
    </row>
    <row r="2800" spans="1:13" ht="49.05" customHeight="1" thickBot="1" x14ac:dyDescent="0.35">
      <c r="A2800" s="22"/>
      <c r="B2800" s="22"/>
      <c r="C2800" s="22"/>
      <c r="D2800" s="84" t="s">
        <v>5489</v>
      </c>
      <c r="E2800" s="84"/>
      <c r="F2800" s="84"/>
      <c r="G2800" s="84"/>
      <c r="H2800" s="84"/>
      <c r="I2800" s="84"/>
      <c r="J2800" s="84"/>
      <c r="K2800" s="84"/>
      <c r="L2800" s="84"/>
      <c r="M2800" s="84"/>
    </row>
    <row r="2801" spans="1:13" ht="15.15" customHeight="1" thickBot="1" x14ac:dyDescent="0.35">
      <c r="A2801" s="22"/>
      <c r="B2801" s="22"/>
      <c r="C2801" s="22"/>
      <c r="D2801" s="22"/>
      <c r="E2801" s="23"/>
      <c r="F2801" s="25" t="s">
        <v>5490</v>
      </c>
      <c r="G2801" s="25" t="s">
        <v>5491</v>
      </c>
      <c r="H2801" s="25" t="s">
        <v>5492</v>
      </c>
      <c r="I2801" s="25" t="s">
        <v>5493</v>
      </c>
      <c r="J2801" s="25" t="s">
        <v>5494</v>
      </c>
      <c r="K2801" s="25" t="s">
        <v>5495</v>
      </c>
      <c r="L2801" s="22"/>
      <c r="M2801" s="22"/>
    </row>
    <row r="2802" spans="1:13" ht="15.15" customHeight="1" thickBot="1" x14ac:dyDescent="0.35">
      <c r="A2802" s="22"/>
      <c r="B2802" s="22"/>
      <c r="C2802" s="22"/>
      <c r="D2802" s="26"/>
      <c r="E2802" s="27" t="s">
        <v>5496</v>
      </c>
      <c r="F2802" s="28">
        <v>2</v>
      </c>
      <c r="G2802" s="29">
        <v>27.6</v>
      </c>
      <c r="H2802" s="29"/>
      <c r="I2802" s="29"/>
      <c r="J2802" s="31">
        <f>ROUND(F2802*G2802,3)</f>
        <v>55.2</v>
      </c>
      <c r="K2802" s="42"/>
      <c r="L2802" s="22"/>
      <c r="M2802" s="22"/>
    </row>
    <row r="2803" spans="1:13" ht="15.15" customHeight="1" thickBot="1" x14ac:dyDescent="0.35">
      <c r="A2803" s="22"/>
      <c r="B2803" s="22"/>
      <c r="C2803" s="22"/>
      <c r="D2803" s="26"/>
      <c r="E2803" s="5" t="s">
        <v>5497</v>
      </c>
      <c r="F2803" s="3">
        <v>2</v>
      </c>
      <c r="G2803" s="20">
        <v>27.6</v>
      </c>
      <c r="H2803" s="20"/>
      <c r="I2803" s="20"/>
      <c r="J2803" s="30">
        <f>ROUND(F2803*G2803,3)</f>
        <v>55.2</v>
      </c>
      <c r="K2803" s="32">
        <f>SUM(J2802:J2803)</f>
        <v>110.4</v>
      </c>
      <c r="L2803" s="22"/>
      <c r="M2803" s="22"/>
    </row>
    <row r="2804" spans="1:13" ht="15.45" customHeight="1" thickBot="1" x14ac:dyDescent="0.35">
      <c r="A2804" s="10" t="s">
        <v>5498</v>
      </c>
      <c r="B2804" s="5" t="s">
        <v>5499</v>
      </c>
      <c r="C2804" s="5" t="s">
        <v>5500</v>
      </c>
      <c r="D2804" s="84" t="s">
        <v>5501</v>
      </c>
      <c r="E2804" s="84"/>
      <c r="F2804" s="84"/>
      <c r="G2804" s="84"/>
      <c r="H2804" s="84"/>
      <c r="I2804" s="84"/>
      <c r="J2804" s="84"/>
      <c r="K2804" s="20">
        <f>SUM(K2807:K2808)</f>
        <v>33.6</v>
      </c>
      <c r="L2804" s="21">
        <f>ROUND(0*(1+M2/100),2)</f>
        <v>0</v>
      </c>
      <c r="M2804" s="21">
        <f>ROUND(K2804*L2804,2)</f>
        <v>0</v>
      </c>
    </row>
    <row r="2805" spans="1:13" ht="49.05" customHeight="1" thickBot="1" x14ac:dyDescent="0.35">
      <c r="A2805" s="22"/>
      <c r="B2805" s="22"/>
      <c r="C2805" s="22"/>
      <c r="D2805" s="84" t="s">
        <v>5502</v>
      </c>
      <c r="E2805" s="84"/>
      <c r="F2805" s="84"/>
      <c r="G2805" s="84"/>
      <c r="H2805" s="84"/>
      <c r="I2805" s="84"/>
      <c r="J2805" s="84"/>
      <c r="K2805" s="84"/>
      <c r="L2805" s="84"/>
      <c r="M2805" s="84"/>
    </row>
    <row r="2806" spans="1:13" ht="15.15" customHeight="1" thickBot="1" x14ac:dyDescent="0.35">
      <c r="A2806" s="22"/>
      <c r="B2806" s="22"/>
      <c r="C2806" s="22"/>
      <c r="D2806" s="22"/>
      <c r="E2806" s="23"/>
      <c r="F2806" s="25" t="s">
        <v>5503</v>
      </c>
      <c r="G2806" s="25" t="s">
        <v>5504</v>
      </c>
      <c r="H2806" s="25" t="s">
        <v>5505</v>
      </c>
      <c r="I2806" s="25" t="s">
        <v>5506</v>
      </c>
      <c r="J2806" s="25" t="s">
        <v>5507</v>
      </c>
      <c r="K2806" s="25" t="s">
        <v>5508</v>
      </c>
      <c r="L2806" s="22"/>
      <c r="M2806" s="22"/>
    </row>
    <row r="2807" spans="1:13" ht="15.15" customHeight="1" thickBot="1" x14ac:dyDescent="0.35">
      <c r="A2807" s="22"/>
      <c r="B2807" s="22"/>
      <c r="C2807" s="22"/>
      <c r="D2807" s="26"/>
      <c r="E2807" s="27" t="s">
        <v>5509</v>
      </c>
      <c r="F2807" s="28">
        <v>2</v>
      </c>
      <c r="G2807" s="29">
        <v>8.4</v>
      </c>
      <c r="H2807" s="29"/>
      <c r="I2807" s="29"/>
      <c r="J2807" s="31">
        <f>ROUND(F2807*G2807,3)</f>
        <v>16.8</v>
      </c>
      <c r="K2807" s="42"/>
      <c r="L2807" s="22"/>
      <c r="M2807" s="22"/>
    </row>
    <row r="2808" spans="1:13" ht="15.15" customHeight="1" thickBot="1" x14ac:dyDescent="0.35">
      <c r="A2808" s="22"/>
      <c r="B2808" s="22"/>
      <c r="C2808" s="22"/>
      <c r="D2808" s="26"/>
      <c r="E2808" s="5" t="s">
        <v>5510</v>
      </c>
      <c r="F2808" s="3">
        <v>2</v>
      </c>
      <c r="G2808" s="20">
        <v>8.4</v>
      </c>
      <c r="H2808" s="20"/>
      <c r="I2808" s="20"/>
      <c r="J2808" s="30">
        <f>ROUND(F2808*G2808,3)</f>
        <v>16.8</v>
      </c>
      <c r="K2808" s="32">
        <f>SUM(J2807:J2808)</f>
        <v>33.6</v>
      </c>
      <c r="L2808" s="22"/>
      <c r="M2808" s="22"/>
    </row>
    <row r="2809" spans="1:13" ht="15.45" customHeight="1" thickBot="1" x14ac:dyDescent="0.35">
      <c r="A2809" s="10" t="s">
        <v>5511</v>
      </c>
      <c r="B2809" s="5" t="s">
        <v>5512</v>
      </c>
      <c r="C2809" s="5" t="s">
        <v>5513</v>
      </c>
      <c r="D2809" s="84" t="s">
        <v>5514</v>
      </c>
      <c r="E2809" s="84"/>
      <c r="F2809" s="84"/>
      <c r="G2809" s="84"/>
      <c r="H2809" s="84"/>
      <c r="I2809" s="84"/>
      <c r="J2809" s="84"/>
      <c r="K2809" s="20">
        <f>SUM(K2812:K2813)</f>
        <v>129.6</v>
      </c>
      <c r="L2809" s="21">
        <f>ROUND(0*(1+M2/100),2)</f>
        <v>0</v>
      </c>
      <c r="M2809" s="21">
        <f>ROUND(K2809*L2809,2)</f>
        <v>0</v>
      </c>
    </row>
    <row r="2810" spans="1:13" ht="49.05" customHeight="1" thickBot="1" x14ac:dyDescent="0.35">
      <c r="A2810" s="22"/>
      <c r="B2810" s="22"/>
      <c r="C2810" s="22"/>
      <c r="D2810" s="84" t="s">
        <v>5515</v>
      </c>
      <c r="E2810" s="84"/>
      <c r="F2810" s="84"/>
      <c r="G2810" s="84"/>
      <c r="H2810" s="84"/>
      <c r="I2810" s="84"/>
      <c r="J2810" s="84"/>
      <c r="K2810" s="84"/>
      <c r="L2810" s="84"/>
      <c r="M2810" s="84"/>
    </row>
    <row r="2811" spans="1:13" ht="15.15" customHeight="1" thickBot="1" x14ac:dyDescent="0.35">
      <c r="A2811" s="22"/>
      <c r="B2811" s="22"/>
      <c r="C2811" s="22"/>
      <c r="D2811" s="22"/>
      <c r="E2811" s="23"/>
      <c r="F2811" s="25" t="s">
        <v>5516</v>
      </c>
      <c r="G2811" s="25" t="s">
        <v>5517</v>
      </c>
      <c r="H2811" s="25" t="s">
        <v>5518</v>
      </c>
      <c r="I2811" s="25" t="s">
        <v>5519</v>
      </c>
      <c r="J2811" s="25" t="s">
        <v>5520</v>
      </c>
      <c r="K2811" s="25" t="s">
        <v>5521</v>
      </c>
      <c r="L2811" s="22"/>
      <c r="M2811" s="22"/>
    </row>
    <row r="2812" spans="1:13" ht="15.15" customHeight="1" thickBot="1" x14ac:dyDescent="0.35">
      <c r="A2812" s="22"/>
      <c r="B2812" s="22"/>
      <c r="C2812" s="22"/>
      <c r="D2812" s="26"/>
      <c r="E2812" s="27" t="s">
        <v>5522</v>
      </c>
      <c r="F2812" s="28">
        <v>2</v>
      </c>
      <c r="G2812" s="29">
        <v>32.4</v>
      </c>
      <c r="H2812" s="29"/>
      <c r="I2812" s="29"/>
      <c r="J2812" s="31">
        <f>ROUND(F2812*G2812,3)</f>
        <v>64.8</v>
      </c>
      <c r="K2812" s="42"/>
      <c r="L2812" s="22"/>
      <c r="M2812" s="22"/>
    </row>
    <row r="2813" spans="1:13" ht="15.15" customHeight="1" thickBot="1" x14ac:dyDescent="0.35">
      <c r="A2813" s="22"/>
      <c r="B2813" s="22"/>
      <c r="C2813" s="22"/>
      <c r="D2813" s="26"/>
      <c r="E2813" s="5" t="s">
        <v>5523</v>
      </c>
      <c r="F2813" s="3">
        <v>2</v>
      </c>
      <c r="G2813" s="20">
        <v>32.4</v>
      </c>
      <c r="H2813" s="20"/>
      <c r="I2813" s="20"/>
      <c r="J2813" s="30">
        <f>ROUND(F2813*G2813,3)</f>
        <v>64.8</v>
      </c>
      <c r="K2813" s="32">
        <f>SUM(J2812:J2813)</f>
        <v>129.6</v>
      </c>
      <c r="L2813" s="22"/>
      <c r="M2813" s="22"/>
    </row>
    <row r="2814" spans="1:13" ht="15.45" customHeight="1" thickBot="1" x14ac:dyDescent="0.35">
      <c r="A2814" s="10" t="s">
        <v>5524</v>
      </c>
      <c r="B2814" s="5" t="s">
        <v>5525</v>
      </c>
      <c r="C2814" s="5" t="s">
        <v>5526</v>
      </c>
      <c r="D2814" s="84" t="s">
        <v>5527</v>
      </c>
      <c r="E2814" s="84"/>
      <c r="F2814" s="84"/>
      <c r="G2814" s="84"/>
      <c r="H2814" s="84"/>
      <c r="I2814" s="84"/>
      <c r="J2814" s="84"/>
      <c r="K2814" s="20">
        <f>SUM(K2817:K2817)</f>
        <v>55.2</v>
      </c>
      <c r="L2814" s="21">
        <f>ROUND(0*(1+M2/100),2)</f>
        <v>0</v>
      </c>
      <c r="M2814" s="21">
        <f>ROUND(K2814*L2814,2)</f>
        <v>0</v>
      </c>
    </row>
    <row r="2815" spans="1:13" ht="58.35" customHeight="1" thickBot="1" x14ac:dyDescent="0.35">
      <c r="A2815" s="22"/>
      <c r="B2815" s="22"/>
      <c r="C2815" s="22"/>
      <c r="D2815" s="84" t="s">
        <v>5528</v>
      </c>
      <c r="E2815" s="84"/>
      <c r="F2815" s="84"/>
      <c r="G2815" s="84"/>
      <c r="H2815" s="84"/>
      <c r="I2815" s="84"/>
      <c r="J2815" s="84"/>
      <c r="K2815" s="84"/>
      <c r="L2815" s="84"/>
      <c r="M2815" s="84"/>
    </row>
    <row r="2816" spans="1:13" ht="15.15" customHeight="1" thickBot="1" x14ac:dyDescent="0.35">
      <c r="A2816" s="22"/>
      <c r="B2816" s="22"/>
      <c r="C2816" s="22"/>
      <c r="D2816" s="22"/>
      <c r="E2816" s="23"/>
      <c r="F2816" s="25" t="s">
        <v>5529</v>
      </c>
      <c r="G2816" s="25" t="s">
        <v>5530</v>
      </c>
      <c r="H2816" s="25" t="s">
        <v>5531</v>
      </c>
      <c r="I2816" s="25" t="s">
        <v>5532</v>
      </c>
      <c r="J2816" s="25" t="s">
        <v>5533</v>
      </c>
      <c r="K2816" s="25" t="s">
        <v>5534</v>
      </c>
      <c r="L2816" s="22"/>
      <c r="M2816" s="22"/>
    </row>
    <row r="2817" spans="1:13" ht="15.15" customHeight="1" thickBot="1" x14ac:dyDescent="0.35">
      <c r="A2817" s="22"/>
      <c r="B2817" s="22"/>
      <c r="C2817" s="22"/>
      <c r="D2817" s="26"/>
      <c r="E2817" s="27" t="s">
        <v>5535</v>
      </c>
      <c r="F2817" s="28">
        <v>2</v>
      </c>
      <c r="G2817" s="29">
        <v>27.6</v>
      </c>
      <c r="H2817" s="29"/>
      <c r="I2817" s="29"/>
      <c r="J2817" s="31">
        <f>ROUND(F2817*G2817,3)</f>
        <v>55.2</v>
      </c>
      <c r="K2817" s="33">
        <f>SUM(J2817:J2817)</f>
        <v>55.2</v>
      </c>
      <c r="L2817" s="22"/>
      <c r="M2817" s="22"/>
    </row>
    <row r="2818" spans="1:13" ht="15.45" customHeight="1" thickBot="1" x14ac:dyDescent="0.35">
      <c r="A2818" s="10" t="s">
        <v>5536</v>
      </c>
      <c r="B2818" s="5" t="s">
        <v>5537</v>
      </c>
      <c r="C2818" s="5" t="s">
        <v>5538</v>
      </c>
      <c r="D2818" s="84" t="s">
        <v>5539</v>
      </c>
      <c r="E2818" s="84"/>
      <c r="F2818" s="84"/>
      <c r="G2818" s="84"/>
      <c r="H2818" s="84"/>
      <c r="I2818" s="84"/>
      <c r="J2818" s="84"/>
      <c r="K2818" s="20">
        <f>SUM(K2821:K2821)</f>
        <v>16.8</v>
      </c>
      <c r="L2818" s="21">
        <f>ROUND(0*(1+M2/100),2)</f>
        <v>0</v>
      </c>
      <c r="M2818" s="21">
        <f>ROUND(K2818*L2818,2)</f>
        <v>0</v>
      </c>
    </row>
    <row r="2819" spans="1:13" ht="58.35" customHeight="1" thickBot="1" x14ac:dyDescent="0.35">
      <c r="A2819" s="22"/>
      <c r="B2819" s="22"/>
      <c r="C2819" s="22"/>
      <c r="D2819" s="84" t="s">
        <v>5540</v>
      </c>
      <c r="E2819" s="84"/>
      <c r="F2819" s="84"/>
      <c r="G2819" s="84"/>
      <c r="H2819" s="84"/>
      <c r="I2819" s="84"/>
      <c r="J2819" s="84"/>
      <c r="K2819" s="84"/>
      <c r="L2819" s="84"/>
      <c r="M2819" s="84"/>
    </row>
    <row r="2820" spans="1:13" ht="15.15" customHeight="1" thickBot="1" x14ac:dyDescent="0.35">
      <c r="A2820" s="22"/>
      <c r="B2820" s="22"/>
      <c r="C2820" s="22"/>
      <c r="D2820" s="22"/>
      <c r="E2820" s="23"/>
      <c r="F2820" s="25" t="s">
        <v>5541</v>
      </c>
      <c r="G2820" s="25" t="s">
        <v>5542</v>
      </c>
      <c r="H2820" s="25" t="s">
        <v>5543</v>
      </c>
      <c r="I2820" s="25" t="s">
        <v>5544</v>
      </c>
      <c r="J2820" s="25" t="s">
        <v>5545</v>
      </c>
      <c r="K2820" s="25" t="s">
        <v>5546</v>
      </c>
      <c r="L2820" s="22"/>
      <c r="M2820" s="22"/>
    </row>
    <row r="2821" spans="1:13" ht="15.15" customHeight="1" thickBot="1" x14ac:dyDescent="0.35">
      <c r="A2821" s="22"/>
      <c r="B2821" s="22"/>
      <c r="C2821" s="22"/>
      <c r="D2821" s="26"/>
      <c r="E2821" s="27" t="s">
        <v>5547</v>
      </c>
      <c r="F2821" s="28">
        <v>2</v>
      </c>
      <c r="G2821" s="29">
        <v>8.4</v>
      </c>
      <c r="H2821" s="29"/>
      <c r="I2821" s="29"/>
      <c r="J2821" s="31">
        <f>ROUND(F2821*G2821,3)</f>
        <v>16.8</v>
      </c>
      <c r="K2821" s="33">
        <f>SUM(J2821:J2821)</f>
        <v>16.8</v>
      </c>
      <c r="L2821" s="22"/>
      <c r="M2821" s="22"/>
    </row>
    <row r="2822" spans="1:13" ht="15.45" customHeight="1" thickBot="1" x14ac:dyDescent="0.35">
      <c r="A2822" s="10" t="s">
        <v>5548</v>
      </c>
      <c r="B2822" s="5" t="s">
        <v>5549</v>
      </c>
      <c r="C2822" s="5" t="s">
        <v>5550</v>
      </c>
      <c r="D2822" s="84" t="s">
        <v>5551</v>
      </c>
      <c r="E2822" s="84"/>
      <c r="F2822" s="84"/>
      <c r="G2822" s="84"/>
      <c r="H2822" s="84"/>
      <c r="I2822" s="84"/>
      <c r="J2822" s="84"/>
      <c r="K2822" s="20">
        <f>SUM(K2825:K2825)</f>
        <v>64.8</v>
      </c>
      <c r="L2822" s="21">
        <f>ROUND(0*(1+M2/100),2)</f>
        <v>0</v>
      </c>
      <c r="M2822" s="21">
        <f>ROUND(K2822*L2822,2)</f>
        <v>0</v>
      </c>
    </row>
    <row r="2823" spans="1:13" ht="58.35" customHeight="1" thickBot="1" x14ac:dyDescent="0.35">
      <c r="A2823" s="22"/>
      <c r="B2823" s="22"/>
      <c r="C2823" s="22"/>
      <c r="D2823" s="84" t="s">
        <v>5552</v>
      </c>
      <c r="E2823" s="84"/>
      <c r="F2823" s="84"/>
      <c r="G2823" s="84"/>
      <c r="H2823" s="84"/>
      <c r="I2823" s="84"/>
      <c r="J2823" s="84"/>
      <c r="K2823" s="84"/>
      <c r="L2823" s="84"/>
      <c r="M2823" s="84"/>
    </row>
    <row r="2824" spans="1:13" ht="15.15" customHeight="1" thickBot="1" x14ac:dyDescent="0.35">
      <c r="A2824" s="22"/>
      <c r="B2824" s="22"/>
      <c r="C2824" s="22"/>
      <c r="D2824" s="22"/>
      <c r="E2824" s="23"/>
      <c r="F2824" s="25" t="s">
        <v>5553</v>
      </c>
      <c r="G2824" s="25" t="s">
        <v>5554</v>
      </c>
      <c r="H2824" s="25" t="s">
        <v>5555</v>
      </c>
      <c r="I2824" s="25" t="s">
        <v>5556</v>
      </c>
      <c r="J2824" s="25" t="s">
        <v>5557</v>
      </c>
      <c r="K2824" s="25" t="s">
        <v>5558</v>
      </c>
      <c r="L2824" s="22"/>
      <c r="M2824" s="22"/>
    </row>
    <row r="2825" spans="1:13" ht="15.15" customHeight="1" thickBot="1" x14ac:dyDescent="0.35">
      <c r="A2825" s="22"/>
      <c r="B2825" s="22"/>
      <c r="C2825" s="22"/>
      <c r="D2825" s="26"/>
      <c r="E2825" s="27" t="s">
        <v>5559</v>
      </c>
      <c r="F2825" s="28">
        <v>2</v>
      </c>
      <c r="G2825" s="29">
        <v>32.4</v>
      </c>
      <c r="H2825" s="29"/>
      <c r="I2825" s="29"/>
      <c r="J2825" s="31">
        <f>ROUND(F2825*G2825,3)</f>
        <v>64.8</v>
      </c>
      <c r="K2825" s="33">
        <f>SUM(J2825:J2825)</f>
        <v>64.8</v>
      </c>
      <c r="L2825" s="22"/>
      <c r="M2825" s="22"/>
    </row>
    <row r="2826" spans="1:13" ht="15.45" customHeight="1" thickBot="1" x14ac:dyDescent="0.35">
      <c r="A2826" s="10" t="s">
        <v>5560</v>
      </c>
      <c r="B2826" s="5" t="s">
        <v>5561</v>
      </c>
      <c r="C2826" s="5" t="s">
        <v>5562</v>
      </c>
      <c r="D2826" s="84" t="s">
        <v>5563</v>
      </c>
      <c r="E2826" s="84"/>
      <c r="F2826" s="84"/>
      <c r="G2826" s="84"/>
      <c r="H2826" s="84"/>
      <c r="I2826" s="84"/>
      <c r="J2826" s="84"/>
      <c r="K2826" s="20">
        <f>SUM(K2829:K2829)</f>
        <v>55.2</v>
      </c>
      <c r="L2826" s="21">
        <f>ROUND(0*(1+M2/100),2)</f>
        <v>0</v>
      </c>
      <c r="M2826" s="21">
        <f>ROUND(K2826*L2826,2)</f>
        <v>0</v>
      </c>
    </row>
    <row r="2827" spans="1:13" ht="39.75" customHeight="1" thickBot="1" x14ac:dyDescent="0.35">
      <c r="A2827" s="22"/>
      <c r="B2827" s="22"/>
      <c r="C2827" s="22"/>
      <c r="D2827" s="84" t="s">
        <v>5564</v>
      </c>
      <c r="E2827" s="84"/>
      <c r="F2827" s="84"/>
      <c r="G2827" s="84"/>
      <c r="H2827" s="84"/>
      <c r="I2827" s="84"/>
      <c r="J2827" s="84"/>
      <c r="K2827" s="84"/>
      <c r="L2827" s="84"/>
      <c r="M2827" s="84"/>
    </row>
    <row r="2828" spans="1:13" ht="15.15" customHeight="1" thickBot="1" x14ac:dyDescent="0.35">
      <c r="A2828" s="22"/>
      <c r="B2828" s="22"/>
      <c r="C2828" s="22"/>
      <c r="D2828" s="22"/>
      <c r="E2828" s="23"/>
      <c r="F2828" s="25" t="s">
        <v>5565</v>
      </c>
      <c r="G2828" s="25" t="s">
        <v>5566</v>
      </c>
      <c r="H2828" s="25" t="s">
        <v>5567</v>
      </c>
      <c r="I2828" s="25" t="s">
        <v>5568</v>
      </c>
      <c r="J2828" s="25" t="s">
        <v>5569</v>
      </c>
      <c r="K2828" s="25" t="s">
        <v>5570</v>
      </c>
      <c r="L2828" s="22"/>
      <c r="M2828" s="22"/>
    </row>
    <row r="2829" spans="1:13" ht="15.15" customHeight="1" thickBot="1" x14ac:dyDescent="0.35">
      <c r="A2829" s="22"/>
      <c r="B2829" s="22"/>
      <c r="C2829" s="22"/>
      <c r="D2829" s="26"/>
      <c r="E2829" s="27" t="s">
        <v>5571</v>
      </c>
      <c r="F2829" s="28">
        <v>2</v>
      </c>
      <c r="G2829" s="29">
        <v>27.6</v>
      </c>
      <c r="H2829" s="29"/>
      <c r="I2829" s="29"/>
      <c r="J2829" s="31">
        <f>ROUND(F2829*G2829,3)</f>
        <v>55.2</v>
      </c>
      <c r="K2829" s="33">
        <f>SUM(J2829:J2829)</f>
        <v>55.2</v>
      </c>
      <c r="L2829" s="22"/>
      <c r="M2829" s="22"/>
    </row>
    <row r="2830" spans="1:13" ht="15.45" customHeight="1" thickBot="1" x14ac:dyDescent="0.35">
      <c r="A2830" s="10" t="s">
        <v>5572</v>
      </c>
      <c r="B2830" s="5" t="s">
        <v>5573</v>
      </c>
      <c r="C2830" s="5" t="s">
        <v>5574</v>
      </c>
      <c r="D2830" s="84" t="s">
        <v>5575</v>
      </c>
      <c r="E2830" s="84"/>
      <c r="F2830" s="84"/>
      <c r="G2830" s="84"/>
      <c r="H2830" s="84"/>
      <c r="I2830" s="84"/>
      <c r="J2830" s="84"/>
      <c r="K2830" s="20">
        <f>SUM(K2833:K2833)</f>
        <v>16.8</v>
      </c>
      <c r="L2830" s="21">
        <f>ROUND(0*(1+M2/100),2)</f>
        <v>0</v>
      </c>
      <c r="M2830" s="21">
        <f>ROUND(K2830*L2830,2)</f>
        <v>0</v>
      </c>
    </row>
    <row r="2831" spans="1:13" ht="39.75" customHeight="1" thickBot="1" x14ac:dyDescent="0.35">
      <c r="A2831" s="22"/>
      <c r="B2831" s="22"/>
      <c r="C2831" s="22"/>
      <c r="D2831" s="84" t="s">
        <v>5576</v>
      </c>
      <c r="E2831" s="84"/>
      <c r="F2831" s="84"/>
      <c r="G2831" s="84"/>
      <c r="H2831" s="84"/>
      <c r="I2831" s="84"/>
      <c r="J2831" s="84"/>
      <c r="K2831" s="84"/>
      <c r="L2831" s="84"/>
      <c r="M2831" s="84"/>
    </row>
    <row r="2832" spans="1:13" ht="15.15" customHeight="1" thickBot="1" x14ac:dyDescent="0.35">
      <c r="A2832" s="22"/>
      <c r="B2832" s="22"/>
      <c r="C2832" s="22"/>
      <c r="D2832" s="22"/>
      <c r="E2832" s="23"/>
      <c r="F2832" s="25" t="s">
        <v>5577</v>
      </c>
      <c r="G2832" s="25" t="s">
        <v>5578</v>
      </c>
      <c r="H2832" s="25" t="s">
        <v>5579</v>
      </c>
      <c r="I2832" s="25" t="s">
        <v>5580</v>
      </c>
      <c r="J2832" s="25" t="s">
        <v>5581</v>
      </c>
      <c r="K2832" s="25" t="s">
        <v>5582</v>
      </c>
      <c r="L2832" s="22"/>
      <c r="M2832" s="22"/>
    </row>
    <row r="2833" spans="1:13" ht="15.15" customHeight="1" thickBot="1" x14ac:dyDescent="0.35">
      <c r="A2833" s="22"/>
      <c r="B2833" s="22"/>
      <c r="C2833" s="22"/>
      <c r="D2833" s="26"/>
      <c r="E2833" s="27" t="s">
        <v>5583</v>
      </c>
      <c r="F2833" s="28">
        <v>2</v>
      </c>
      <c r="G2833" s="29">
        <v>8.4</v>
      </c>
      <c r="H2833" s="29"/>
      <c r="I2833" s="29"/>
      <c r="J2833" s="31">
        <f>ROUND(F2833*G2833,3)</f>
        <v>16.8</v>
      </c>
      <c r="K2833" s="33">
        <f>SUM(J2833:J2833)</f>
        <v>16.8</v>
      </c>
      <c r="L2833" s="22"/>
      <c r="M2833" s="22"/>
    </row>
    <row r="2834" spans="1:13" ht="15.45" customHeight="1" thickBot="1" x14ac:dyDescent="0.35">
      <c r="A2834" s="10" t="s">
        <v>5584</v>
      </c>
      <c r="B2834" s="5" t="s">
        <v>5585</v>
      </c>
      <c r="C2834" s="5" t="s">
        <v>5586</v>
      </c>
      <c r="D2834" s="84" t="s">
        <v>5587</v>
      </c>
      <c r="E2834" s="84"/>
      <c r="F2834" s="84"/>
      <c r="G2834" s="84"/>
      <c r="H2834" s="84"/>
      <c r="I2834" s="84"/>
      <c r="J2834" s="84"/>
      <c r="K2834" s="20">
        <f>SUM(K2837:K2837)</f>
        <v>64.8</v>
      </c>
      <c r="L2834" s="21">
        <f>ROUND(0*(1+M2/100),2)</f>
        <v>0</v>
      </c>
      <c r="M2834" s="21">
        <f>ROUND(K2834*L2834,2)</f>
        <v>0</v>
      </c>
    </row>
    <row r="2835" spans="1:13" ht="39.75" customHeight="1" thickBot="1" x14ac:dyDescent="0.35">
      <c r="A2835" s="22"/>
      <c r="B2835" s="22"/>
      <c r="C2835" s="22"/>
      <c r="D2835" s="84" t="s">
        <v>5588</v>
      </c>
      <c r="E2835" s="84"/>
      <c r="F2835" s="84"/>
      <c r="G2835" s="84"/>
      <c r="H2835" s="84"/>
      <c r="I2835" s="84"/>
      <c r="J2835" s="84"/>
      <c r="K2835" s="84"/>
      <c r="L2835" s="84"/>
      <c r="M2835" s="84"/>
    </row>
    <row r="2836" spans="1:13" ht="15.15" customHeight="1" thickBot="1" x14ac:dyDescent="0.35">
      <c r="A2836" s="22"/>
      <c r="B2836" s="22"/>
      <c r="C2836" s="22"/>
      <c r="D2836" s="22"/>
      <c r="E2836" s="23"/>
      <c r="F2836" s="25" t="s">
        <v>5589</v>
      </c>
      <c r="G2836" s="25" t="s">
        <v>5590</v>
      </c>
      <c r="H2836" s="25" t="s">
        <v>5591</v>
      </c>
      <c r="I2836" s="25" t="s">
        <v>5592</v>
      </c>
      <c r="J2836" s="25" t="s">
        <v>5593</v>
      </c>
      <c r="K2836" s="25" t="s">
        <v>5594</v>
      </c>
      <c r="L2836" s="22"/>
      <c r="M2836" s="22"/>
    </row>
    <row r="2837" spans="1:13" ht="15.15" customHeight="1" thickBot="1" x14ac:dyDescent="0.35">
      <c r="A2837" s="22"/>
      <c r="B2837" s="22"/>
      <c r="C2837" s="22"/>
      <c r="D2837" s="26"/>
      <c r="E2837" s="27" t="s">
        <v>5595</v>
      </c>
      <c r="F2837" s="28">
        <v>2</v>
      </c>
      <c r="G2837" s="29">
        <v>32.4</v>
      </c>
      <c r="H2837" s="29"/>
      <c r="I2837" s="29"/>
      <c r="J2837" s="31">
        <f>ROUND(F2837*G2837,3)</f>
        <v>64.8</v>
      </c>
      <c r="K2837" s="33">
        <f>SUM(J2837:J2837)</f>
        <v>64.8</v>
      </c>
      <c r="L2837" s="22"/>
      <c r="M2837" s="22"/>
    </row>
    <row r="2838" spans="1:13" ht="15.45" customHeight="1" thickBot="1" x14ac:dyDescent="0.35">
      <c r="A2838" s="34"/>
      <c r="B2838" s="34"/>
      <c r="C2838" s="34"/>
      <c r="D2838" s="53" t="s">
        <v>5596</v>
      </c>
      <c r="E2838" s="54"/>
      <c r="F2838" s="54"/>
      <c r="G2838" s="54"/>
      <c r="H2838" s="54"/>
      <c r="I2838" s="54"/>
      <c r="J2838" s="54"/>
      <c r="K2838" s="54"/>
      <c r="L2838" s="55">
        <f>M2768+M2773+M2777+M2781+M2786+M2791+M2795+M2799+M2804+M2809+M2814+M2818+M2822+M2826+M2830+M2834</f>
        <v>0</v>
      </c>
      <c r="M2838" s="55">
        <f>ROUND(L2838,2)</f>
        <v>0</v>
      </c>
    </row>
    <row r="2839" spans="1:13" ht="15.45" customHeight="1" thickBot="1" x14ac:dyDescent="0.35">
      <c r="A2839" s="56" t="s">
        <v>5597</v>
      </c>
      <c r="B2839" s="56" t="s">
        <v>5598</v>
      </c>
      <c r="C2839" s="57"/>
      <c r="D2839" s="88" t="s">
        <v>5599</v>
      </c>
      <c r="E2839" s="88"/>
      <c r="F2839" s="88"/>
      <c r="G2839" s="88"/>
      <c r="H2839" s="88"/>
      <c r="I2839" s="88"/>
      <c r="J2839" s="88"/>
      <c r="K2839" s="57"/>
      <c r="L2839" s="58">
        <f>L2845</f>
        <v>0</v>
      </c>
      <c r="M2839" s="58">
        <f>ROUND(L2839,2)</f>
        <v>0</v>
      </c>
    </row>
    <row r="2840" spans="1:13" ht="15.45" customHeight="1" thickBot="1" x14ac:dyDescent="0.35">
      <c r="A2840" s="10" t="s">
        <v>5600</v>
      </c>
      <c r="B2840" s="5" t="s">
        <v>5601</v>
      </c>
      <c r="C2840" s="5" t="s">
        <v>5602</v>
      </c>
      <c r="D2840" s="84" t="s">
        <v>5603</v>
      </c>
      <c r="E2840" s="84"/>
      <c r="F2840" s="84"/>
      <c r="G2840" s="84"/>
      <c r="H2840" s="84"/>
      <c r="I2840" s="84"/>
      <c r="J2840" s="84"/>
      <c r="K2840" s="20">
        <f>SUM(K2843:K2844)</f>
        <v>2</v>
      </c>
      <c r="L2840" s="21">
        <f>ROUND(0*(1+M2/100),2)</f>
        <v>0</v>
      </c>
      <c r="M2840" s="21">
        <f>ROUND(K2840*L2840,2)</f>
        <v>0</v>
      </c>
    </row>
    <row r="2841" spans="1:13" ht="67.5" customHeight="1" thickBot="1" x14ac:dyDescent="0.35">
      <c r="A2841" s="22"/>
      <c r="B2841" s="22"/>
      <c r="C2841" s="22"/>
      <c r="D2841" s="84" t="s">
        <v>5604</v>
      </c>
      <c r="E2841" s="84"/>
      <c r="F2841" s="84"/>
      <c r="G2841" s="84"/>
      <c r="H2841" s="84"/>
      <c r="I2841" s="84"/>
      <c r="J2841" s="84"/>
      <c r="K2841" s="84"/>
      <c r="L2841" s="84"/>
      <c r="M2841" s="84"/>
    </row>
    <row r="2842" spans="1:13" ht="15.15" customHeight="1" thickBot="1" x14ac:dyDescent="0.35">
      <c r="A2842" s="22"/>
      <c r="B2842" s="22"/>
      <c r="C2842" s="22"/>
      <c r="D2842" s="22"/>
      <c r="E2842" s="23"/>
      <c r="F2842" s="25" t="s">
        <v>5605</v>
      </c>
      <c r="G2842" s="25" t="s">
        <v>5606</v>
      </c>
      <c r="H2842" s="25" t="s">
        <v>5607</v>
      </c>
      <c r="I2842" s="25" t="s">
        <v>5608</v>
      </c>
      <c r="J2842" s="25" t="s">
        <v>5609</v>
      </c>
      <c r="K2842" s="25" t="s">
        <v>5610</v>
      </c>
      <c r="L2842" s="22"/>
      <c r="M2842" s="22"/>
    </row>
    <row r="2843" spans="1:13" ht="21.3" customHeight="1" thickBot="1" x14ac:dyDescent="0.35">
      <c r="A2843" s="22"/>
      <c r="B2843" s="22"/>
      <c r="C2843" s="22"/>
      <c r="D2843" s="26"/>
      <c r="E2843" s="27" t="s">
        <v>5611</v>
      </c>
      <c r="F2843" s="28">
        <v>1</v>
      </c>
      <c r="G2843" s="29"/>
      <c r="H2843" s="29"/>
      <c r="I2843" s="29"/>
      <c r="J2843" s="31">
        <f>ROUND(F2843,3)</f>
        <v>1</v>
      </c>
      <c r="K2843" s="42"/>
      <c r="L2843" s="22"/>
      <c r="M2843" s="22"/>
    </row>
    <row r="2844" spans="1:13" ht="21.3" customHeight="1" thickBot="1" x14ac:dyDescent="0.35">
      <c r="A2844" s="22"/>
      <c r="B2844" s="22"/>
      <c r="C2844" s="22"/>
      <c r="D2844" s="26"/>
      <c r="E2844" s="5" t="s">
        <v>5612</v>
      </c>
      <c r="F2844" s="3">
        <v>1</v>
      </c>
      <c r="G2844" s="20"/>
      <c r="H2844" s="20"/>
      <c r="I2844" s="20"/>
      <c r="J2844" s="30">
        <f>ROUND(F2844,3)</f>
        <v>1</v>
      </c>
      <c r="K2844" s="32">
        <f>SUM(J2843:J2844)</f>
        <v>2</v>
      </c>
      <c r="L2844" s="22"/>
      <c r="M2844" s="22"/>
    </row>
    <row r="2845" spans="1:13" ht="15.45" customHeight="1" thickBot="1" x14ac:dyDescent="0.35">
      <c r="A2845" s="34"/>
      <c r="B2845" s="34"/>
      <c r="C2845" s="34"/>
      <c r="D2845" s="53" t="s">
        <v>5613</v>
      </c>
      <c r="E2845" s="54"/>
      <c r="F2845" s="54"/>
      <c r="G2845" s="54"/>
      <c r="H2845" s="54"/>
      <c r="I2845" s="54"/>
      <c r="J2845" s="54"/>
      <c r="K2845" s="54"/>
      <c r="L2845" s="55">
        <f>M2840</f>
        <v>0</v>
      </c>
      <c r="M2845" s="55">
        <f>ROUND(L2845,2)</f>
        <v>0</v>
      </c>
    </row>
    <row r="2846" spans="1:13" ht="15.45" customHeight="1" thickBot="1" x14ac:dyDescent="0.35">
      <c r="A2846" s="56" t="s">
        <v>5614</v>
      </c>
      <c r="B2846" s="56" t="s">
        <v>5615</v>
      </c>
      <c r="C2846" s="57"/>
      <c r="D2846" s="88" t="s">
        <v>5616</v>
      </c>
      <c r="E2846" s="88"/>
      <c r="F2846" s="88"/>
      <c r="G2846" s="88"/>
      <c r="H2846" s="88"/>
      <c r="I2846" s="88"/>
      <c r="J2846" s="88"/>
      <c r="K2846" s="57"/>
      <c r="L2846" s="58">
        <f>L2851</f>
        <v>0</v>
      </c>
      <c r="M2846" s="58">
        <f>ROUND(L2846,2)</f>
        <v>0</v>
      </c>
    </row>
    <row r="2847" spans="1:13" ht="15.45" customHeight="1" thickBot="1" x14ac:dyDescent="0.35">
      <c r="A2847" s="10" t="s">
        <v>5617</v>
      </c>
      <c r="B2847" s="5" t="s">
        <v>5618</v>
      </c>
      <c r="C2847" s="5" t="s">
        <v>5619</v>
      </c>
      <c r="D2847" s="84" t="s">
        <v>5620</v>
      </c>
      <c r="E2847" s="84"/>
      <c r="F2847" s="84"/>
      <c r="G2847" s="84"/>
      <c r="H2847" s="84"/>
      <c r="I2847" s="84"/>
      <c r="J2847" s="84"/>
      <c r="K2847" s="20">
        <f>SUM(K2850:K2850)</f>
        <v>1</v>
      </c>
      <c r="L2847" s="21">
        <f>ROUND(0*(1+M2/100),2)</f>
        <v>0</v>
      </c>
      <c r="M2847" s="21">
        <f>ROUND(K2847*L2847,2)</f>
        <v>0</v>
      </c>
    </row>
    <row r="2848" spans="1:13" ht="30.6" customHeight="1" thickBot="1" x14ac:dyDescent="0.35">
      <c r="A2848" s="22"/>
      <c r="B2848" s="22"/>
      <c r="C2848" s="22"/>
      <c r="D2848" s="84" t="s">
        <v>5621</v>
      </c>
      <c r="E2848" s="84"/>
      <c r="F2848" s="84"/>
      <c r="G2848" s="84"/>
      <c r="H2848" s="84"/>
      <c r="I2848" s="84"/>
      <c r="J2848" s="84"/>
      <c r="K2848" s="84"/>
      <c r="L2848" s="84"/>
      <c r="M2848" s="84"/>
    </row>
    <row r="2849" spans="1:13" ht="15.15" customHeight="1" thickBot="1" x14ac:dyDescent="0.35">
      <c r="A2849" s="22"/>
      <c r="B2849" s="22"/>
      <c r="C2849" s="22"/>
      <c r="D2849" s="22"/>
      <c r="E2849" s="23"/>
      <c r="F2849" s="25" t="s">
        <v>5622</v>
      </c>
      <c r="G2849" s="25" t="s">
        <v>5623</v>
      </c>
      <c r="H2849" s="25" t="s">
        <v>5624</v>
      </c>
      <c r="I2849" s="25" t="s">
        <v>5625</v>
      </c>
      <c r="J2849" s="25" t="s">
        <v>5626</v>
      </c>
      <c r="K2849" s="25" t="s">
        <v>5627</v>
      </c>
      <c r="L2849" s="22"/>
      <c r="M2849" s="22"/>
    </row>
    <row r="2850" spans="1:13" ht="21.3" customHeight="1" thickBot="1" x14ac:dyDescent="0.35">
      <c r="A2850" s="22"/>
      <c r="B2850" s="22"/>
      <c r="C2850" s="22"/>
      <c r="D2850" s="26"/>
      <c r="E2850" s="27" t="s">
        <v>5628</v>
      </c>
      <c r="F2850" s="28">
        <v>1</v>
      </c>
      <c r="G2850" s="29"/>
      <c r="H2850" s="29"/>
      <c r="I2850" s="29"/>
      <c r="J2850" s="31">
        <f>ROUND(F2850,3)</f>
        <v>1</v>
      </c>
      <c r="K2850" s="33">
        <f>SUM(J2850:J2850)</f>
        <v>1</v>
      </c>
      <c r="L2850" s="22"/>
      <c r="M2850" s="22"/>
    </row>
    <row r="2851" spans="1:13" ht="15.45" customHeight="1" thickBot="1" x14ac:dyDescent="0.35">
      <c r="A2851" s="34"/>
      <c r="B2851" s="34"/>
      <c r="C2851" s="34"/>
      <c r="D2851" s="53" t="s">
        <v>5629</v>
      </c>
      <c r="E2851" s="54"/>
      <c r="F2851" s="54"/>
      <c r="G2851" s="54"/>
      <c r="H2851" s="54"/>
      <c r="I2851" s="54"/>
      <c r="J2851" s="54"/>
      <c r="K2851" s="54"/>
      <c r="L2851" s="55">
        <f>M2847</f>
        <v>0</v>
      </c>
      <c r="M2851" s="55">
        <f>ROUND(L2851,2)</f>
        <v>0</v>
      </c>
    </row>
    <row r="2852" spans="1:13" ht="15.45" customHeight="1" thickBot="1" x14ac:dyDescent="0.35">
      <c r="A2852" s="56" t="s">
        <v>5630</v>
      </c>
      <c r="B2852" s="56" t="s">
        <v>5631</v>
      </c>
      <c r="C2852" s="57"/>
      <c r="D2852" s="88" t="s">
        <v>5632</v>
      </c>
      <c r="E2852" s="88"/>
      <c r="F2852" s="88"/>
      <c r="G2852" s="88"/>
      <c r="H2852" s="88"/>
      <c r="I2852" s="88"/>
      <c r="J2852" s="88"/>
      <c r="K2852" s="57"/>
      <c r="L2852" s="58">
        <f>L3121</f>
        <v>0</v>
      </c>
      <c r="M2852" s="58">
        <f>ROUND(L2852,2)</f>
        <v>0</v>
      </c>
    </row>
    <row r="2853" spans="1:13" ht="15.45" customHeight="1" thickBot="1" x14ac:dyDescent="0.35">
      <c r="A2853" s="59" t="s">
        <v>5633</v>
      </c>
      <c r="B2853" s="59" t="s">
        <v>5634</v>
      </c>
      <c r="C2853" s="60"/>
      <c r="D2853" s="89" t="s">
        <v>5635</v>
      </c>
      <c r="E2853" s="89"/>
      <c r="F2853" s="89"/>
      <c r="G2853" s="89"/>
      <c r="H2853" s="89"/>
      <c r="I2853" s="89"/>
      <c r="J2853" s="89"/>
      <c r="K2853" s="60"/>
      <c r="L2853" s="61">
        <f>L2866</f>
        <v>0</v>
      </c>
      <c r="M2853" s="61">
        <f>ROUND(L2853,2)</f>
        <v>0</v>
      </c>
    </row>
    <row r="2854" spans="1:13" ht="25.05" customHeight="1" thickBot="1" x14ac:dyDescent="0.35">
      <c r="A2854" s="10" t="s">
        <v>5636</v>
      </c>
      <c r="B2854" s="5" t="s">
        <v>5637</v>
      </c>
      <c r="C2854" s="5" t="s">
        <v>5638</v>
      </c>
      <c r="D2854" s="84" t="s">
        <v>5639</v>
      </c>
      <c r="E2854" s="84"/>
      <c r="F2854" s="84"/>
      <c r="G2854" s="84"/>
      <c r="H2854" s="84"/>
      <c r="I2854" s="84"/>
      <c r="J2854" s="84"/>
      <c r="K2854" s="20">
        <f>SUM(K2857:K2857)</f>
        <v>1</v>
      </c>
      <c r="L2854" s="21">
        <f>ROUND(0*(1+M2/100),2)</f>
        <v>0</v>
      </c>
      <c r="M2854" s="21">
        <f>ROUND(K2854*L2854,2)</f>
        <v>0</v>
      </c>
    </row>
    <row r="2855" spans="1:13" ht="30.6" customHeight="1" thickBot="1" x14ac:dyDescent="0.35">
      <c r="A2855" s="22"/>
      <c r="B2855" s="22"/>
      <c r="C2855" s="22"/>
      <c r="D2855" s="84" t="s">
        <v>5640</v>
      </c>
      <c r="E2855" s="84"/>
      <c r="F2855" s="84"/>
      <c r="G2855" s="84"/>
      <c r="H2855" s="84"/>
      <c r="I2855" s="84"/>
      <c r="J2855" s="84"/>
      <c r="K2855" s="84"/>
      <c r="L2855" s="84"/>
      <c r="M2855" s="84"/>
    </row>
    <row r="2856" spans="1:13" ht="15.15" customHeight="1" thickBot="1" x14ac:dyDescent="0.35">
      <c r="A2856" s="22"/>
      <c r="B2856" s="22"/>
      <c r="C2856" s="22"/>
      <c r="D2856" s="22"/>
      <c r="E2856" s="23"/>
      <c r="F2856" s="25" t="s">
        <v>5641</v>
      </c>
      <c r="G2856" s="25" t="s">
        <v>5642</v>
      </c>
      <c r="H2856" s="25" t="s">
        <v>5643</v>
      </c>
      <c r="I2856" s="25" t="s">
        <v>5644</v>
      </c>
      <c r="J2856" s="25" t="s">
        <v>5645</v>
      </c>
      <c r="K2856" s="25" t="s">
        <v>5646</v>
      </c>
      <c r="L2856" s="22"/>
      <c r="M2856" s="22"/>
    </row>
    <row r="2857" spans="1:13" ht="15.15" customHeight="1" thickBot="1" x14ac:dyDescent="0.35">
      <c r="A2857" s="22"/>
      <c r="B2857" s="22"/>
      <c r="C2857" s="22"/>
      <c r="D2857" s="26"/>
      <c r="E2857" s="27"/>
      <c r="F2857" s="28">
        <v>1</v>
      </c>
      <c r="G2857" s="29"/>
      <c r="H2857" s="29"/>
      <c r="I2857" s="29"/>
      <c r="J2857" s="31">
        <f>ROUND(F2857,3)</f>
        <v>1</v>
      </c>
      <c r="K2857" s="33">
        <f>SUM(J2857:J2857)</f>
        <v>1</v>
      </c>
      <c r="L2857" s="22"/>
      <c r="M2857" s="22"/>
    </row>
    <row r="2858" spans="1:13" ht="25.05" customHeight="1" thickBot="1" x14ac:dyDescent="0.35">
      <c r="A2858" s="10" t="s">
        <v>5647</v>
      </c>
      <c r="B2858" s="5" t="s">
        <v>5648</v>
      </c>
      <c r="C2858" s="5" t="s">
        <v>5649</v>
      </c>
      <c r="D2858" s="84" t="s">
        <v>5650</v>
      </c>
      <c r="E2858" s="84"/>
      <c r="F2858" s="84"/>
      <c r="G2858" s="84"/>
      <c r="H2858" s="84"/>
      <c r="I2858" s="84"/>
      <c r="J2858" s="84"/>
      <c r="K2858" s="20">
        <f>SUM(K2861:K2861)</f>
        <v>1</v>
      </c>
      <c r="L2858" s="21">
        <f>ROUND(0*(1+M2/100),2)</f>
        <v>0</v>
      </c>
      <c r="M2858" s="21">
        <f>ROUND(K2858*L2858,2)</f>
        <v>0</v>
      </c>
    </row>
    <row r="2859" spans="1:13" ht="30.6" customHeight="1" thickBot="1" x14ac:dyDescent="0.35">
      <c r="A2859" s="22"/>
      <c r="B2859" s="22"/>
      <c r="C2859" s="22"/>
      <c r="D2859" s="84" t="s">
        <v>5651</v>
      </c>
      <c r="E2859" s="84"/>
      <c r="F2859" s="84"/>
      <c r="G2859" s="84"/>
      <c r="H2859" s="84"/>
      <c r="I2859" s="84"/>
      <c r="J2859" s="84"/>
      <c r="K2859" s="84"/>
      <c r="L2859" s="84"/>
      <c r="M2859" s="84"/>
    </row>
    <row r="2860" spans="1:13" ht="15.15" customHeight="1" thickBot="1" x14ac:dyDescent="0.35">
      <c r="A2860" s="22"/>
      <c r="B2860" s="22"/>
      <c r="C2860" s="22"/>
      <c r="D2860" s="22"/>
      <c r="E2860" s="23"/>
      <c r="F2860" s="25" t="s">
        <v>5652</v>
      </c>
      <c r="G2860" s="25" t="s">
        <v>5653</v>
      </c>
      <c r="H2860" s="25" t="s">
        <v>5654</v>
      </c>
      <c r="I2860" s="25" t="s">
        <v>5655</v>
      </c>
      <c r="J2860" s="25" t="s">
        <v>5656</v>
      </c>
      <c r="K2860" s="25" t="s">
        <v>5657</v>
      </c>
      <c r="L2860" s="22"/>
      <c r="M2860" s="22"/>
    </row>
    <row r="2861" spans="1:13" ht="15.15" customHeight="1" thickBot="1" x14ac:dyDescent="0.35">
      <c r="A2861" s="22"/>
      <c r="B2861" s="22"/>
      <c r="C2861" s="22"/>
      <c r="D2861" s="26"/>
      <c r="E2861" s="27"/>
      <c r="F2861" s="28">
        <v>1</v>
      </c>
      <c r="G2861" s="29"/>
      <c r="H2861" s="29"/>
      <c r="I2861" s="29"/>
      <c r="J2861" s="31">
        <f>ROUND(F2861,3)</f>
        <v>1</v>
      </c>
      <c r="K2861" s="33">
        <f>SUM(J2861:J2861)</f>
        <v>1</v>
      </c>
      <c r="L2861" s="22"/>
      <c r="M2861" s="22"/>
    </row>
    <row r="2862" spans="1:13" ht="25.05" customHeight="1" thickBot="1" x14ac:dyDescent="0.35">
      <c r="A2862" s="10" t="s">
        <v>5658</v>
      </c>
      <c r="B2862" s="5" t="s">
        <v>5659</v>
      </c>
      <c r="C2862" s="5" t="s">
        <v>5660</v>
      </c>
      <c r="D2862" s="84" t="s">
        <v>5661</v>
      </c>
      <c r="E2862" s="84"/>
      <c r="F2862" s="84"/>
      <c r="G2862" s="84"/>
      <c r="H2862" s="84"/>
      <c r="I2862" s="84"/>
      <c r="J2862" s="84"/>
      <c r="K2862" s="20">
        <f>SUM(K2865:K2865)</f>
        <v>1</v>
      </c>
      <c r="L2862" s="21">
        <f>ROUND(0*(1+M2/100),2)</f>
        <v>0</v>
      </c>
      <c r="M2862" s="21">
        <f>ROUND(K2862*L2862,2)</f>
        <v>0</v>
      </c>
    </row>
    <row r="2863" spans="1:13" ht="30.6" customHeight="1" thickBot="1" x14ac:dyDescent="0.35">
      <c r="A2863" s="22"/>
      <c r="B2863" s="22"/>
      <c r="C2863" s="22"/>
      <c r="D2863" s="84" t="s">
        <v>5662</v>
      </c>
      <c r="E2863" s="84"/>
      <c r="F2863" s="84"/>
      <c r="G2863" s="84"/>
      <c r="H2863" s="84"/>
      <c r="I2863" s="84"/>
      <c r="J2863" s="84"/>
      <c r="K2863" s="84"/>
      <c r="L2863" s="84"/>
      <c r="M2863" s="84"/>
    </row>
    <row r="2864" spans="1:13" ht="15.15" customHeight="1" thickBot="1" x14ac:dyDescent="0.35">
      <c r="A2864" s="22"/>
      <c r="B2864" s="22"/>
      <c r="C2864" s="22"/>
      <c r="D2864" s="22"/>
      <c r="E2864" s="23"/>
      <c r="F2864" s="25" t="s">
        <v>5663</v>
      </c>
      <c r="G2864" s="25" t="s">
        <v>5664</v>
      </c>
      <c r="H2864" s="25" t="s">
        <v>5665</v>
      </c>
      <c r="I2864" s="25" t="s">
        <v>5666</v>
      </c>
      <c r="J2864" s="25" t="s">
        <v>5667</v>
      </c>
      <c r="K2864" s="25" t="s">
        <v>5668</v>
      </c>
      <c r="L2864" s="22"/>
      <c r="M2864" s="22"/>
    </row>
    <row r="2865" spans="1:13" ht="15.15" customHeight="1" thickBot="1" x14ac:dyDescent="0.35">
      <c r="A2865" s="22"/>
      <c r="B2865" s="22"/>
      <c r="C2865" s="22"/>
      <c r="D2865" s="26"/>
      <c r="E2865" s="27"/>
      <c r="F2865" s="28">
        <v>1</v>
      </c>
      <c r="G2865" s="29"/>
      <c r="H2865" s="29"/>
      <c r="I2865" s="29"/>
      <c r="J2865" s="31">
        <f>ROUND(F2865,3)</f>
        <v>1</v>
      </c>
      <c r="K2865" s="33">
        <f>SUM(J2865:J2865)</f>
        <v>1</v>
      </c>
      <c r="L2865" s="22"/>
      <c r="M2865" s="22"/>
    </row>
    <row r="2866" spans="1:13" ht="15.45" customHeight="1" thickBot="1" x14ac:dyDescent="0.35">
      <c r="A2866" s="34"/>
      <c r="B2866" s="34"/>
      <c r="C2866" s="34"/>
      <c r="D2866" s="62" t="s">
        <v>5669</v>
      </c>
      <c r="E2866" s="63"/>
      <c r="F2866" s="63"/>
      <c r="G2866" s="63"/>
      <c r="H2866" s="63"/>
      <c r="I2866" s="63"/>
      <c r="J2866" s="63"/>
      <c r="K2866" s="63"/>
      <c r="L2866" s="64">
        <f>M2854+M2858+M2862</f>
        <v>0</v>
      </c>
      <c r="M2866" s="64">
        <f>ROUND(L2866,2)</f>
        <v>0</v>
      </c>
    </row>
    <row r="2867" spans="1:13" ht="15.45" customHeight="1" thickBot="1" x14ac:dyDescent="0.35">
      <c r="A2867" s="65" t="s">
        <v>5670</v>
      </c>
      <c r="B2867" s="65" t="s">
        <v>5671</v>
      </c>
      <c r="C2867" s="66"/>
      <c r="D2867" s="90" t="s">
        <v>5672</v>
      </c>
      <c r="E2867" s="90"/>
      <c r="F2867" s="90"/>
      <c r="G2867" s="90"/>
      <c r="H2867" s="90"/>
      <c r="I2867" s="90"/>
      <c r="J2867" s="90"/>
      <c r="K2867" s="66"/>
      <c r="L2867" s="67">
        <f>L2928</f>
        <v>0</v>
      </c>
      <c r="M2867" s="67">
        <f>ROUND(L2867,2)</f>
        <v>0</v>
      </c>
    </row>
    <row r="2868" spans="1:13" ht="25.05" customHeight="1" thickBot="1" x14ac:dyDescent="0.35">
      <c r="A2868" s="10" t="s">
        <v>5673</v>
      </c>
      <c r="B2868" s="5" t="s">
        <v>5674</v>
      </c>
      <c r="C2868" s="5" t="s">
        <v>5675</v>
      </c>
      <c r="D2868" s="84" t="s">
        <v>5676</v>
      </c>
      <c r="E2868" s="84"/>
      <c r="F2868" s="84"/>
      <c r="G2868" s="84"/>
      <c r="H2868" s="84"/>
      <c r="I2868" s="84"/>
      <c r="J2868" s="84"/>
      <c r="K2868" s="20">
        <f>SUM(K2871:K2871)</f>
        <v>1</v>
      </c>
      <c r="L2868" s="21">
        <f>ROUND(0*(1+M2/100),2)</f>
        <v>0</v>
      </c>
      <c r="M2868" s="21">
        <f>ROUND(K2868*L2868,2)</f>
        <v>0</v>
      </c>
    </row>
    <row r="2869" spans="1:13" ht="67.5" customHeight="1" thickBot="1" x14ac:dyDescent="0.35">
      <c r="A2869" s="22"/>
      <c r="B2869" s="22"/>
      <c r="C2869" s="22"/>
      <c r="D2869" s="84" t="s">
        <v>5677</v>
      </c>
      <c r="E2869" s="84"/>
      <c r="F2869" s="84"/>
      <c r="G2869" s="84"/>
      <c r="H2869" s="84"/>
      <c r="I2869" s="84"/>
      <c r="J2869" s="84"/>
      <c r="K2869" s="84"/>
      <c r="L2869" s="84"/>
      <c r="M2869" s="84"/>
    </row>
    <row r="2870" spans="1:13" ht="15.15" customHeight="1" thickBot="1" x14ac:dyDescent="0.35">
      <c r="A2870" s="22"/>
      <c r="B2870" s="22"/>
      <c r="C2870" s="22"/>
      <c r="D2870" s="22"/>
      <c r="E2870" s="23"/>
      <c r="F2870" s="25" t="s">
        <v>5678</v>
      </c>
      <c r="G2870" s="25" t="s">
        <v>5679</v>
      </c>
      <c r="H2870" s="25" t="s">
        <v>5680</v>
      </c>
      <c r="I2870" s="25" t="s">
        <v>5681</v>
      </c>
      <c r="J2870" s="25" t="s">
        <v>5682</v>
      </c>
      <c r="K2870" s="25" t="s">
        <v>5683</v>
      </c>
      <c r="L2870" s="22"/>
      <c r="M2870" s="22"/>
    </row>
    <row r="2871" spans="1:13" ht="15.15" customHeight="1" thickBot="1" x14ac:dyDescent="0.35">
      <c r="A2871" s="22"/>
      <c r="B2871" s="22"/>
      <c r="C2871" s="22"/>
      <c r="D2871" s="26"/>
      <c r="E2871" s="27"/>
      <c r="F2871" s="28">
        <v>1</v>
      </c>
      <c r="G2871" s="29"/>
      <c r="H2871" s="29"/>
      <c r="I2871" s="29"/>
      <c r="J2871" s="31">
        <f>ROUND(F2871,3)</f>
        <v>1</v>
      </c>
      <c r="K2871" s="33">
        <f>SUM(J2871:J2871)</f>
        <v>1</v>
      </c>
      <c r="L2871" s="22"/>
      <c r="M2871" s="22"/>
    </row>
    <row r="2872" spans="1:13" ht="25.05" customHeight="1" thickBot="1" x14ac:dyDescent="0.35">
      <c r="A2872" s="10" t="s">
        <v>5684</v>
      </c>
      <c r="B2872" s="5" t="s">
        <v>5685</v>
      </c>
      <c r="C2872" s="5" t="s">
        <v>5686</v>
      </c>
      <c r="D2872" s="84" t="s">
        <v>5687</v>
      </c>
      <c r="E2872" s="84"/>
      <c r="F2872" s="84"/>
      <c r="G2872" s="84"/>
      <c r="H2872" s="84"/>
      <c r="I2872" s="84"/>
      <c r="J2872" s="84"/>
      <c r="K2872" s="20">
        <f>SUM(K2875:K2875)</f>
        <v>1</v>
      </c>
      <c r="L2872" s="21">
        <f>ROUND(0*(1+M2/100),2)</f>
        <v>0</v>
      </c>
      <c r="M2872" s="21">
        <f>ROUND(K2872*L2872,2)</f>
        <v>0</v>
      </c>
    </row>
    <row r="2873" spans="1:13" ht="30.6" customHeight="1" thickBot="1" x14ac:dyDescent="0.35">
      <c r="A2873" s="22"/>
      <c r="B2873" s="22"/>
      <c r="C2873" s="22"/>
      <c r="D2873" s="84" t="s">
        <v>5688</v>
      </c>
      <c r="E2873" s="84"/>
      <c r="F2873" s="84"/>
      <c r="G2873" s="84"/>
      <c r="H2873" s="84"/>
      <c r="I2873" s="84"/>
      <c r="J2873" s="84"/>
      <c r="K2873" s="84"/>
      <c r="L2873" s="84"/>
      <c r="M2873" s="84"/>
    </row>
    <row r="2874" spans="1:13" ht="15.15" customHeight="1" thickBot="1" x14ac:dyDescent="0.35">
      <c r="A2874" s="22"/>
      <c r="B2874" s="22"/>
      <c r="C2874" s="22"/>
      <c r="D2874" s="22"/>
      <c r="E2874" s="23"/>
      <c r="F2874" s="25" t="s">
        <v>5689</v>
      </c>
      <c r="G2874" s="25" t="s">
        <v>5690</v>
      </c>
      <c r="H2874" s="25" t="s">
        <v>5691</v>
      </c>
      <c r="I2874" s="25" t="s">
        <v>5692</v>
      </c>
      <c r="J2874" s="25" t="s">
        <v>5693</v>
      </c>
      <c r="K2874" s="25" t="s">
        <v>5694</v>
      </c>
      <c r="L2874" s="22"/>
      <c r="M2874" s="22"/>
    </row>
    <row r="2875" spans="1:13" ht="15.15" customHeight="1" thickBot="1" x14ac:dyDescent="0.35">
      <c r="A2875" s="22"/>
      <c r="B2875" s="22"/>
      <c r="C2875" s="22"/>
      <c r="D2875" s="26"/>
      <c r="E2875" s="27"/>
      <c r="F2875" s="28">
        <v>1</v>
      </c>
      <c r="G2875" s="29"/>
      <c r="H2875" s="29"/>
      <c r="I2875" s="29"/>
      <c r="J2875" s="31">
        <f>ROUND(F2875,3)</f>
        <v>1</v>
      </c>
      <c r="K2875" s="33">
        <f>SUM(J2875:J2875)</f>
        <v>1</v>
      </c>
      <c r="L2875" s="22"/>
      <c r="M2875" s="22"/>
    </row>
    <row r="2876" spans="1:13" ht="25.05" customHeight="1" thickBot="1" x14ac:dyDescent="0.35">
      <c r="A2876" s="10" t="s">
        <v>5695</v>
      </c>
      <c r="B2876" s="5" t="s">
        <v>5696</v>
      </c>
      <c r="C2876" s="5" t="s">
        <v>5697</v>
      </c>
      <c r="D2876" s="84" t="s">
        <v>5698</v>
      </c>
      <c r="E2876" s="84"/>
      <c r="F2876" s="84"/>
      <c r="G2876" s="84"/>
      <c r="H2876" s="84"/>
      <c r="I2876" s="84"/>
      <c r="J2876" s="84"/>
      <c r="K2876" s="20">
        <f>SUM(K2879:K2879)</f>
        <v>1</v>
      </c>
      <c r="L2876" s="21">
        <f>ROUND(0*(1+M2/100),2)</f>
        <v>0</v>
      </c>
      <c r="M2876" s="21">
        <f>ROUND(K2876*L2876,2)</f>
        <v>0</v>
      </c>
    </row>
    <row r="2877" spans="1:13" ht="30.6" customHeight="1" thickBot="1" x14ac:dyDescent="0.35">
      <c r="A2877" s="22"/>
      <c r="B2877" s="22"/>
      <c r="C2877" s="22"/>
      <c r="D2877" s="84" t="s">
        <v>5699</v>
      </c>
      <c r="E2877" s="84"/>
      <c r="F2877" s="84"/>
      <c r="G2877" s="84"/>
      <c r="H2877" s="84"/>
      <c r="I2877" s="84"/>
      <c r="J2877" s="84"/>
      <c r="K2877" s="84"/>
      <c r="L2877" s="84"/>
      <c r="M2877" s="84"/>
    </row>
    <row r="2878" spans="1:13" ht="15.15" customHeight="1" thickBot="1" x14ac:dyDescent="0.35">
      <c r="A2878" s="22"/>
      <c r="B2878" s="22"/>
      <c r="C2878" s="22"/>
      <c r="D2878" s="22"/>
      <c r="E2878" s="23"/>
      <c r="F2878" s="25" t="s">
        <v>5700</v>
      </c>
      <c r="G2878" s="25" t="s">
        <v>5701</v>
      </c>
      <c r="H2878" s="25" t="s">
        <v>5702</v>
      </c>
      <c r="I2878" s="25" t="s">
        <v>5703</v>
      </c>
      <c r="J2878" s="25" t="s">
        <v>5704</v>
      </c>
      <c r="K2878" s="25" t="s">
        <v>5705</v>
      </c>
      <c r="L2878" s="22"/>
      <c r="M2878" s="22"/>
    </row>
    <row r="2879" spans="1:13" ht="15.15" customHeight="1" thickBot="1" x14ac:dyDescent="0.35">
      <c r="A2879" s="22"/>
      <c r="B2879" s="22"/>
      <c r="C2879" s="22"/>
      <c r="D2879" s="26"/>
      <c r="E2879" s="27"/>
      <c r="F2879" s="28">
        <v>1</v>
      </c>
      <c r="G2879" s="29"/>
      <c r="H2879" s="29"/>
      <c r="I2879" s="29"/>
      <c r="J2879" s="31">
        <f>ROUND(F2879,3)</f>
        <v>1</v>
      </c>
      <c r="K2879" s="33">
        <f>SUM(J2879:J2879)</f>
        <v>1</v>
      </c>
      <c r="L2879" s="22"/>
      <c r="M2879" s="22"/>
    </row>
    <row r="2880" spans="1:13" ht="25.05" customHeight="1" thickBot="1" x14ac:dyDescent="0.35">
      <c r="A2880" s="10" t="s">
        <v>5706</v>
      </c>
      <c r="B2880" s="5" t="s">
        <v>5707</v>
      </c>
      <c r="C2880" s="5" t="s">
        <v>5708</v>
      </c>
      <c r="D2880" s="84" t="s">
        <v>5709</v>
      </c>
      <c r="E2880" s="84"/>
      <c r="F2880" s="84"/>
      <c r="G2880" s="84"/>
      <c r="H2880" s="84"/>
      <c r="I2880" s="84"/>
      <c r="J2880" s="84"/>
      <c r="K2880" s="20">
        <f>SUM(K2883:K2883)</f>
        <v>1</v>
      </c>
      <c r="L2880" s="21">
        <f>ROUND(0*(1+M2/100),2)</f>
        <v>0</v>
      </c>
      <c r="M2880" s="21">
        <f>ROUND(K2880*L2880,2)</f>
        <v>0</v>
      </c>
    </row>
    <row r="2881" spans="1:13" ht="30.6" customHeight="1" thickBot="1" x14ac:dyDescent="0.35">
      <c r="A2881" s="22"/>
      <c r="B2881" s="22"/>
      <c r="C2881" s="22"/>
      <c r="D2881" s="84" t="s">
        <v>5710</v>
      </c>
      <c r="E2881" s="84"/>
      <c r="F2881" s="84"/>
      <c r="G2881" s="84"/>
      <c r="H2881" s="84"/>
      <c r="I2881" s="84"/>
      <c r="J2881" s="84"/>
      <c r="K2881" s="84"/>
      <c r="L2881" s="84"/>
      <c r="M2881" s="84"/>
    </row>
    <row r="2882" spans="1:13" ht="15.15" customHeight="1" thickBot="1" x14ac:dyDescent="0.35">
      <c r="A2882" s="22"/>
      <c r="B2882" s="22"/>
      <c r="C2882" s="22"/>
      <c r="D2882" s="22"/>
      <c r="E2882" s="23"/>
      <c r="F2882" s="25" t="s">
        <v>5711</v>
      </c>
      <c r="G2882" s="25" t="s">
        <v>5712</v>
      </c>
      <c r="H2882" s="25" t="s">
        <v>5713</v>
      </c>
      <c r="I2882" s="25" t="s">
        <v>5714</v>
      </c>
      <c r="J2882" s="25" t="s">
        <v>5715</v>
      </c>
      <c r="K2882" s="25" t="s">
        <v>5716</v>
      </c>
      <c r="L2882" s="22"/>
      <c r="M2882" s="22"/>
    </row>
    <row r="2883" spans="1:13" ht="15.15" customHeight="1" thickBot="1" x14ac:dyDescent="0.35">
      <c r="A2883" s="22"/>
      <c r="B2883" s="22"/>
      <c r="C2883" s="22"/>
      <c r="D2883" s="26"/>
      <c r="E2883" s="27"/>
      <c r="F2883" s="28">
        <v>1</v>
      </c>
      <c r="G2883" s="29"/>
      <c r="H2883" s="29"/>
      <c r="I2883" s="29"/>
      <c r="J2883" s="31">
        <f>ROUND(F2883,3)</f>
        <v>1</v>
      </c>
      <c r="K2883" s="33">
        <f>SUM(J2883:J2883)</f>
        <v>1</v>
      </c>
      <c r="L2883" s="22"/>
      <c r="M2883" s="22"/>
    </row>
    <row r="2884" spans="1:13" ht="25.05" customHeight="1" thickBot="1" x14ac:dyDescent="0.35">
      <c r="A2884" s="10" t="s">
        <v>5717</v>
      </c>
      <c r="B2884" s="5" t="s">
        <v>5718</v>
      </c>
      <c r="C2884" s="5" t="s">
        <v>5719</v>
      </c>
      <c r="D2884" s="84" t="s">
        <v>5720</v>
      </c>
      <c r="E2884" s="84"/>
      <c r="F2884" s="84"/>
      <c r="G2884" s="84"/>
      <c r="H2884" s="84"/>
      <c r="I2884" s="84"/>
      <c r="J2884" s="84"/>
      <c r="K2884" s="20">
        <f>SUM(K2887:K2887)</f>
        <v>1</v>
      </c>
      <c r="L2884" s="21">
        <f>ROUND(0*(1+M2/100),2)</f>
        <v>0</v>
      </c>
      <c r="M2884" s="21">
        <f>ROUND(K2884*L2884,2)</f>
        <v>0</v>
      </c>
    </row>
    <row r="2885" spans="1:13" ht="30.6" customHeight="1" thickBot="1" x14ac:dyDescent="0.35">
      <c r="A2885" s="22"/>
      <c r="B2885" s="22"/>
      <c r="C2885" s="22"/>
      <c r="D2885" s="84" t="s">
        <v>5721</v>
      </c>
      <c r="E2885" s="84"/>
      <c r="F2885" s="84"/>
      <c r="G2885" s="84"/>
      <c r="H2885" s="84"/>
      <c r="I2885" s="84"/>
      <c r="J2885" s="84"/>
      <c r="K2885" s="84"/>
      <c r="L2885" s="84"/>
      <c r="M2885" s="84"/>
    </row>
    <row r="2886" spans="1:13" ht="15.15" customHeight="1" thickBot="1" x14ac:dyDescent="0.35">
      <c r="A2886" s="22"/>
      <c r="B2886" s="22"/>
      <c r="C2886" s="22"/>
      <c r="D2886" s="22"/>
      <c r="E2886" s="23"/>
      <c r="F2886" s="25" t="s">
        <v>5722</v>
      </c>
      <c r="G2886" s="25" t="s">
        <v>5723</v>
      </c>
      <c r="H2886" s="25" t="s">
        <v>5724</v>
      </c>
      <c r="I2886" s="25" t="s">
        <v>5725</v>
      </c>
      <c r="J2886" s="25" t="s">
        <v>5726</v>
      </c>
      <c r="K2886" s="25" t="s">
        <v>5727</v>
      </c>
      <c r="L2886" s="22"/>
      <c r="M2886" s="22"/>
    </row>
    <row r="2887" spans="1:13" ht="15.15" customHeight="1" thickBot="1" x14ac:dyDescent="0.35">
      <c r="A2887" s="22"/>
      <c r="B2887" s="22"/>
      <c r="C2887" s="22"/>
      <c r="D2887" s="26"/>
      <c r="E2887" s="27"/>
      <c r="F2887" s="28">
        <v>1</v>
      </c>
      <c r="G2887" s="29"/>
      <c r="H2887" s="29"/>
      <c r="I2887" s="29"/>
      <c r="J2887" s="31">
        <f>ROUND(F2887,3)</f>
        <v>1</v>
      </c>
      <c r="K2887" s="33">
        <f>SUM(J2887:J2887)</f>
        <v>1</v>
      </c>
      <c r="L2887" s="22"/>
      <c r="M2887" s="22"/>
    </row>
    <row r="2888" spans="1:13" ht="25.05" customHeight="1" thickBot="1" x14ac:dyDescent="0.35">
      <c r="A2888" s="10" t="s">
        <v>5728</v>
      </c>
      <c r="B2888" s="5" t="s">
        <v>5729</v>
      </c>
      <c r="C2888" s="5" t="s">
        <v>5730</v>
      </c>
      <c r="D2888" s="84" t="s">
        <v>5731</v>
      </c>
      <c r="E2888" s="84"/>
      <c r="F2888" s="84"/>
      <c r="G2888" s="84"/>
      <c r="H2888" s="84"/>
      <c r="I2888" s="84"/>
      <c r="J2888" s="84"/>
      <c r="K2888" s="20">
        <f>SUM(K2891:K2891)</f>
        <v>1</v>
      </c>
      <c r="L2888" s="21">
        <f>ROUND(0*(1+M2/100),2)</f>
        <v>0</v>
      </c>
      <c r="M2888" s="21">
        <f>ROUND(K2888*L2888,2)</f>
        <v>0</v>
      </c>
    </row>
    <row r="2889" spans="1:13" ht="30.6" customHeight="1" thickBot="1" x14ac:dyDescent="0.35">
      <c r="A2889" s="22"/>
      <c r="B2889" s="22"/>
      <c r="C2889" s="22"/>
      <c r="D2889" s="84" t="s">
        <v>5732</v>
      </c>
      <c r="E2889" s="84"/>
      <c r="F2889" s="84"/>
      <c r="G2889" s="84"/>
      <c r="H2889" s="84"/>
      <c r="I2889" s="84"/>
      <c r="J2889" s="84"/>
      <c r="K2889" s="84"/>
      <c r="L2889" s="84"/>
      <c r="M2889" s="84"/>
    </row>
    <row r="2890" spans="1:13" ht="15.15" customHeight="1" thickBot="1" x14ac:dyDescent="0.35">
      <c r="A2890" s="22"/>
      <c r="B2890" s="22"/>
      <c r="C2890" s="22"/>
      <c r="D2890" s="22"/>
      <c r="E2890" s="23"/>
      <c r="F2890" s="25" t="s">
        <v>5733</v>
      </c>
      <c r="G2890" s="25" t="s">
        <v>5734</v>
      </c>
      <c r="H2890" s="25" t="s">
        <v>5735</v>
      </c>
      <c r="I2890" s="25" t="s">
        <v>5736</v>
      </c>
      <c r="J2890" s="25" t="s">
        <v>5737</v>
      </c>
      <c r="K2890" s="25" t="s">
        <v>5738</v>
      </c>
      <c r="L2890" s="22"/>
      <c r="M2890" s="22"/>
    </row>
    <row r="2891" spans="1:13" ht="15.15" customHeight="1" thickBot="1" x14ac:dyDescent="0.35">
      <c r="A2891" s="22"/>
      <c r="B2891" s="22"/>
      <c r="C2891" s="22"/>
      <c r="D2891" s="26"/>
      <c r="E2891" s="27"/>
      <c r="F2891" s="28">
        <v>1</v>
      </c>
      <c r="G2891" s="29"/>
      <c r="H2891" s="29"/>
      <c r="I2891" s="29"/>
      <c r="J2891" s="31">
        <f>ROUND(F2891,3)</f>
        <v>1</v>
      </c>
      <c r="K2891" s="33">
        <f>SUM(J2891:J2891)</f>
        <v>1</v>
      </c>
      <c r="L2891" s="22"/>
      <c r="M2891" s="22"/>
    </row>
    <row r="2892" spans="1:13" ht="25.05" customHeight="1" thickBot="1" x14ac:dyDescent="0.35">
      <c r="A2892" s="10" t="s">
        <v>5739</v>
      </c>
      <c r="B2892" s="5" t="s">
        <v>5740</v>
      </c>
      <c r="C2892" s="5" t="s">
        <v>5741</v>
      </c>
      <c r="D2892" s="84" t="s">
        <v>5742</v>
      </c>
      <c r="E2892" s="84"/>
      <c r="F2892" s="84"/>
      <c r="G2892" s="84"/>
      <c r="H2892" s="84"/>
      <c r="I2892" s="84"/>
      <c r="J2892" s="84"/>
      <c r="K2892" s="20">
        <f>SUM(K2895:K2895)</f>
        <v>3</v>
      </c>
      <c r="L2892" s="21">
        <f>ROUND(0*(1+M2/100),2)</f>
        <v>0</v>
      </c>
      <c r="M2892" s="21">
        <f>ROUND(K2892*L2892,2)</f>
        <v>0</v>
      </c>
    </row>
    <row r="2893" spans="1:13" ht="30.6" customHeight="1" thickBot="1" x14ac:dyDescent="0.35">
      <c r="A2893" s="22"/>
      <c r="B2893" s="22"/>
      <c r="C2893" s="22"/>
      <c r="D2893" s="84" t="s">
        <v>5743</v>
      </c>
      <c r="E2893" s="84"/>
      <c r="F2893" s="84"/>
      <c r="G2893" s="84"/>
      <c r="H2893" s="84"/>
      <c r="I2893" s="84"/>
      <c r="J2893" s="84"/>
      <c r="K2893" s="84"/>
      <c r="L2893" s="84"/>
      <c r="M2893" s="84"/>
    </row>
    <row r="2894" spans="1:13" ht="15.15" customHeight="1" thickBot="1" x14ac:dyDescent="0.35">
      <c r="A2894" s="22"/>
      <c r="B2894" s="22"/>
      <c r="C2894" s="22"/>
      <c r="D2894" s="22"/>
      <c r="E2894" s="23"/>
      <c r="F2894" s="25" t="s">
        <v>5744</v>
      </c>
      <c r="G2894" s="25" t="s">
        <v>5745</v>
      </c>
      <c r="H2894" s="25" t="s">
        <v>5746</v>
      </c>
      <c r="I2894" s="25" t="s">
        <v>5747</v>
      </c>
      <c r="J2894" s="25" t="s">
        <v>5748</v>
      </c>
      <c r="K2894" s="25" t="s">
        <v>5749</v>
      </c>
      <c r="L2894" s="22"/>
      <c r="M2894" s="22"/>
    </row>
    <row r="2895" spans="1:13" ht="15.15" customHeight="1" thickBot="1" x14ac:dyDescent="0.35">
      <c r="A2895" s="22"/>
      <c r="B2895" s="22"/>
      <c r="C2895" s="22"/>
      <c r="D2895" s="26"/>
      <c r="E2895" s="27"/>
      <c r="F2895" s="28">
        <v>3</v>
      </c>
      <c r="G2895" s="29"/>
      <c r="H2895" s="29"/>
      <c r="I2895" s="29"/>
      <c r="J2895" s="31">
        <f>ROUND(F2895,3)</f>
        <v>3</v>
      </c>
      <c r="K2895" s="33">
        <f>SUM(J2895:J2895)</f>
        <v>3</v>
      </c>
      <c r="L2895" s="22"/>
      <c r="M2895" s="22"/>
    </row>
    <row r="2896" spans="1:13" ht="25.05" customHeight="1" thickBot="1" x14ac:dyDescent="0.35">
      <c r="A2896" s="10" t="s">
        <v>5750</v>
      </c>
      <c r="B2896" s="5" t="s">
        <v>5751</v>
      </c>
      <c r="C2896" s="5" t="s">
        <v>5752</v>
      </c>
      <c r="D2896" s="84" t="s">
        <v>5753</v>
      </c>
      <c r="E2896" s="84"/>
      <c r="F2896" s="84"/>
      <c r="G2896" s="84"/>
      <c r="H2896" s="84"/>
      <c r="I2896" s="84"/>
      <c r="J2896" s="84"/>
      <c r="K2896" s="20">
        <f>SUM(K2899:K2899)</f>
        <v>3</v>
      </c>
      <c r="L2896" s="21">
        <f>ROUND(0*(1+M2/100),2)</f>
        <v>0</v>
      </c>
      <c r="M2896" s="21">
        <f>ROUND(K2896*L2896,2)</f>
        <v>0</v>
      </c>
    </row>
    <row r="2897" spans="1:13" ht="39.75" customHeight="1" thickBot="1" x14ac:dyDescent="0.35">
      <c r="A2897" s="22"/>
      <c r="B2897" s="22"/>
      <c r="C2897" s="22"/>
      <c r="D2897" s="84" t="s">
        <v>5754</v>
      </c>
      <c r="E2897" s="84"/>
      <c r="F2897" s="84"/>
      <c r="G2897" s="84"/>
      <c r="H2897" s="84"/>
      <c r="I2897" s="84"/>
      <c r="J2897" s="84"/>
      <c r="K2897" s="84"/>
      <c r="L2897" s="84"/>
      <c r="M2897" s="84"/>
    </row>
    <row r="2898" spans="1:13" ht="15.15" customHeight="1" thickBot="1" x14ac:dyDescent="0.35">
      <c r="A2898" s="22"/>
      <c r="B2898" s="22"/>
      <c r="C2898" s="22"/>
      <c r="D2898" s="22"/>
      <c r="E2898" s="23"/>
      <c r="F2898" s="25" t="s">
        <v>5755</v>
      </c>
      <c r="G2898" s="25" t="s">
        <v>5756</v>
      </c>
      <c r="H2898" s="25" t="s">
        <v>5757</v>
      </c>
      <c r="I2898" s="25" t="s">
        <v>5758</v>
      </c>
      <c r="J2898" s="25" t="s">
        <v>5759</v>
      </c>
      <c r="K2898" s="25" t="s">
        <v>5760</v>
      </c>
      <c r="L2898" s="22"/>
      <c r="M2898" s="22"/>
    </row>
    <row r="2899" spans="1:13" ht="15.15" customHeight="1" thickBot="1" x14ac:dyDescent="0.35">
      <c r="A2899" s="22"/>
      <c r="B2899" s="22"/>
      <c r="C2899" s="22"/>
      <c r="D2899" s="26"/>
      <c r="E2899" s="27"/>
      <c r="F2899" s="28">
        <v>3</v>
      </c>
      <c r="G2899" s="29"/>
      <c r="H2899" s="29"/>
      <c r="I2899" s="29"/>
      <c r="J2899" s="31">
        <f>ROUND(F2899,3)</f>
        <v>3</v>
      </c>
      <c r="K2899" s="33">
        <f>SUM(J2899:J2899)</f>
        <v>3</v>
      </c>
      <c r="L2899" s="22"/>
      <c r="M2899" s="22"/>
    </row>
    <row r="2900" spans="1:13" ht="25.05" customHeight="1" thickBot="1" x14ac:dyDescent="0.35">
      <c r="A2900" s="10" t="s">
        <v>5761</v>
      </c>
      <c r="B2900" s="5" t="s">
        <v>5762</v>
      </c>
      <c r="C2900" s="5" t="s">
        <v>5763</v>
      </c>
      <c r="D2900" s="84" t="s">
        <v>5764</v>
      </c>
      <c r="E2900" s="84"/>
      <c r="F2900" s="84"/>
      <c r="G2900" s="84"/>
      <c r="H2900" s="84"/>
      <c r="I2900" s="84"/>
      <c r="J2900" s="84"/>
      <c r="K2900" s="20">
        <f>SUM(K2903:K2903)</f>
        <v>4</v>
      </c>
      <c r="L2900" s="21">
        <f>ROUND(0*(1+M2/100),2)</f>
        <v>0</v>
      </c>
      <c r="M2900" s="21">
        <f>ROUND(K2900*L2900,2)</f>
        <v>0</v>
      </c>
    </row>
    <row r="2901" spans="1:13" ht="30.6" customHeight="1" thickBot="1" x14ac:dyDescent="0.35">
      <c r="A2901" s="22"/>
      <c r="B2901" s="22"/>
      <c r="C2901" s="22"/>
      <c r="D2901" s="84" t="s">
        <v>5765</v>
      </c>
      <c r="E2901" s="84"/>
      <c r="F2901" s="84"/>
      <c r="G2901" s="84"/>
      <c r="H2901" s="84"/>
      <c r="I2901" s="84"/>
      <c r="J2901" s="84"/>
      <c r="K2901" s="84"/>
      <c r="L2901" s="84"/>
      <c r="M2901" s="84"/>
    </row>
    <row r="2902" spans="1:13" ht="15.15" customHeight="1" thickBot="1" x14ac:dyDescent="0.35">
      <c r="A2902" s="22"/>
      <c r="B2902" s="22"/>
      <c r="C2902" s="22"/>
      <c r="D2902" s="22"/>
      <c r="E2902" s="23"/>
      <c r="F2902" s="25" t="s">
        <v>5766</v>
      </c>
      <c r="G2902" s="25" t="s">
        <v>5767</v>
      </c>
      <c r="H2902" s="25" t="s">
        <v>5768</v>
      </c>
      <c r="I2902" s="25" t="s">
        <v>5769</v>
      </c>
      <c r="J2902" s="25" t="s">
        <v>5770</v>
      </c>
      <c r="K2902" s="25" t="s">
        <v>5771</v>
      </c>
      <c r="L2902" s="22"/>
      <c r="M2902" s="22"/>
    </row>
    <row r="2903" spans="1:13" ht="15.15" customHeight="1" thickBot="1" x14ac:dyDescent="0.35">
      <c r="A2903" s="22"/>
      <c r="B2903" s="22"/>
      <c r="C2903" s="22"/>
      <c r="D2903" s="26"/>
      <c r="E2903" s="27"/>
      <c r="F2903" s="28">
        <v>4</v>
      </c>
      <c r="G2903" s="29"/>
      <c r="H2903" s="29"/>
      <c r="I2903" s="29"/>
      <c r="J2903" s="31">
        <f>ROUND(F2903,3)</f>
        <v>4</v>
      </c>
      <c r="K2903" s="33">
        <f>SUM(J2903:J2903)</f>
        <v>4</v>
      </c>
      <c r="L2903" s="22"/>
      <c r="M2903" s="22"/>
    </row>
    <row r="2904" spans="1:13" ht="25.05" customHeight="1" thickBot="1" x14ac:dyDescent="0.35">
      <c r="A2904" s="10" t="s">
        <v>5772</v>
      </c>
      <c r="B2904" s="5" t="s">
        <v>5773</v>
      </c>
      <c r="C2904" s="5" t="s">
        <v>5774</v>
      </c>
      <c r="D2904" s="84" t="s">
        <v>5775</v>
      </c>
      <c r="E2904" s="84"/>
      <c r="F2904" s="84"/>
      <c r="G2904" s="84"/>
      <c r="H2904" s="84"/>
      <c r="I2904" s="84"/>
      <c r="J2904" s="84"/>
      <c r="K2904" s="20">
        <f>SUM(K2907:K2907)</f>
        <v>3</v>
      </c>
      <c r="L2904" s="21">
        <f>ROUND(0*(1+M2/100),2)</f>
        <v>0</v>
      </c>
      <c r="M2904" s="21">
        <f>ROUND(K2904*L2904,2)</f>
        <v>0</v>
      </c>
    </row>
    <row r="2905" spans="1:13" ht="39.75" customHeight="1" thickBot="1" x14ac:dyDescent="0.35">
      <c r="A2905" s="22"/>
      <c r="B2905" s="22"/>
      <c r="C2905" s="22"/>
      <c r="D2905" s="84" t="s">
        <v>5776</v>
      </c>
      <c r="E2905" s="84"/>
      <c r="F2905" s="84"/>
      <c r="G2905" s="84"/>
      <c r="H2905" s="84"/>
      <c r="I2905" s="84"/>
      <c r="J2905" s="84"/>
      <c r="K2905" s="84"/>
      <c r="L2905" s="84"/>
      <c r="M2905" s="84"/>
    </row>
    <row r="2906" spans="1:13" ht="15.15" customHeight="1" thickBot="1" x14ac:dyDescent="0.35">
      <c r="A2906" s="22"/>
      <c r="B2906" s="22"/>
      <c r="C2906" s="22"/>
      <c r="D2906" s="22"/>
      <c r="E2906" s="23"/>
      <c r="F2906" s="25" t="s">
        <v>5777</v>
      </c>
      <c r="G2906" s="25" t="s">
        <v>5778</v>
      </c>
      <c r="H2906" s="25" t="s">
        <v>5779</v>
      </c>
      <c r="I2906" s="25" t="s">
        <v>5780</v>
      </c>
      <c r="J2906" s="25" t="s">
        <v>5781</v>
      </c>
      <c r="K2906" s="25" t="s">
        <v>5782</v>
      </c>
      <c r="L2906" s="22"/>
      <c r="M2906" s="22"/>
    </row>
    <row r="2907" spans="1:13" ht="15.15" customHeight="1" thickBot="1" x14ac:dyDescent="0.35">
      <c r="A2907" s="22"/>
      <c r="B2907" s="22"/>
      <c r="C2907" s="22"/>
      <c r="D2907" s="26"/>
      <c r="E2907" s="27"/>
      <c r="F2907" s="28">
        <v>3</v>
      </c>
      <c r="G2907" s="29"/>
      <c r="H2907" s="29"/>
      <c r="I2907" s="29"/>
      <c r="J2907" s="31">
        <f>ROUND(F2907,3)</f>
        <v>3</v>
      </c>
      <c r="K2907" s="33">
        <f>SUM(J2907:J2907)</f>
        <v>3</v>
      </c>
      <c r="L2907" s="22"/>
      <c r="M2907" s="22"/>
    </row>
    <row r="2908" spans="1:13" ht="25.05" customHeight="1" thickBot="1" x14ac:dyDescent="0.35">
      <c r="A2908" s="10" t="s">
        <v>5783</v>
      </c>
      <c r="B2908" s="5" t="s">
        <v>5784</v>
      </c>
      <c r="C2908" s="5" t="s">
        <v>5785</v>
      </c>
      <c r="D2908" s="84" t="s">
        <v>5786</v>
      </c>
      <c r="E2908" s="84"/>
      <c r="F2908" s="84"/>
      <c r="G2908" s="84"/>
      <c r="H2908" s="84"/>
      <c r="I2908" s="84"/>
      <c r="J2908" s="84"/>
      <c r="K2908" s="20">
        <f>SUM(K2911:K2911)</f>
        <v>13</v>
      </c>
      <c r="L2908" s="21">
        <f>ROUND(0*(1+M2/100),2)</f>
        <v>0</v>
      </c>
      <c r="M2908" s="21">
        <f>ROUND(K2908*L2908,2)</f>
        <v>0</v>
      </c>
    </row>
    <row r="2909" spans="1:13" ht="30.6" customHeight="1" thickBot="1" x14ac:dyDescent="0.35">
      <c r="A2909" s="22"/>
      <c r="B2909" s="22"/>
      <c r="C2909" s="22"/>
      <c r="D2909" s="84" t="s">
        <v>5787</v>
      </c>
      <c r="E2909" s="84"/>
      <c r="F2909" s="84"/>
      <c r="G2909" s="84"/>
      <c r="H2909" s="84"/>
      <c r="I2909" s="84"/>
      <c r="J2909" s="84"/>
      <c r="K2909" s="84"/>
      <c r="L2909" s="84"/>
      <c r="M2909" s="84"/>
    </row>
    <row r="2910" spans="1:13" ht="15.15" customHeight="1" thickBot="1" x14ac:dyDescent="0.35">
      <c r="A2910" s="22"/>
      <c r="B2910" s="22"/>
      <c r="C2910" s="22"/>
      <c r="D2910" s="22"/>
      <c r="E2910" s="23"/>
      <c r="F2910" s="25" t="s">
        <v>5788</v>
      </c>
      <c r="G2910" s="25" t="s">
        <v>5789</v>
      </c>
      <c r="H2910" s="25" t="s">
        <v>5790</v>
      </c>
      <c r="I2910" s="25" t="s">
        <v>5791</v>
      </c>
      <c r="J2910" s="25" t="s">
        <v>5792</v>
      </c>
      <c r="K2910" s="25" t="s">
        <v>5793</v>
      </c>
      <c r="L2910" s="22"/>
      <c r="M2910" s="22"/>
    </row>
    <row r="2911" spans="1:13" ht="15.15" customHeight="1" thickBot="1" x14ac:dyDescent="0.35">
      <c r="A2911" s="22"/>
      <c r="B2911" s="22"/>
      <c r="C2911" s="22"/>
      <c r="D2911" s="26"/>
      <c r="E2911" s="27"/>
      <c r="F2911" s="28">
        <v>13</v>
      </c>
      <c r="G2911" s="29"/>
      <c r="H2911" s="29"/>
      <c r="I2911" s="29"/>
      <c r="J2911" s="31">
        <f>ROUND(F2911,3)</f>
        <v>13</v>
      </c>
      <c r="K2911" s="33">
        <f>SUM(J2911:J2911)</f>
        <v>13</v>
      </c>
      <c r="L2911" s="22"/>
      <c r="M2911" s="22"/>
    </row>
    <row r="2912" spans="1:13" ht="25.05" customHeight="1" thickBot="1" x14ac:dyDescent="0.35">
      <c r="A2912" s="10" t="s">
        <v>5794</v>
      </c>
      <c r="B2912" s="5" t="s">
        <v>5795</v>
      </c>
      <c r="C2912" s="5" t="s">
        <v>5796</v>
      </c>
      <c r="D2912" s="84" t="s">
        <v>5797</v>
      </c>
      <c r="E2912" s="84"/>
      <c r="F2912" s="84"/>
      <c r="G2912" s="84"/>
      <c r="H2912" s="84"/>
      <c r="I2912" s="84"/>
      <c r="J2912" s="84"/>
      <c r="K2912" s="20">
        <f>SUM(K2915:K2915)</f>
        <v>2</v>
      </c>
      <c r="L2912" s="21">
        <f>ROUND(0*(1+M2/100),2)</f>
        <v>0</v>
      </c>
      <c r="M2912" s="21">
        <f>ROUND(K2912*L2912,2)</f>
        <v>0</v>
      </c>
    </row>
    <row r="2913" spans="1:13" ht="30.6" customHeight="1" thickBot="1" x14ac:dyDescent="0.35">
      <c r="A2913" s="22"/>
      <c r="B2913" s="22"/>
      <c r="C2913" s="22"/>
      <c r="D2913" s="84" t="s">
        <v>5798</v>
      </c>
      <c r="E2913" s="84"/>
      <c r="F2913" s="84"/>
      <c r="G2913" s="84"/>
      <c r="H2913" s="84"/>
      <c r="I2913" s="84"/>
      <c r="J2913" s="84"/>
      <c r="K2913" s="84"/>
      <c r="L2913" s="84"/>
      <c r="M2913" s="84"/>
    </row>
    <row r="2914" spans="1:13" ht="15.15" customHeight="1" thickBot="1" x14ac:dyDescent="0.35">
      <c r="A2914" s="22"/>
      <c r="B2914" s="22"/>
      <c r="C2914" s="22"/>
      <c r="D2914" s="22"/>
      <c r="E2914" s="23"/>
      <c r="F2914" s="25" t="s">
        <v>5799</v>
      </c>
      <c r="G2914" s="25" t="s">
        <v>5800</v>
      </c>
      <c r="H2914" s="25" t="s">
        <v>5801</v>
      </c>
      <c r="I2914" s="25" t="s">
        <v>5802</v>
      </c>
      <c r="J2914" s="25" t="s">
        <v>5803</v>
      </c>
      <c r="K2914" s="25" t="s">
        <v>5804</v>
      </c>
      <c r="L2914" s="22"/>
      <c r="M2914" s="22"/>
    </row>
    <row r="2915" spans="1:13" ht="15.15" customHeight="1" thickBot="1" x14ac:dyDescent="0.35">
      <c r="A2915" s="22"/>
      <c r="B2915" s="22"/>
      <c r="C2915" s="22"/>
      <c r="D2915" s="26"/>
      <c r="E2915" s="27"/>
      <c r="F2915" s="28">
        <v>2</v>
      </c>
      <c r="G2915" s="29"/>
      <c r="H2915" s="29"/>
      <c r="I2915" s="29"/>
      <c r="J2915" s="31">
        <f>ROUND(F2915,3)</f>
        <v>2</v>
      </c>
      <c r="K2915" s="33">
        <f>SUM(J2915:J2915)</f>
        <v>2</v>
      </c>
      <c r="L2915" s="22"/>
      <c r="M2915" s="22"/>
    </row>
    <row r="2916" spans="1:13" ht="25.05" customHeight="1" thickBot="1" x14ac:dyDescent="0.35">
      <c r="A2916" s="10" t="s">
        <v>5805</v>
      </c>
      <c r="B2916" s="5" t="s">
        <v>5806</v>
      </c>
      <c r="C2916" s="5" t="s">
        <v>5807</v>
      </c>
      <c r="D2916" s="84" t="s">
        <v>5808</v>
      </c>
      <c r="E2916" s="84"/>
      <c r="F2916" s="84"/>
      <c r="G2916" s="84"/>
      <c r="H2916" s="84"/>
      <c r="I2916" s="84"/>
      <c r="J2916" s="84"/>
      <c r="K2916" s="20">
        <f>SUM(K2919:K2919)</f>
        <v>1</v>
      </c>
      <c r="L2916" s="21">
        <f>ROUND(0*(1+M2/100),2)</f>
        <v>0</v>
      </c>
      <c r="M2916" s="21">
        <f>ROUND(K2916*L2916,2)</f>
        <v>0</v>
      </c>
    </row>
    <row r="2917" spans="1:13" ht="39.75" customHeight="1" thickBot="1" x14ac:dyDescent="0.35">
      <c r="A2917" s="22"/>
      <c r="B2917" s="22"/>
      <c r="C2917" s="22"/>
      <c r="D2917" s="84" t="s">
        <v>5809</v>
      </c>
      <c r="E2917" s="84"/>
      <c r="F2917" s="84"/>
      <c r="G2917" s="84"/>
      <c r="H2917" s="84"/>
      <c r="I2917" s="84"/>
      <c r="J2917" s="84"/>
      <c r="K2917" s="84"/>
      <c r="L2917" s="84"/>
      <c r="M2917" s="84"/>
    </row>
    <row r="2918" spans="1:13" ht="15.15" customHeight="1" thickBot="1" x14ac:dyDescent="0.35">
      <c r="A2918" s="22"/>
      <c r="B2918" s="22"/>
      <c r="C2918" s="22"/>
      <c r="D2918" s="22"/>
      <c r="E2918" s="23"/>
      <c r="F2918" s="25" t="s">
        <v>5810</v>
      </c>
      <c r="G2918" s="25" t="s">
        <v>5811</v>
      </c>
      <c r="H2918" s="25" t="s">
        <v>5812</v>
      </c>
      <c r="I2918" s="25" t="s">
        <v>5813</v>
      </c>
      <c r="J2918" s="25" t="s">
        <v>5814</v>
      </c>
      <c r="K2918" s="25" t="s">
        <v>5815</v>
      </c>
      <c r="L2918" s="22"/>
      <c r="M2918" s="22"/>
    </row>
    <row r="2919" spans="1:13" ht="15.15" customHeight="1" thickBot="1" x14ac:dyDescent="0.35">
      <c r="A2919" s="22"/>
      <c r="B2919" s="22"/>
      <c r="C2919" s="22"/>
      <c r="D2919" s="26"/>
      <c r="E2919" s="27"/>
      <c r="F2919" s="28">
        <v>1</v>
      </c>
      <c r="G2919" s="29"/>
      <c r="H2919" s="29"/>
      <c r="I2919" s="29"/>
      <c r="J2919" s="31">
        <f>ROUND(F2919,3)</f>
        <v>1</v>
      </c>
      <c r="K2919" s="33">
        <f>SUM(J2919:J2919)</f>
        <v>1</v>
      </c>
      <c r="L2919" s="22"/>
      <c r="M2919" s="22"/>
    </row>
    <row r="2920" spans="1:13" ht="25.05" customHeight="1" thickBot="1" x14ac:dyDescent="0.35">
      <c r="A2920" s="10" t="s">
        <v>5816</v>
      </c>
      <c r="B2920" s="5" t="s">
        <v>5817</v>
      </c>
      <c r="C2920" s="5" t="s">
        <v>5818</v>
      </c>
      <c r="D2920" s="84" t="s">
        <v>5819</v>
      </c>
      <c r="E2920" s="84"/>
      <c r="F2920" s="84"/>
      <c r="G2920" s="84"/>
      <c r="H2920" s="84"/>
      <c r="I2920" s="84"/>
      <c r="J2920" s="84"/>
      <c r="K2920" s="20">
        <f>SUM(K2923:K2923)</f>
        <v>1</v>
      </c>
      <c r="L2920" s="21">
        <f>ROUND(0*(1+M2/100),2)</f>
        <v>0</v>
      </c>
      <c r="M2920" s="21">
        <f>ROUND(K2920*L2920,2)</f>
        <v>0</v>
      </c>
    </row>
    <row r="2921" spans="1:13" ht="30.6" customHeight="1" thickBot="1" x14ac:dyDescent="0.35">
      <c r="A2921" s="22"/>
      <c r="B2921" s="22"/>
      <c r="C2921" s="22"/>
      <c r="D2921" s="84" t="s">
        <v>5820</v>
      </c>
      <c r="E2921" s="84"/>
      <c r="F2921" s="84"/>
      <c r="G2921" s="84"/>
      <c r="H2921" s="84"/>
      <c r="I2921" s="84"/>
      <c r="J2921" s="84"/>
      <c r="K2921" s="84"/>
      <c r="L2921" s="84"/>
      <c r="M2921" s="84"/>
    </row>
    <row r="2922" spans="1:13" ht="15.15" customHeight="1" thickBot="1" x14ac:dyDescent="0.35">
      <c r="A2922" s="22"/>
      <c r="B2922" s="22"/>
      <c r="C2922" s="22"/>
      <c r="D2922" s="22"/>
      <c r="E2922" s="23"/>
      <c r="F2922" s="25" t="s">
        <v>5821</v>
      </c>
      <c r="G2922" s="25" t="s">
        <v>5822</v>
      </c>
      <c r="H2922" s="25" t="s">
        <v>5823</v>
      </c>
      <c r="I2922" s="25" t="s">
        <v>5824</v>
      </c>
      <c r="J2922" s="25" t="s">
        <v>5825</v>
      </c>
      <c r="K2922" s="25" t="s">
        <v>5826</v>
      </c>
      <c r="L2922" s="22"/>
      <c r="M2922" s="22"/>
    </row>
    <row r="2923" spans="1:13" ht="15.15" customHeight="1" thickBot="1" x14ac:dyDescent="0.35">
      <c r="A2923" s="22"/>
      <c r="B2923" s="22"/>
      <c r="C2923" s="22"/>
      <c r="D2923" s="26"/>
      <c r="E2923" s="27"/>
      <c r="F2923" s="28">
        <v>1</v>
      </c>
      <c r="G2923" s="29"/>
      <c r="H2923" s="29"/>
      <c r="I2923" s="29"/>
      <c r="J2923" s="31">
        <f>ROUND(F2923,3)</f>
        <v>1</v>
      </c>
      <c r="K2923" s="33">
        <f>SUM(J2923:J2923)</f>
        <v>1</v>
      </c>
      <c r="L2923" s="22"/>
      <c r="M2923" s="22"/>
    </row>
    <row r="2924" spans="1:13" ht="25.05" customHeight="1" thickBot="1" x14ac:dyDescent="0.35">
      <c r="A2924" s="10" t="s">
        <v>5827</v>
      </c>
      <c r="B2924" s="5" t="s">
        <v>5828</v>
      </c>
      <c r="C2924" s="5" t="s">
        <v>5829</v>
      </c>
      <c r="D2924" s="84" t="s">
        <v>5830</v>
      </c>
      <c r="E2924" s="84"/>
      <c r="F2924" s="84"/>
      <c r="G2924" s="84"/>
      <c r="H2924" s="84"/>
      <c r="I2924" s="84"/>
      <c r="J2924" s="84"/>
      <c r="K2924" s="20">
        <f>SUM(K2927:K2927)</f>
        <v>1</v>
      </c>
      <c r="L2924" s="21">
        <f>ROUND(0*(1+M2/100),2)</f>
        <v>0</v>
      </c>
      <c r="M2924" s="21">
        <f>ROUND(K2924*L2924,2)</f>
        <v>0</v>
      </c>
    </row>
    <row r="2925" spans="1:13" ht="67.5" customHeight="1" thickBot="1" x14ac:dyDescent="0.35">
      <c r="A2925" s="22"/>
      <c r="B2925" s="22"/>
      <c r="C2925" s="22"/>
      <c r="D2925" s="84" t="s">
        <v>5831</v>
      </c>
      <c r="E2925" s="84"/>
      <c r="F2925" s="84"/>
      <c r="G2925" s="84"/>
      <c r="H2925" s="84"/>
      <c r="I2925" s="84"/>
      <c r="J2925" s="84"/>
      <c r="K2925" s="84"/>
      <c r="L2925" s="84"/>
      <c r="M2925" s="84"/>
    </row>
    <row r="2926" spans="1:13" ht="15.15" customHeight="1" thickBot="1" x14ac:dyDescent="0.35">
      <c r="A2926" s="22"/>
      <c r="B2926" s="22"/>
      <c r="C2926" s="22"/>
      <c r="D2926" s="22"/>
      <c r="E2926" s="23"/>
      <c r="F2926" s="25" t="s">
        <v>5832</v>
      </c>
      <c r="G2926" s="25" t="s">
        <v>5833</v>
      </c>
      <c r="H2926" s="25" t="s">
        <v>5834</v>
      </c>
      <c r="I2926" s="25" t="s">
        <v>5835</v>
      </c>
      <c r="J2926" s="25" t="s">
        <v>5836</v>
      </c>
      <c r="K2926" s="25" t="s">
        <v>5837</v>
      </c>
      <c r="L2926" s="22"/>
      <c r="M2926" s="22"/>
    </row>
    <row r="2927" spans="1:13" ht="15.15" customHeight="1" thickBot="1" x14ac:dyDescent="0.35">
      <c r="A2927" s="22"/>
      <c r="B2927" s="22"/>
      <c r="C2927" s="22"/>
      <c r="D2927" s="26"/>
      <c r="E2927" s="27"/>
      <c r="F2927" s="28">
        <v>1</v>
      </c>
      <c r="G2927" s="29"/>
      <c r="H2927" s="29"/>
      <c r="I2927" s="29"/>
      <c r="J2927" s="31">
        <f>ROUND(F2927,3)</f>
        <v>1</v>
      </c>
      <c r="K2927" s="33">
        <f>SUM(J2927:J2927)</f>
        <v>1</v>
      </c>
      <c r="L2927" s="22"/>
      <c r="M2927" s="22"/>
    </row>
    <row r="2928" spans="1:13" ht="15.45" customHeight="1" thickBot="1" x14ac:dyDescent="0.35">
      <c r="A2928" s="34"/>
      <c r="B2928" s="34"/>
      <c r="C2928" s="34"/>
      <c r="D2928" s="62" t="s">
        <v>5838</v>
      </c>
      <c r="E2928" s="63"/>
      <c r="F2928" s="63"/>
      <c r="G2928" s="63"/>
      <c r="H2928" s="63"/>
      <c r="I2928" s="63"/>
      <c r="J2928" s="63"/>
      <c r="K2928" s="63"/>
      <c r="L2928" s="64">
        <f>M2868+M2872+M2876+M2880+M2884+M2888+M2892+M2896+M2900+M2904+M2908+M2912+M2916+M2920+M2924</f>
        <v>0</v>
      </c>
      <c r="M2928" s="64">
        <f>ROUND(L2928,2)</f>
        <v>0</v>
      </c>
    </row>
    <row r="2929" spans="1:13" ht="15.45" customHeight="1" thickBot="1" x14ac:dyDescent="0.35">
      <c r="A2929" s="65" t="s">
        <v>5839</v>
      </c>
      <c r="B2929" s="65" t="s">
        <v>5840</v>
      </c>
      <c r="C2929" s="66"/>
      <c r="D2929" s="90" t="s">
        <v>5841</v>
      </c>
      <c r="E2929" s="90"/>
      <c r="F2929" s="90"/>
      <c r="G2929" s="90"/>
      <c r="H2929" s="90"/>
      <c r="I2929" s="90"/>
      <c r="J2929" s="90"/>
      <c r="K2929" s="66"/>
      <c r="L2929" s="67">
        <f>L2950</f>
        <v>0</v>
      </c>
      <c r="M2929" s="67">
        <f>ROUND(L2929,2)</f>
        <v>0</v>
      </c>
    </row>
    <row r="2930" spans="1:13" ht="25.05" customHeight="1" thickBot="1" x14ac:dyDescent="0.35">
      <c r="A2930" s="10" t="s">
        <v>5842</v>
      </c>
      <c r="B2930" s="5" t="s">
        <v>5843</v>
      </c>
      <c r="C2930" s="5" t="s">
        <v>5844</v>
      </c>
      <c r="D2930" s="84" t="s">
        <v>5845</v>
      </c>
      <c r="E2930" s="84"/>
      <c r="F2930" s="84"/>
      <c r="G2930" s="84"/>
      <c r="H2930" s="84"/>
      <c r="I2930" s="84"/>
      <c r="J2930" s="84"/>
      <c r="K2930" s="20">
        <f>SUM(K2933:K2933)</f>
        <v>17</v>
      </c>
      <c r="L2930" s="21">
        <f>ROUND(0*(1+M2/100),2)</f>
        <v>0</v>
      </c>
      <c r="M2930" s="21">
        <f>ROUND(K2930*L2930,2)</f>
        <v>0</v>
      </c>
    </row>
    <row r="2931" spans="1:13" ht="39.75" customHeight="1" thickBot="1" x14ac:dyDescent="0.35">
      <c r="A2931" s="22"/>
      <c r="B2931" s="22"/>
      <c r="C2931" s="22"/>
      <c r="D2931" s="84" t="s">
        <v>5846</v>
      </c>
      <c r="E2931" s="84"/>
      <c r="F2931" s="84"/>
      <c r="G2931" s="84"/>
      <c r="H2931" s="84"/>
      <c r="I2931" s="84"/>
      <c r="J2931" s="84"/>
      <c r="K2931" s="84"/>
      <c r="L2931" s="84"/>
      <c r="M2931" s="84"/>
    </row>
    <row r="2932" spans="1:13" ht="15.15" customHeight="1" thickBot="1" x14ac:dyDescent="0.35">
      <c r="A2932" s="22"/>
      <c r="B2932" s="22"/>
      <c r="C2932" s="22"/>
      <c r="D2932" s="22"/>
      <c r="E2932" s="23"/>
      <c r="F2932" s="25" t="s">
        <v>5847</v>
      </c>
      <c r="G2932" s="25" t="s">
        <v>5848</v>
      </c>
      <c r="H2932" s="25" t="s">
        <v>5849</v>
      </c>
      <c r="I2932" s="25" t="s">
        <v>5850</v>
      </c>
      <c r="J2932" s="25" t="s">
        <v>5851</v>
      </c>
      <c r="K2932" s="25" t="s">
        <v>5852</v>
      </c>
      <c r="L2932" s="22"/>
      <c r="M2932" s="22"/>
    </row>
    <row r="2933" spans="1:13" ht="15.15" customHeight="1" thickBot="1" x14ac:dyDescent="0.35">
      <c r="A2933" s="22"/>
      <c r="B2933" s="22"/>
      <c r="C2933" s="22"/>
      <c r="D2933" s="26"/>
      <c r="E2933" s="27"/>
      <c r="F2933" s="28">
        <v>17</v>
      </c>
      <c r="G2933" s="29"/>
      <c r="H2933" s="29"/>
      <c r="I2933" s="29"/>
      <c r="J2933" s="31">
        <f>ROUND(F2933,3)</f>
        <v>17</v>
      </c>
      <c r="K2933" s="33">
        <f>SUM(J2933:J2933)</f>
        <v>17</v>
      </c>
      <c r="L2933" s="22"/>
      <c r="M2933" s="22"/>
    </row>
    <row r="2934" spans="1:13" ht="25.05" customHeight="1" thickBot="1" x14ac:dyDescent="0.35">
      <c r="A2934" s="10" t="s">
        <v>5853</v>
      </c>
      <c r="B2934" s="5" t="s">
        <v>5854</v>
      </c>
      <c r="C2934" s="5" t="s">
        <v>5855</v>
      </c>
      <c r="D2934" s="84" t="s">
        <v>5856</v>
      </c>
      <c r="E2934" s="84"/>
      <c r="F2934" s="84"/>
      <c r="G2934" s="84"/>
      <c r="H2934" s="84"/>
      <c r="I2934" s="84"/>
      <c r="J2934" s="84"/>
      <c r="K2934" s="20">
        <f>SUM(K2937:K2937)</f>
        <v>7</v>
      </c>
      <c r="L2934" s="21">
        <f>ROUND(0*(1+M2/100),2)</f>
        <v>0</v>
      </c>
      <c r="M2934" s="21">
        <f>ROUND(K2934*L2934,2)</f>
        <v>0</v>
      </c>
    </row>
    <row r="2935" spans="1:13" ht="49.05" customHeight="1" thickBot="1" x14ac:dyDescent="0.35">
      <c r="A2935" s="22"/>
      <c r="B2935" s="22"/>
      <c r="C2935" s="22"/>
      <c r="D2935" s="84" t="s">
        <v>5857</v>
      </c>
      <c r="E2935" s="84"/>
      <c r="F2935" s="84"/>
      <c r="G2935" s="84"/>
      <c r="H2935" s="84"/>
      <c r="I2935" s="84"/>
      <c r="J2935" s="84"/>
      <c r="K2935" s="84"/>
      <c r="L2935" s="84"/>
      <c r="M2935" s="84"/>
    </row>
    <row r="2936" spans="1:13" ht="15.15" customHeight="1" thickBot="1" x14ac:dyDescent="0.35">
      <c r="A2936" s="22"/>
      <c r="B2936" s="22"/>
      <c r="C2936" s="22"/>
      <c r="D2936" s="22"/>
      <c r="E2936" s="23"/>
      <c r="F2936" s="25" t="s">
        <v>5858</v>
      </c>
      <c r="G2936" s="25" t="s">
        <v>5859</v>
      </c>
      <c r="H2936" s="25" t="s">
        <v>5860</v>
      </c>
      <c r="I2936" s="25" t="s">
        <v>5861</v>
      </c>
      <c r="J2936" s="25" t="s">
        <v>5862</v>
      </c>
      <c r="K2936" s="25" t="s">
        <v>5863</v>
      </c>
      <c r="L2936" s="22"/>
      <c r="M2936" s="22"/>
    </row>
    <row r="2937" spans="1:13" ht="15.15" customHeight="1" thickBot="1" x14ac:dyDescent="0.35">
      <c r="A2937" s="22"/>
      <c r="B2937" s="22"/>
      <c r="C2937" s="22"/>
      <c r="D2937" s="26"/>
      <c r="E2937" s="27"/>
      <c r="F2937" s="28">
        <v>7</v>
      </c>
      <c r="G2937" s="29"/>
      <c r="H2937" s="29"/>
      <c r="I2937" s="29"/>
      <c r="J2937" s="31">
        <f>ROUND(F2937,3)</f>
        <v>7</v>
      </c>
      <c r="K2937" s="33">
        <f>SUM(J2937:J2937)</f>
        <v>7</v>
      </c>
      <c r="L2937" s="22"/>
      <c r="M2937" s="22"/>
    </row>
    <row r="2938" spans="1:13" ht="25.05" customHeight="1" thickBot="1" x14ac:dyDescent="0.35">
      <c r="A2938" s="10" t="s">
        <v>5864</v>
      </c>
      <c r="B2938" s="5" t="s">
        <v>5865</v>
      </c>
      <c r="C2938" s="5" t="s">
        <v>5866</v>
      </c>
      <c r="D2938" s="84" t="s">
        <v>5867</v>
      </c>
      <c r="E2938" s="84"/>
      <c r="F2938" s="84"/>
      <c r="G2938" s="84"/>
      <c r="H2938" s="84"/>
      <c r="I2938" s="84"/>
      <c r="J2938" s="84"/>
      <c r="K2938" s="20">
        <f>SUM(K2941:K2941)</f>
        <v>10</v>
      </c>
      <c r="L2938" s="21">
        <f>ROUND(0*(1+M2/100),2)</f>
        <v>0</v>
      </c>
      <c r="M2938" s="21">
        <f>ROUND(K2938*L2938,2)</f>
        <v>0</v>
      </c>
    </row>
    <row r="2939" spans="1:13" ht="39.75" customHeight="1" thickBot="1" x14ac:dyDescent="0.35">
      <c r="A2939" s="22"/>
      <c r="B2939" s="22"/>
      <c r="C2939" s="22"/>
      <c r="D2939" s="84" t="s">
        <v>5868</v>
      </c>
      <c r="E2939" s="84"/>
      <c r="F2939" s="84"/>
      <c r="G2939" s="84"/>
      <c r="H2939" s="84"/>
      <c r="I2939" s="84"/>
      <c r="J2939" s="84"/>
      <c r="K2939" s="84"/>
      <c r="L2939" s="84"/>
      <c r="M2939" s="84"/>
    </row>
    <row r="2940" spans="1:13" ht="15.15" customHeight="1" thickBot="1" x14ac:dyDescent="0.35">
      <c r="A2940" s="22"/>
      <c r="B2940" s="22"/>
      <c r="C2940" s="22"/>
      <c r="D2940" s="22"/>
      <c r="E2940" s="23"/>
      <c r="F2940" s="25" t="s">
        <v>5869</v>
      </c>
      <c r="G2940" s="25" t="s">
        <v>5870</v>
      </c>
      <c r="H2940" s="25" t="s">
        <v>5871</v>
      </c>
      <c r="I2940" s="25" t="s">
        <v>5872</v>
      </c>
      <c r="J2940" s="25" t="s">
        <v>5873</v>
      </c>
      <c r="K2940" s="25" t="s">
        <v>5874</v>
      </c>
      <c r="L2940" s="22"/>
      <c r="M2940" s="22"/>
    </row>
    <row r="2941" spans="1:13" ht="15.15" customHeight="1" thickBot="1" x14ac:dyDescent="0.35">
      <c r="A2941" s="22"/>
      <c r="B2941" s="22"/>
      <c r="C2941" s="22"/>
      <c r="D2941" s="26"/>
      <c r="E2941" s="27"/>
      <c r="F2941" s="28">
        <v>10</v>
      </c>
      <c r="G2941" s="29"/>
      <c r="H2941" s="29"/>
      <c r="I2941" s="29"/>
      <c r="J2941" s="31">
        <f>ROUND(F2941,3)</f>
        <v>10</v>
      </c>
      <c r="K2941" s="33">
        <f>SUM(J2941:J2941)</f>
        <v>10</v>
      </c>
      <c r="L2941" s="22"/>
      <c r="M2941" s="22"/>
    </row>
    <row r="2942" spans="1:13" ht="25.05" customHeight="1" thickBot="1" x14ac:dyDescent="0.35">
      <c r="A2942" s="10" t="s">
        <v>5875</v>
      </c>
      <c r="B2942" s="5" t="s">
        <v>5876</v>
      </c>
      <c r="C2942" s="5" t="s">
        <v>5877</v>
      </c>
      <c r="D2942" s="84" t="s">
        <v>5878</v>
      </c>
      <c r="E2942" s="84"/>
      <c r="F2942" s="84"/>
      <c r="G2942" s="84"/>
      <c r="H2942" s="84"/>
      <c r="I2942" s="84"/>
      <c r="J2942" s="84"/>
      <c r="K2942" s="20">
        <f>SUM(K2945:K2945)</f>
        <v>17</v>
      </c>
      <c r="L2942" s="21">
        <f>ROUND(0*(1+M2/100),2)</f>
        <v>0</v>
      </c>
      <c r="M2942" s="21">
        <f>ROUND(K2942*L2942,2)</f>
        <v>0</v>
      </c>
    </row>
    <row r="2943" spans="1:13" ht="39.75" customHeight="1" thickBot="1" x14ac:dyDescent="0.35">
      <c r="A2943" s="22"/>
      <c r="B2943" s="22"/>
      <c r="C2943" s="22"/>
      <c r="D2943" s="84" t="s">
        <v>5879</v>
      </c>
      <c r="E2943" s="84"/>
      <c r="F2943" s="84"/>
      <c r="G2943" s="84"/>
      <c r="H2943" s="84"/>
      <c r="I2943" s="84"/>
      <c r="J2943" s="84"/>
      <c r="K2943" s="84"/>
      <c r="L2943" s="84"/>
      <c r="M2943" s="84"/>
    </row>
    <row r="2944" spans="1:13" ht="15.15" customHeight="1" thickBot="1" x14ac:dyDescent="0.35">
      <c r="A2944" s="22"/>
      <c r="B2944" s="22"/>
      <c r="C2944" s="22"/>
      <c r="D2944" s="22"/>
      <c r="E2944" s="23"/>
      <c r="F2944" s="25" t="s">
        <v>5880</v>
      </c>
      <c r="G2944" s="25" t="s">
        <v>5881</v>
      </c>
      <c r="H2944" s="25" t="s">
        <v>5882</v>
      </c>
      <c r="I2944" s="25" t="s">
        <v>5883</v>
      </c>
      <c r="J2944" s="25" t="s">
        <v>5884</v>
      </c>
      <c r="K2944" s="25" t="s">
        <v>5885</v>
      </c>
      <c r="L2944" s="22"/>
      <c r="M2944" s="22"/>
    </row>
    <row r="2945" spans="1:13" ht="15.15" customHeight="1" thickBot="1" x14ac:dyDescent="0.35">
      <c r="A2945" s="22"/>
      <c r="B2945" s="22"/>
      <c r="C2945" s="22"/>
      <c r="D2945" s="26"/>
      <c r="E2945" s="27"/>
      <c r="F2945" s="28">
        <v>17</v>
      </c>
      <c r="G2945" s="29"/>
      <c r="H2945" s="29"/>
      <c r="I2945" s="29"/>
      <c r="J2945" s="31">
        <f>ROUND(F2945,3)</f>
        <v>17</v>
      </c>
      <c r="K2945" s="33">
        <f>SUM(J2945:J2945)</f>
        <v>17</v>
      </c>
      <c r="L2945" s="22"/>
      <c r="M2945" s="22"/>
    </row>
    <row r="2946" spans="1:13" ht="15.45" customHeight="1" thickBot="1" x14ac:dyDescent="0.35">
      <c r="A2946" s="10" t="s">
        <v>5886</v>
      </c>
      <c r="B2946" s="5" t="s">
        <v>5887</v>
      </c>
      <c r="C2946" s="5" t="s">
        <v>5888</v>
      </c>
      <c r="D2946" s="84" t="s">
        <v>5889</v>
      </c>
      <c r="E2946" s="84"/>
      <c r="F2946" s="84"/>
      <c r="G2946" s="84"/>
      <c r="H2946" s="84"/>
      <c r="I2946" s="84"/>
      <c r="J2946" s="84"/>
      <c r="K2946" s="20">
        <f>SUM(K2949:K2949)</f>
        <v>1</v>
      </c>
      <c r="L2946" s="21">
        <f>ROUND(0*(1+M2/100),2)</f>
        <v>0</v>
      </c>
      <c r="M2946" s="21">
        <f>ROUND(K2946*L2946,2)</f>
        <v>0</v>
      </c>
    </row>
    <row r="2947" spans="1:13" ht="39.75" customHeight="1" thickBot="1" x14ac:dyDescent="0.35">
      <c r="A2947" s="22"/>
      <c r="B2947" s="22"/>
      <c r="C2947" s="22"/>
      <c r="D2947" s="84" t="s">
        <v>5890</v>
      </c>
      <c r="E2947" s="84"/>
      <c r="F2947" s="84"/>
      <c r="G2947" s="84"/>
      <c r="H2947" s="84"/>
      <c r="I2947" s="84"/>
      <c r="J2947" s="84"/>
      <c r="K2947" s="84"/>
      <c r="L2947" s="84"/>
      <c r="M2947" s="84"/>
    </row>
    <row r="2948" spans="1:13" ht="15.15" customHeight="1" thickBot="1" x14ac:dyDescent="0.35">
      <c r="A2948" s="22"/>
      <c r="B2948" s="22"/>
      <c r="C2948" s="22"/>
      <c r="D2948" s="22"/>
      <c r="E2948" s="23"/>
      <c r="F2948" s="25" t="s">
        <v>5891</v>
      </c>
      <c r="G2948" s="25" t="s">
        <v>5892</v>
      </c>
      <c r="H2948" s="25" t="s">
        <v>5893</v>
      </c>
      <c r="I2948" s="25" t="s">
        <v>5894</v>
      </c>
      <c r="J2948" s="25" t="s">
        <v>5895</v>
      </c>
      <c r="K2948" s="25" t="s">
        <v>5896</v>
      </c>
      <c r="L2948" s="22"/>
      <c r="M2948" s="22"/>
    </row>
    <row r="2949" spans="1:13" ht="15.15" customHeight="1" thickBot="1" x14ac:dyDescent="0.35">
      <c r="A2949" s="22"/>
      <c r="B2949" s="22"/>
      <c r="C2949" s="22"/>
      <c r="D2949" s="26"/>
      <c r="E2949" s="27"/>
      <c r="F2949" s="28">
        <v>1</v>
      </c>
      <c r="G2949" s="29"/>
      <c r="H2949" s="29"/>
      <c r="I2949" s="29"/>
      <c r="J2949" s="31">
        <f>ROUND(F2949,3)</f>
        <v>1</v>
      </c>
      <c r="K2949" s="33">
        <f>SUM(J2949:J2949)</f>
        <v>1</v>
      </c>
      <c r="L2949" s="22"/>
      <c r="M2949" s="22"/>
    </row>
    <row r="2950" spans="1:13" ht="15.45" customHeight="1" thickBot="1" x14ac:dyDescent="0.35">
      <c r="A2950" s="34"/>
      <c r="B2950" s="34"/>
      <c r="C2950" s="34"/>
      <c r="D2950" s="62" t="s">
        <v>5897</v>
      </c>
      <c r="E2950" s="63"/>
      <c r="F2950" s="63"/>
      <c r="G2950" s="63"/>
      <c r="H2950" s="63"/>
      <c r="I2950" s="63"/>
      <c r="J2950" s="63"/>
      <c r="K2950" s="63"/>
      <c r="L2950" s="64">
        <f>M2930+M2934+M2938+M2942+M2946</f>
        <v>0</v>
      </c>
      <c r="M2950" s="64">
        <f>ROUND(L2950,2)</f>
        <v>0</v>
      </c>
    </row>
    <row r="2951" spans="1:13" ht="15.45" customHeight="1" thickBot="1" x14ac:dyDescent="0.35">
      <c r="A2951" s="65" t="s">
        <v>5898</v>
      </c>
      <c r="B2951" s="65" t="s">
        <v>5899</v>
      </c>
      <c r="C2951" s="66"/>
      <c r="D2951" s="90" t="s">
        <v>5900</v>
      </c>
      <c r="E2951" s="90"/>
      <c r="F2951" s="90"/>
      <c r="G2951" s="90"/>
      <c r="H2951" s="90"/>
      <c r="I2951" s="90"/>
      <c r="J2951" s="90"/>
      <c r="K2951" s="66"/>
      <c r="L2951" s="67">
        <f>L2960</f>
        <v>0</v>
      </c>
      <c r="M2951" s="67">
        <f>ROUND(L2951,2)</f>
        <v>0</v>
      </c>
    </row>
    <row r="2952" spans="1:13" ht="25.05" customHeight="1" thickBot="1" x14ac:dyDescent="0.35">
      <c r="A2952" s="10" t="s">
        <v>5901</v>
      </c>
      <c r="B2952" s="5" t="s">
        <v>5902</v>
      </c>
      <c r="C2952" s="5" t="s">
        <v>5903</v>
      </c>
      <c r="D2952" s="84" t="s">
        <v>5904</v>
      </c>
      <c r="E2952" s="84"/>
      <c r="F2952" s="84"/>
      <c r="G2952" s="84"/>
      <c r="H2952" s="84"/>
      <c r="I2952" s="84"/>
      <c r="J2952" s="84"/>
      <c r="K2952" s="20">
        <f>SUM(K2955:K2955)</f>
        <v>33</v>
      </c>
      <c r="L2952" s="21">
        <f>ROUND(0*(1+M2/100),2)</f>
        <v>0</v>
      </c>
      <c r="M2952" s="21">
        <f>ROUND(K2952*L2952,2)</f>
        <v>0</v>
      </c>
    </row>
    <row r="2953" spans="1:13" ht="49.05" customHeight="1" thickBot="1" x14ac:dyDescent="0.35">
      <c r="A2953" s="22"/>
      <c r="B2953" s="22"/>
      <c r="C2953" s="22"/>
      <c r="D2953" s="84" t="s">
        <v>5905</v>
      </c>
      <c r="E2953" s="84"/>
      <c r="F2953" s="84"/>
      <c r="G2953" s="84"/>
      <c r="H2953" s="84"/>
      <c r="I2953" s="84"/>
      <c r="J2953" s="84"/>
      <c r="K2953" s="84"/>
      <c r="L2953" s="84"/>
      <c r="M2953" s="84"/>
    </row>
    <row r="2954" spans="1:13" ht="15.15" customHeight="1" thickBot="1" x14ac:dyDescent="0.35">
      <c r="A2954" s="22"/>
      <c r="B2954" s="22"/>
      <c r="C2954" s="22"/>
      <c r="D2954" s="22"/>
      <c r="E2954" s="23"/>
      <c r="F2954" s="25" t="s">
        <v>5906</v>
      </c>
      <c r="G2954" s="25" t="s">
        <v>5907</v>
      </c>
      <c r="H2954" s="25" t="s">
        <v>5908</v>
      </c>
      <c r="I2954" s="25" t="s">
        <v>5909</v>
      </c>
      <c r="J2954" s="25" t="s">
        <v>5910</v>
      </c>
      <c r="K2954" s="25" t="s">
        <v>5911</v>
      </c>
      <c r="L2954" s="22"/>
      <c r="M2954" s="22"/>
    </row>
    <row r="2955" spans="1:13" ht="15.15" customHeight="1" thickBot="1" x14ac:dyDescent="0.35">
      <c r="A2955" s="22"/>
      <c r="B2955" s="22"/>
      <c r="C2955" s="22"/>
      <c r="D2955" s="26"/>
      <c r="E2955" s="27"/>
      <c r="F2955" s="28">
        <v>33</v>
      </c>
      <c r="G2955" s="29"/>
      <c r="H2955" s="29"/>
      <c r="I2955" s="29"/>
      <c r="J2955" s="31">
        <f>ROUND(F2955,3)</f>
        <v>33</v>
      </c>
      <c r="K2955" s="33">
        <f>SUM(J2955:J2955)</f>
        <v>33</v>
      </c>
      <c r="L2955" s="22"/>
      <c r="M2955" s="22"/>
    </row>
    <row r="2956" spans="1:13" ht="15.45" customHeight="1" thickBot="1" x14ac:dyDescent="0.35">
      <c r="A2956" s="10" t="s">
        <v>5912</v>
      </c>
      <c r="B2956" s="5" t="s">
        <v>5913</v>
      </c>
      <c r="C2956" s="5" t="s">
        <v>5914</v>
      </c>
      <c r="D2956" s="84" t="s">
        <v>5915</v>
      </c>
      <c r="E2956" s="84"/>
      <c r="F2956" s="84"/>
      <c r="G2956" s="84"/>
      <c r="H2956" s="84"/>
      <c r="I2956" s="84"/>
      <c r="J2956" s="84"/>
      <c r="K2956" s="20">
        <f>SUM(K2959:K2959)</f>
        <v>33</v>
      </c>
      <c r="L2956" s="21">
        <f>ROUND(0*(1+M2/100),2)</f>
        <v>0</v>
      </c>
      <c r="M2956" s="21">
        <f>ROUND(K2956*L2956,2)</f>
        <v>0</v>
      </c>
    </row>
    <row r="2957" spans="1:13" ht="30.6" customHeight="1" thickBot="1" x14ac:dyDescent="0.35">
      <c r="A2957" s="22"/>
      <c r="B2957" s="22"/>
      <c r="C2957" s="22"/>
      <c r="D2957" s="84" t="s">
        <v>5916</v>
      </c>
      <c r="E2957" s="84"/>
      <c r="F2957" s="84"/>
      <c r="G2957" s="84"/>
      <c r="H2957" s="84"/>
      <c r="I2957" s="84"/>
      <c r="J2957" s="84"/>
      <c r="K2957" s="84"/>
      <c r="L2957" s="84"/>
      <c r="M2957" s="84"/>
    </row>
    <row r="2958" spans="1:13" ht="15.15" customHeight="1" thickBot="1" x14ac:dyDescent="0.35">
      <c r="A2958" s="22"/>
      <c r="B2958" s="22"/>
      <c r="C2958" s="22"/>
      <c r="D2958" s="22"/>
      <c r="E2958" s="23"/>
      <c r="F2958" s="25" t="s">
        <v>5917</v>
      </c>
      <c r="G2958" s="25" t="s">
        <v>5918</v>
      </c>
      <c r="H2958" s="25" t="s">
        <v>5919</v>
      </c>
      <c r="I2958" s="25" t="s">
        <v>5920</v>
      </c>
      <c r="J2958" s="25" t="s">
        <v>5921</v>
      </c>
      <c r="K2958" s="25" t="s">
        <v>5922</v>
      </c>
      <c r="L2958" s="22"/>
      <c r="M2958" s="22"/>
    </row>
    <row r="2959" spans="1:13" ht="15.15" customHeight="1" thickBot="1" x14ac:dyDescent="0.35">
      <c r="A2959" s="22"/>
      <c r="B2959" s="22"/>
      <c r="C2959" s="22"/>
      <c r="D2959" s="26"/>
      <c r="E2959" s="27"/>
      <c r="F2959" s="28">
        <v>33</v>
      </c>
      <c r="G2959" s="29"/>
      <c r="H2959" s="29"/>
      <c r="I2959" s="29"/>
      <c r="J2959" s="31">
        <f>ROUND(F2959,3)</f>
        <v>33</v>
      </c>
      <c r="K2959" s="33">
        <f>SUM(J2959:J2959)</f>
        <v>33</v>
      </c>
      <c r="L2959" s="22"/>
      <c r="M2959" s="22"/>
    </row>
    <row r="2960" spans="1:13" ht="15.45" customHeight="1" thickBot="1" x14ac:dyDescent="0.35">
      <c r="A2960" s="34"/>
      <c r="B2960" s="34"/>
      <c r="C2960" s="34"/>
      <c r="D2960" s="62" t="s">
        <v>5923</v>
      </c>
      <c r="E2960" s="63"/>
      <c r="F2960" s="63"/>
      <c r="G2960" s="63"/>
      <c r="H2960" s="63"/>
      <c r="I2960" s="63"/>
      <c r="J2960" s="63"/>
      <c r="K2960" s="63"/>
      <c r="L2960" s="64">
        <f>M2952+M2956</f>
        <v>0</v>
      </c>
      <c r="M2960" s="64">
        <f>ROUND(L2960,2)</f>
        <v>0</v>
      </c>
    </row>
    <row r="2961" spans="1:13" ht="15.45" customHeight="1" thickBot="1" x14ac:dyDescent="0.35">
      <c r="A2961" s="65" t="s">
        <v>5924</v>
      </c>
      <c r="B2961" s="65" t="s">
        <v>5925</v>
      </c>
      <c r="C2961" s="66"/>
      <c r="D2961" s="90" t="s">
        <v>5926</v>
      </c>
      <c r="E2961" s="90"/>
      <c r="F2961" s="90"/>
      <c r="G2961" s="90"/>
      <c r="H2961" s="90"/>
      <c r="I2961" s="90"/>
      <c r="J2961" s="90"/>
      <c r="K2961" s="66"/>
      <c r="L2961" s="67">
        <f>L3070</f>
        <v>0</v>
      </c>
      <c r="M2961" s="67">
        <f>ROUND(L2961,2)</f>
        <v>0</v>
      </c>
    </row>
    <row r="2962" spans="1:13" ht="15.45" customHeight="1" thickBot="1" x14ac:dyDescent="0.35">
      <c r="A2962" s="10" t="s">
        <v>5927</v>
      </c>
      <c r="B2962" s="5" t="s">
        <v>5928</v>
      </c>
      <c r="C2962" s="5" t="s">
        <v>5929</v>
      </c>
      <c r="D2962" s="84" t="s">
        <v>5930</v>
      </c>
      <c r="E2962" s="84"/>
      <c r="F2962" s="84"/>
      <c r="G2962" s="84"/>
      <c r="H2962" s="84"/>
      <c r="I2962" s="84"/>
      <c r="J2962" s="84"/>
      <c r="K2962" s="20">
        <f>SUM(K2965:K2965)</f>
        <v>3</v>
      </c>
      <c r="L2962" s="21">
        <f>ROUND(0*(1+M2/100),2)</f>
        <v>0</v>
      </c>
      <c r="M2962" s="21">
        <f>ROUND(K2962*L2962,2)</f>
        <v>0</v>
      </c>
    </row>
    <row r="2963" spans="1:13" ht="30.6" customHeight="1" thickBot="1" x14ac:dyDescent="0.35">
      <c r="A2963" s="22"/>
      <c r="B2963" s="22"/>
      <c r="C2963" s="22"/>
      <c r="D2963" s="84" t="s">
        <v>5931</v>
      </c>
      <c r="E2963" s="84"/>
      <c r="F2963" s="84"/>
      <c r="G2963" s="84"/>
      <c r="H2963" s="84"/>
      <c r="I2963" s="84"/>
      <c r="J2963" s="84"/>
      <c r="K2963" s="84"/>
      <c r="L2963" s="84"/>
      <c r="M2963" s="84"/>
    </row>
    <row r="2964" spans="1:13" ht="15.15" customHeight="1" thickBot="1" x14ac:dyDescent="0.35">
      <c r="A2964" s="22"/>
      <c r="B2964" s="22"/>
      <c r="C2964" s="22"/>
      <c r="D2964" s="22"/>
      <c r="E2964" s="23"/>
      <c r="F2964" s="25" t="s">
        <v>5932</v>
      </c>
      <c r="G2964" s="25" t="s">
        <v>5933</v>
      </c>
      <c r="H2964" s="25" t="s">
        <v>5934</v>
      </c>
      <c r="I2964" s="25" t="s">
        <v>5935</v>
      </c>
      <c r="J2964" s="25" t="s">
        <v>5936</v>
      </c>
      <c r="K2964" s="25" t="s">
        <v>5937</v>
      </c>
      <c r="L2964" s="22"/>
      <c r="M2964" s="22"/>
    </row>
    <row r="2965" spans="1:13" ht="15.15" customHeight="1" thickBot="1" x14ac:dyDescent="0.35">
      <c r="A2965" s="22"/>
      <c r="B2965" s="22"/>
      <c r="C2965" s="22"/>
      <c r="D2965" s="26"/>
      <c r="E2965" s="27"/>
      <c r="F2965" s="28">
        <v>3</v>
      </c>
      <c r="G2965" s="29"/>
      <c r="H2965" s="29"/>
      <c r="I2965" s="29"/>
      <c r="J2965" s="31">
        <f>ROUND(F2965,3)</f>
        <v>3</v>
      </c>
      <c r="K2965" s="33">
        <f>SUM(J2965:J2965)</f>
        <v>3</v>
      </c>
      <c r="L2965" s="22"/>
      <c r="M2965" s="22"/>
    </row>
    <row r="2966" spans="1:13" ht="15.45" customHeight="1" thickBot="1" x14ac:dyDescent="0.35">
      <c r="A2966" s="10" t="s">
        <v>5938</v>
      </c>
      <c r="B2966" s="5" t="s">
        <v>5939</v>
      </c>
      <c r="C2966" s="5" t="s">
        <v>5940</v>
      </c>
      <c r="D2966" s="84" t="s">
        <v>5941</v>
      </c>
      <c r="E2966" s="84"/>
      <c r="F2966" s="84"/>
      <c r="G2966" s="84"/>
      <c r="H2966" s="84"/>
      <c r="I2966" s="84"/>
      <c r="J2966" s="84"/>
      <c r="K2966" s="20">
        <f>SUM(K2969:K2969)</f>
        <v>3</v>
      </c>
      <c r="L2966" s="21">
        <f>ROUND(0*(1+M2/100),2)</f>
        <v>0</v>
      </c>
      <c r="M2966" s="21">
        <f>ROUND(K2966*L2966,2)</f>
        <v>0</v>
      </c>
    </row>
    <row r="2967" spans="1:13" ht="30.6" customHeight="1" thickBot="1" x14ac:dyDescent="0.35">
      <c r="A2967" s="22"/>
      <c r="B2967" s="22"/>
      <c r="C2967" s="22"/>
      <c r="D2967" s="84" t="s">
        <v>5942</v>
      </c>
      <c r="E2967" s="84"/>
      <c r="F2967" s="84"/>
      <c r="G2967" s="84"/>
      <c r="H2967" s="84"/>
      <c r="I2967" s="84"/>
      <c r="J2967" s="84"/>
      <c r="K2967" s="84"/>
      <c r="L2967" s="84"/>
      <c r="M2967" s="84"/>
    </row>
    <row r="2968" spans="1:13" ht="15.15" customHeight="1" thickBot="1" x14ac:dyDescent="0.35">
      <c r="A2968" s="22"/>
      <c r="B2968" s="22"/>
      <c r="C2968" s="22"/>
      <c r="D2968" s="22"/>
      <c r="E2968" s="23"/>
      <c r="F2968" s="25" t="s">
        <v>5943</v>
      </c>
      <c r="G2968" s="25" t="s">
        <v>5944</v>
      </c>
      <c r="H2968" s="25" t="s">
        <v>5945</v>
      </c>
      <c r="I2968" s="25" t="s">
        <v>5946</v>
      </c>
      <c r="J2968" s="25" t="s">
        <v>5947</v>
      </c>
      <c r="K2968" s="25" t="s">
        <v>5948</v>
      </c>
      <c r="L2968" s="22"/>
      <c r="M2968" s="22"/>
    </row>
    <row r="2969" spans="1:13" ht="15.15" customHeight="1" thickBot="1" x14ac:dyDescent="0.35">
      <c r="A2969" s="22"/>
      <c r="B2969" s="22"/>
      <c r="C2969" s="22"/>
      <c r="D2969" s="26"/>
      <c r="E2969" s="27"/>
      <c r="F2969" s="28">
        <v>3</v>
      </c>
      <c r="G2969" s="29"/>
      <c r="H2969" s="29"/>
      <c r="I2969" s="29"/>
      <c r="J2969" s="31">
        <f>ROUND(F2969,3)</f>
        <v>3</v>
      </c>
      <c r="K2969" s="33">
        <f>SUM(J2969:J2969)</f>
        <v>3</v>
      </c>
      <c r="L2969" s="22"/>
      <c r="M2969" s="22"/>
    </row>
    <row r="2970" spans="1:13" ht="15.45" customHeight="1" thickBot="1" x14ac:dyDescent="0.35">
      <c r="A2970" s="10" t="s">
        <v>5949</v>
      </c>
      <c r="B2970" s="5" t="s">
        <v>5950</v>
      </c>
      <c r="C2970" s="5" t="s">
        <v>5951</v>
      </c>
      <c r="D2970" s="84" t="s">
        <v>5952</v>
      </c>
      <c r="E2970" s="84"/>
      <c r="F2970" s="84"/>
      <c r="G2970" s="84"/>
      <c r="H2970" s="84"/>
      <c r="I2970" s="84"/>
      <c r="J2970" s="84"/>
      <c r="K2970" s="20">
        <f>SUM(K2973:K2973)</f>
        <v>1</v>
      </c>
      <c r="L2970" s="21">
        <f>ROUND(0*(1+M2/100),2)</f>
        <v>0</v>
      </c>
      <c r="M2970" s="21">
        <f>ROUND(K2970*L2970,2)</f>
        <v>0</v>
      </c>
    </row>
    <row r="2971" spans="1:13" ht="30.6" customHeight="1" thickBot="1" x14ac:dyDescent="0.35">
      <c r="A2971" s="22"/>
      <c r="B2971" s="22"/>
      <c r="C2971" s="22"/>
      <c r="D2971" s="84" t="s">
        <v>5953</v>
      </c>
      <c r="E2971" s="84"/>
      <c r="F2971" s="84"/>
      <c r="G2971" s="84"/>
      <c r="H2971" s="84"/>
      <c r="I2971" s="84"/>
      <c r="J2971" s="84"/>
      <c r="K2971" s="84"/>
      <c r="L2971" s="84"/>
      <c r="M2971" s="84"/>
    </row>
    <row r="2972" spans="1:13" ht="15.15" customHeight="1" thickBot="1" x14ac:dyDescent="0.35">
      <c r="A2972" s="22"/>
      <c r="B2972" s="22"/>
      <c r="C2972" s="22"/>
      <c r="D2972" s="22"/>
      <c r="E2972" s="23"/>
      <c r="F2972" s="25" t="s">
        <v>5954</v>
      </c>
      <c r="G2972" s="25" t="s">
        <v>5955</v>
      </c>
      <c r="H2972" s="25" t="s">
        <v>5956</v>
      </c>
      <c r="I2972" s="25" t="s">
        <v>5957</v>
      </c>
      <c r="J2972" s="25" t="s">
        <v>5958</v>
      </c>
      <c r="K2972" s="25" t="s">
        <v>5959</v>
      </c>
      <c r="L2972" s="22"/>
      <c r="M2972" s="22"/>
    </row>
    <row r="2973" spans="1:13" ht="15.15" customHeight="1" thickBot="1" x14ac:dyDescent="0.35">
      <c r="A2973" s="22"/>
      <c r="B2973" s="22"/>
      <c r="C2973" s="22"/>
      <c r="D2973" s="26"/>
      <c r="E2973" s="27"/>
      <c r="F2973" s="28">
        <v>1</v>
      </c>
      <c r="G2973" s="29"/>
      <c r="H2973" s="29"/>
      <c r="I2973" s="29"/>
      <c r="J2973" s="31">
        <f>ROUND(F2973,3)</f>
        <v>1</v>
      </c>
      <c r="K2973" s="33">
        <f>SUM(J2973:J2973)</f>
        <v>1</v>
      </c>
      <c r="L2973" s="22"/>
      <c r="M2973" s="22"/>
    </row>
    <row r="2974" spans="1:13" ht="15.45" customHeight="1" thickBot="1" x14ac:dyDescent="0.35">
      <c r="A2974" s="10" t="s">
        <v>5960</v>
      </c>
      <c r="B2974" s="5" t="s">
        <v>5961</v>
      </c>
      <c r="C2974" s="5" t="s">
        <v>5962</v>
      </c>
      <c r="D2974" s="84" t="s">
        <v>5963</v>
      </c>
      <c r="E2974" s="84"/>
      <c r="F2974" s="84"/>
      <c r="G2974" s="84"/>
      <c r="H2974" s="84"/>
      <c r="I2974" s="84"/>
      <c r="J2974" s="84"/>
      <c r="K2974" s="20">
        <f>SUM(K2977:K2977)</f>
        <v>1</v>
      </c>
      <c r="L2974" s="21">
        <f>ROUND(0*(1+M2/100),2)</f>
        <v>0</v>
      </c>
      <c r="M2974" s="21">
        <f>ROUND(K2974*L2974,2)</f>
        <v>0</v>
      </c>
    </row>
    <row r="2975" spans="1:13" ht="30.6" customHeight="1" thickBot="1" x14ac:dyDescent="0.35">
      <c r="A2975" s="22"/>
      <c r="B2975" s="22"/>
      <c r="C2975" s="22"/>
      <c r="D2975" s="84" t="s">
        <v>5964</v>
      </c>
      <c r="E2975" s="84"/>
      <c r="F2975" s="84"/>
      <c r="G2975" s="84"/>
      <c r="H2975" s="84"/>
      <c r="I2975" s="84"/>
      <c r="J2975" s="84"/>
      <c r="K2975" s="84"/>
      <c r="L2975" s="84"/>
      <c r="M2975" s="84"/>
    </row>
    <row r="2976" spans="1:13" ht="15.15" customHeight="1" thickBot="1" x14ac:dyDescent="0.35">
      <c r="A2976" s="22"/>
      <c r="B2976" s="22"/>
      <c r="C2976" s="22"/>
      <c r="D2976" s="22"/>
      <c r="E2976" s="23"/>
      <c r="F2976" s="25" t="s">
        <v>5965</v>
      </c>
      <c r="G2976" s="25" t="s">
        <v>5966</v>
      </c>
      <c r="H2976" s="25" t="s">
        <v>5967</v>
      </c>
      <c r="I2976" s="25" t="s">
        <v>5968</v>
      </c>
      <c r="J2976" s="25" t="s">
        <v>5969</v>
      </c>
      <c r="K2976" s="25" t="s">
        <v>5970</v>
      </c>
      <c r="L2976" s="22"/>
      <c r="M2976" s="22"/>
    </row>
    <row r="2977" spans="1:13" ht="15.15" customHeight="1" thickBot="1" x14ac:dyDescent="0.35">
      <c r="A2977" s="22"/>
      <c r="B2977" s="22"/>
      <c r="C2977" s="22"/>
      <c r="D2977" s="26"/>
      <c r="E2977" s="27"/>
      <c r="F2977" s="28">
        <v>1</v>
      </c>
      <c r="G2977" s="29"/>
      <c r="H2977" s="29"/>
      <c r="I2977" s="29"/>
      <c r="J2977" s="31">
        <f>ROUND(F2977,3)</f>
        <v>1</v>
      </c>
      <c r="K2977" s="33">
        <f>SUM(J2977:J2977)</f>
        <v>1</v>
      </c>
      <c r="L2977" s="22"/>
      <c r="M2977" s="22"/>
    </row>
    <row r="2978" spans="1:13" ht="15.45" customHeight="1" thickBot="1" x14ac:dyDescent="0.35">
      <c r="A2978" s="10" t="s">
        <v>5971</v>
      </c>
      <c r="B2978" s="5" t="s">
        <v>5972</v>
      </c>
      <c r="C2978" s="5" t="s">
        <v>5973</v>
      </c>
      <c r="D2978" s="84" t="s">
        <v>5974</v>
      </c>
      <c r="E2978" s="84"/>
      <c r="F2978" s="84"/>
      <c r="G2978" s="84"/>
      <c r="H2978" s="84"/>
      <c r="I2978" s="84"/>
      <c r="J2978" s="84"/>
      <c r="K2978" s="20">
        <f>SUM(K2981:K2981)</f>
        <v>28</v>
      </c>
      <c r="L2978" s="21">
        <f>ROUND(0*(1+M2/100),2)</f>
        <v>0</v>
      </c>
      <c r="M2978" s="21">
        <f>ROUND(K2978*L2978,2)</f>
        <v>0</v>
      </c>
    </row>
    <row r="2979" spans="1:13" ht="30.6" customHeight="1" thickBot="1" x14ac:dyDescent="0.35">
      <c r="A2979" s="22"/>
      <c r="B2979" s="22"/>
      <c r="C2979" s="22"/>
      <c r="D2979" s="84" t="s">
        <v>5975</v>
      </c>
      <c r="E2979" s="84"/>
      <c r="F2979" s="84"/>
      <c r="G2979" s="84"/>
      <c r="H2979" s="84"/>
      <c r="I2979" s="84"/>
      <c r="J2979" s="84"/>
      <c r="K2979" s="84"/>
      <c r="L2979" s="84"/>
      <c r="M2979" s="84"/>
    </row>
    <row r="2980" spans="1:13" ht="15.15" customHeight="1" thickBot="1" x14ac:dyDescent="0.35">
      <c r="A2980" s="22"/>
      <c r="B2980" s="22"/>
      <c r="C2980" s="22"/>
      <c r="D2980" s="22"/>
      <c r="E2980" s="23"/>
      <c r="F2980" s="25" t="s">
        <v>5976</v>
      </c>
      <c r="G2980" s="25" t="s">
        <v>5977</v>
      </c>
      <c r="H2980" s="25" t="s">
        <v>5978</v>
      </c>
      <c r="I2980" s="25" t="s">
        <v>5979</v>
      </c>
      <c r="J2980" s="25" t="s">
        <v>5980</v>
      </c>
      <c r="K2980" s="25" t="s">
        <v>5981</v>
      </c>
      <c r="L2980" s="22"/>
      <c r="M2980" s="22"/>
    </row>
    <row r="2981" spans="1:13" ht="15.15" customHeight="1" thickBot="1" x14ac:dyDescent="0.35">
      <c r="A2981" s="22"/>
      <c r="B2981" s="22"/>
      <c r="C2981" s="22"/>
      <c r="D2981" s="26"/>
      <c r="E2981" s="27"/>
      <c r="F2981" s="28">
        <v>28</v>
      </c>
      <c r="G2981" s="29"/>
      <c r="H2981" s="29"/>
      <c r="I2981" s="29"/>
      <c r="J2981" s="31">
        <f>ROUND(F2981,3)</f>
        <v>28</v>
      </c>
      <c r="K2981" s="33">
        <f>SUM(J2981:J2981)</f>
        <v>28</v>
      </c>
      <c r="L2981" s="22"/>
      <c r="M2981" s="22"/>
    </row>
    <row r="2982" spans="1:13" ht="15.45" customHeight="1" thickBot="1" x14ac:dyDescent="0.35">
      <c r="A2982" s="10" t="s">
        <v>5982</v>
      </c>
      <c r="B2982" s="5" t="s">
        <v>5983</v>
      </c>
      <c r="C2982" s="5" t="s">
        <v>5984</v>
      </c>
      <c r="D2982" s="84" t="s">
        <v>5985</v>
      </c>
      <c r="E2982" s="84"/>
      <c r="F2982" s="84"/>
      <c r="G2982" s="84"/>
      <c r="H2982" s="84"/>
      <c r="I2982" s="84"/>
      <c r="J2982" s="84"/>
      <c r="K2982" s="20">
        <f>SUM(K2985:K2985)</f>
        <v>28</v>
      </c>
      <c r="L2982" s="21">
        <f>ROUND(0*(1+M2/100),2)</f>
        <v>0</v>
      </c>
      <c r="M2982" s="21">
        <f>ROUND(K2982*L2982,2)</f>
        <v>0</v>
      </c>
    </row>
    <row r="2983" spans="1:13" ht="30.6" customHeight="1" thickBot="1" x14ac:dyDescent="0.35">
      <c r="A2983" s="22"/>
      <c r="B2983" s="22"/>
      <c r="C2983" s="22"/>
      <c r="D2983" s="84" t="s">
        <v>5986</v>
      </c>
      <c r="E2983" s="84"/>
      <c r="F2983" s="84"/>
      <c r="G2983" s="84"/>
      <c r="H2983" s="84"/>
      <c r="I2983" s="84"/>
      <c r="J2983" s="84"/>
      <c r="K2983" s="84"/>
      <c r="L2983" s="84"/>
      <c r="M2983" s="84"/>
    </row>
    <row r="2984" spans="1:13" ht="15.15" customHeight="1" thickBot="1" x14ac:dyDescent="0.35">
      <c r="A2984" s="22"/>
      <c r="B2984" s="22"/>
      <c r="C2984" s="22"/>
      <c r="D2984" s="22"/>
      <c r="E2984" s="23"/>
      <c r="F2984" s="25" t="s">
        <v>5987</v>
      </c>
      <c r="G2984" s="25" t="s">
        <v>5988</v>
      </c>
      <c r="H2984" s="25" t="s">
        <v>5989</v>
      </c>
      <c r="I2984" s="25" t="s">
        <v>5990</v>
      </c>
      <c r="J2984" s="25" t="s">
        <v>5991</v>
      </c>
      <c r="K2984" s="25" t="s">
        <v>5992</v>
      </c>
      <c r="L2984" s="22"/>
      <c r="M2984" s="22"/>
    </row>
    <row r="2985" spans="1:13" ht="15.15" customHeight="1" thickBot="1" x14ac:dyDescent="0.35">
      <c r="A2985" s="22"/>
      <c r="B2985" s="22"/>
      <c r="C2985" s="22"/>
      <c r="D2985" s="26"/>
      <c r="E2985" s="27"/>
      <c r="F2985" s="28">
        <v>28</v>
      </c>
      <c r="G2985" s="29"/>
      <c r="H2985" s="29"/>
      <c r="I2985" s="29"/>
      <c r="J2985" s="31">
        <f>ROUND(F2985,3)</f>
        <v>28</v>
      </c>
      <c r="K2985" s="33">
        <f>SUM(J2985:J2985)</f>
        <v>28</v>
      </c>
      <c r="L2985" s="22"/>
      <c r="M2985" s="22"/>
    </row>
    <row r="2986" spans="1:13" ht="15.45" customHeight="1" thickBot="1" x14ac:dyDescent="0.35">
      <c r="A2986" s="10" t="s">
        <v>5993</v>
      </c>
      <c r="B2986" s="5" t="s">
        <v>5994</v>
      </c>
      <c r="C2986" s="5" t="s">
        <v>5995</v>
      </c>
      <c r="D2986" s="84" t="s">
        <v>5996</v>
      </c>
      <c r="E2986" s="84"/>
      <c r="F2986" s="84"/>
      <c r="G2986" s="84"/>
      <c r="H2986" s="84"/>
      <c r="I2986" s="84"/>
      <c r="J2986" s="84"/>
      <c r="K2986" s="20">
        <f>SUM(K2989:K2989)</f>
        <v>4</v>
      </c>
      <c r="L2986" s="21">
        <f>ROUND(0*(1+M2/100),2)</f>
        <v>0</v>
      </c>
      <c r="M2986" s="21">
        <f>ROUND(K2986*L2986,2)</f>
        <v>0</v>
      </c>
    </row>
    <row r="2987" spans="1:13" ht="30.6" customHeight="1" thickBot="1" x14ac:dyDescent="0.35">
      <c r="A2987" s="22"/>
      <c r="B2987" s="22"/>
      <c r="C2987" s="22"/>
      <c r="D2987" s="84" t="s">
        <v>5997</v>
      </c>
      <c r="E2987" s="84"/>
      <c r="F2987" s="84"/>
      <c r="G2987" s="84"/>
      <c r="H2987" s="84"/>
      <c r="I2987" s="84"/>
      <c r="J2987" s="84"/>
      <c r="K2987" s="84"/>
      <c r="L2987" s="84"/>
      <c r="M2987" s="84"/>
    </row>
    <row r="2988" spans="1:13" ht="15.15" customHeight="1" thickBot="1" x14ac:dyDescent="0.35">
      <c r="A2988" s="22"/>
      <c r="B2988" s="22"/>
      <c r="C2988" s="22"/>
      <c r="D2988" s="22"/>
      <c r="E2988" s="23"/>
      <c r="F2988" s="25" t="s">
        <v>5998</v>
      </c>
      <c r="G2988" s="25" t="s">
        <v>5999</v>
      </c>
      <c r="H2988" s="25" t="s">
        <v>6000</v>
      </c>
      <c r="I2988" s="25" t="s">
        <v>6001</v>
      </c>
      <c r="J2988" s="25" t="s">
        <v>6002</v>
      </c>
      <c r="K2988" s="25" t="s">
        <v>6003</v>
      </c>
      <c r="L2988" s="22"/>
      <c r="M2988" s="22"/>
    </row>
    <row r="2989" spans="1:13" ht="15.15" customHeight="1" thickBot="1" x14ac:dyDescent="0.35">
      <c r="A2989" s="22"/>
      <c r="B2989" s="22"/>
      <c r="C2989" s="22"/>
      <c r="D2989" s="26"/>
      <c r="E2989" s="27"/>
      <c r="F2989" s="28">
        <v>4</v>
      </c>
      <c r="G2989" s="29"/>
      <c r="H2989" s="29"/>
      <c r="I2989" s="29"/>
      <c r="J2989" s="31">
        <f>ROUND(F2989,3)</f>
        <v>4</v>
      </c>
      <c r="K2989" s="33">
        <f>SUM(J2989:J2989)</f>
        <v>4</v>
      </c>
      <c r="L2989" s="22"/>
      <c r="M2989" s="22"/>
    </row>
    <row r="2990" spans="1:13" ht="15.45" customHeight="1" thickBot="1" x14ac:dyDescent="0.35">
      <c r="A2990" s="10" t="s">
        <v>6004</v>
      </c>
      <c r="B2990" s="5" t="s">
        <v>6005</v>
      </c>
      <c r="C2990" s="5" t="s">
        <v>6006</v>
      </c>
      <c r="D2990" s="84" t="s">
        <v>6007</v>
      </c>
      <c r="E2990" s="84"/>
      <c r="F2990" s="84"/>
      <c r="G2990" s="84"/>
      <c r="H2990" s="84"/>
      <c r="I2990" s="84"/>
      <c r="J2990" s="84"/>
      <c r="K2990" s="20">
        <f>SUM(K2993:K2993)</f>
        <v>4</v>
      </c>
      <c r="L2990" s="21">
        <f>ROUND(0*(1+M2/100),2)</f>
        <v>0</v>
      </c>
      <c r="M2990" s="21">
        <f>ROUND(K2990*L2990,2)</f>
        <v>0</v>
      </c>
    </row>
    <row r="2991" spans="1:13" ht="30.6" customHeight="1" thickBot="1" x14ac:dyDescent="0.35">
      <c r="A2991" s="22"/>
      <c r="B2991" s="22"/>
      <c r="C2991" s="22"/>
      <c r="D2991" s="84" t="s">
        <v>6008</v>
      </c>
      <c r="E2991" s="84"/>
      <c r="F2991" s="84"/>
      <c r="G2991" s="84"/>
      <c r="H2991" s="84"/>
      <c r="I2991" s="84"/>
      <c r="J2991" s="84"/>
      <c r="K2991" s="84"/>
      <c r="L2991" s="84"/>
      <c r="M2991" s="84"/>
    </row>
    <row r="2992" spans="1:13" ht="15.15" customHeight="1" thickBot="1" x14ac:dyDescent="0.35">
      <c r="A2992" s="22"/>
      <c r="B2992" s="22"/>
      <c r="C2992" s="22"/>
      <c r="D2992" s="22"/>
      <c r="E2992" s="23"/>
      <c r="F2992" s="25" t="s">
        <v>6009</v>
      </c>
      <c r="G2992" s="25" t="s">
        <v>6010</v>
      </c>
      <c r="H2992" s="25" t="s">
        <v>6011</v>
      </c>
      <c r="I2992" s="25" t="s">
        <v>6012</v>
      </c>
      <c r="J2992" s="25" t="s">
        <v>6013</v>
      </c>
      <c r="K2992" s="25" t="s">
        <v>6014</v>
      </c>
      <c r="L2992" s="22"/>
      <c r="M2992" s="22"/>
    </row>
    <row r="2993" spans="1:13" ht="15.15" customHeight="1" thickBot="1" x14ac:dyDescent="0.35">
      <c r="A2993" s="22"/>
      <c r="B2993" s="22"/>
      <c r="C2993" s="22"/>
      <c r="D2993" s="26"/>
      <c r="E2993" s="27"/>
      <c r="F2993" s="28">
        <v>4</v>
      </c>
      <c r="G2993" s="29"/>
      <c r="H2993" s="29"/>
      <c r="I2993" s="29"/>
      <c r="J2993" s="31">
        <f>ROUND(F2993,3)</f>
        <v>4</v>
      </c>
      <c r="K2993" s="33">
        <f>SUM(J2993:J2993)</f>
        <v>4</v>
      </c>
      <c r="L2993" s="22"/>
      <c r="M2993" s="22"/>
    </row>
    <row r="2994" spans="1:13" ht="15.45" customHeight="1" thickBot="1" x14ac:dyDescent="0.35">
      <c r="A2994" s="10" t="s">
        <v>6015</v>
      </c>
      <c r="B2994" s="5" t="s">
        <v>6016</v>
      </c>
      <c r="C2994" s="5" t="s">
        <v>6017</v>
      </c>
      <c r="D2994" s="84" t="s">
        <v>6018</v>
      </c>
      <c r="E2994" s="84"/>
      <c r="F2994" s="84"/>
      <c r="G2994" s="84"/>
      <c r="H2994" s="84"/>
      <c r="I2994" s="84"/>
      <c r="J2994" s="84"/>
      <c r="K2994" s="20">
        <f>SUM(K2997:K2997)</f>
        <v>2</v>
      </c>
      <c r="L2994" s="21">
        <f>ROUND(0*(1+M2/100),2)</f>
        <v>0</v>
      </c>
      <c r="M2994" s="21">
        <f>ROUND(K2994*L2994,2)</f>
        <v>0</v>
      </c>
    </row>
    <row r="2995" spans="1:13" ht="39.75" customHeight="1" thickBot="1" x14ac:dyDescent="0.35">
      <c r="A2995" s="22"/>
      <c r="B2995" s="22"/>
      <c r="C2995" s="22"/>
      <c r="D2995" s="84" t="s">
        <v>6019</v>
      </c>
      <c r="E2995" s="84"/>
      <c r="F2995" s="84"/>
      <c r="G2995" s="84"/>
      <c r="H2995" s="84"/>
      <c r="I2995" s="84"/>
      <c r="J2995" s="84"/>
      <c r="K2995" s="84"/>
      <c r="L2995" s="84"/>
      <c r="M2995" s="84"/>
    </row>
    <row r="2996" spans="1:13" ht="15.15" customHeight="1" thickBot="1" x14ac:dyDescent="0.35">
      <c r="A2996" s="22"/>
      <c r="B2996" s="22"/>
      <c r="C2996" s="22"/>
      <c r="D2996" s="22"/>
      <c r="E2996" s="23"/>
      <c r="F2996" s="25" t="s">
        <v>6020</v>
      </c>
      <c r="G2996" s="25" t="s">
        <v>6021</v>
      </c>
      <c r="H2996" s="25" t="s">
        <v>6022</v>
      </c>
      <c r="I2996" s="25" t="s">
        <v>6023</v>
      </c>
      <c r="J2996" s="25" t="s">
        <v>6024</v>
      </c>
      <c r="K2996" s="25" t="s">
        <v>6025</v>
      </c>
      <c r="L2996" s="22"/>
      <c r="M2996" s="22"/>
    </row>
    <row r="2997" spans="1:13" ht="15.15" customHeight="1" thickBot="1" x14ac:dyDescent="0.35">
      <c r="A2997" s="22"/>
      <c r="B2997" s="22"/>
      <c r="C2997" s="22"/>
      <c r="D2997" s="26"/>
      <c r="E2997" s="27"/>
      <c r="F2997" s="28">
        <v>2</v>
      </c>
      <c r="G2997" s="29"/>
      <c r="H2997" s="29"/>
      <c r="I2997" s="29"/>
      <c r="J2997" s="31">
        <f>ROUND(F2997,3)</f>
        <v>2</v>
      </c>
      <c r="K2997" s="33">
        <f>SUM(J2997:J2997)</f>
        <v>2</v>
      </c>
      <c r="L2997" s="22"/>
      <c r="M2997" s="22"/>
    </row>
    <row r="2998" spans="1:13" ht="15.45" customHeight="1" thickBot="1" x14ac:dyDescent="0.35">
      <c r="A2998" s="10" t="s">
        <v>6026</v>
      </c>
      <c r="B2998" s="5" t="s">
        <v>6027</v>
      </c>
      <c r="C2998" s="5" t="s">
        <v>6028</v>
      </c>
      <c r="D2998" s="84" t="s">
        <v>6029</v>
      </c>
      <c r="E2998" s="84"/>
      <c r="F2998" s="84"/>
      <c r="G2998" s="84"/>
      <c r="H2998" s="84"/>
      <c r="I2998" s="84"/>
      <c r="J2998" s="84"/>
      <c r="K2998" s="20">
        <f>SUM(K3001:K3001)</f>
        <v>2</v>
      </c>
      <c r="L2998" s="21">
        <f>ROUND(0*(1+M2/100),2)</f>
        <v>0</v>
      </c>
      <c r="M2998" s="21">
        <f>ROUND(K2998*L2998,2)</f>
        <v>0</v>
      </c>
    </row>
    <row r="2999" spans="1:13" ht="30.6" customHeight="1" thickBot="1" x14ac:dyDescent="0.35">
      <c r="A2999" s="22"/>
      <c r="B2999" s="22"/>
      <c r="C2999" s="22"/>
      <c r="D2999" s="84" t="s">
        <v>6030</v>
      </c>
      <c r="E2999" s="84"/>
      <c r="F2999" s="84"/>
      <c r="G2999" s="84"/>
      <c r="H2999" s="84"/>
      <c r="I2999" s="84"/>
      <c r="J2999" s="84"/>
      <c r="K2999" s="84"/>
      <c r="L2999" s="84"/>
      <c r="M2999" s="84"/>
    </row>
    <row r="3000" spans="1:13" ht="15.15" customHeight="1" thickBot="1" x14ac:dyDescent="0.35">
      <c r="A3000" s="22"/>
      <c r="B3000" s="22"/>
      <c r="C3000" s="22"/>
      <c r="D3000" s="22"/>
      <c r="E3000" s="23"/>
      <c r="F3000" s="25" t="s">
        <v>6031</v>
      </c>
      <c r="G3000" s="25" t="s">
        <v>6032</v>
      </c>
      <c r="H3000" s="25" t="s">
        <v>6033</v>
      </c>
      <c r="I3000" s="25" t="s">
        <v>6034</v>
      </c>
      <c r="J3000" s="25" t="s">
        <v>6035</v>
      </c>
      <c r="K3000" s="25" t="s">
        <v>6036</v>
      </c>
      <c r="L3000" s="22"/>
      <c r="M3000" s="22"/>
    </row>
    <row r="3001" spans="1:13" ht="15.15" customHeight="1" thickBot="1" x14ac:dyDescent="0.35">
      <c r="A3001" s="22"/>
      <c r="B3001" s="22"/>
      <c r="C3001" s="22"/>
      <c r="D3001" s="26"/>
      <c r="E3001" s="27"/>
      <c r="F3001" s="28">
        <v>2</v>
      </c>
      <c r="G3001" s="29"/>
      <c r="H3001" s="29"/>
      <c r="I3001" s="29"/>
      <c r="J3001" s="31">
        <f>ROUND(F3001,3)</f>
        <v>2</v>
      </c>
      <c r="K3001" s="33">
        <f>SUM(J3001:J3001)</f>
        <v>2</v>
      </c>
      <c r="L3001" s="22"/>
      <c r="M3001" s="22"/>
    </row>
    <row r="3002" spans="1:13" ht="15.45" customHeight="1" thickBot="1" x14ac:dyDescent="0.35">
      <c r="A3002" s="10" t="s">
        <v>6037</v>
      </c>
      <c r="B3002" s="5" t="s">
        <v>6038</v>
      </c>
      <c r="C3002" s="5" t="s">
        <v>6039</v>
      </c>
      <c r="D3002" s="84" t="s">
        <v>6040</v>
      </c>
      <c r="E3002" s="84"/>
      <c r="F3002" s="84"/>
      <c r="G3002" s="84"/>
      <c r="H3002" s="84"/>
      <c r="I3002" s="84"/>
      <c r="J3002" s="84"/>
      <c r="K3002" s="20">
        <f>SUM(K3005:K3005)</f>
        <v>4</v>
      </c>
      <c r="L3002" s="21">
        <f>ROUND(0*(1+M2/100),2)</f>
        <v>0</v>
      </c>
      <c r="M3002" s="21">
        <f>ROUND(K3002*L3002,2)</f>
        <v>0</v>
      </c>
    </row>
    <row r="3003" spans="1:13" ht="39.75" customHeight="1" thickBot="1" x14ac:dyDescent="0.35">
      <c r="A3003" s="22"/>
      <c r="B3003" s="22"/>
      <c r="C3003" s="22"/>
      <c r="D3003" s="84" t="s">
        <v>6041</v>
      </c>
      <c r="E3003" s="84"/>
      <c r="F3003" s="84"/>
      <c r="G3003" s="84"/>
      <c r="H3003" s="84"/>
      <c r="I3003" s="84"/>
      <c r="J3003" s="84"/>
      <c r="K3003" s="84"/>
      <c r="L3003" s="84"/>
      <c r="M3003" s="84"/>
    </row>
    <row r="3004" spans="1:13" ht="15.15" customHeight="1" thickBot="1" x14ac:dyDescent="0.35">
      <c r="A3004" s="22"/>
      <c r="B3004" s="22"/>
      <c r="C3004" s="22"/>
      <c r="D3004" s="22"/>
      <c r="E3004" s="23"/>
      <c r="F3004" s="25" t="s">
        <v>6042</v>
      </c>
      <c r="G3004" s="25" t="s">
        <v>6043</v>
      </c>
      <c r="H3004" s="25" t="s">
        <v>6044</v>
      </c>
      <c r="I3004" s="25" t="s">
        <v>6045</v>
      </c>
      <c r="J3004" s="25" t="s">
        <v>6046</v>
      </c>
      <c r="K3004" s="25" t="s">
        <v>6047</v>
      </c>
      <c r="L3004" s="22"/>
      <c r="M3004" s="22"/>
    </row>
    <row r="3005" spans="1:13" ht="15.15" customHeight="1" thickBot="1" x14ac:dyDescent="0.35">
      <c r="A3005" s="22"/>
      <c r="B3005" s="22"/>
      <c r="C3005" s="22"/>
      <c r="D3005" s="26"/>
      <c r="E3005" s="27"/>
      <c r="F3005" s="28">
        <v>4</v>
      </c>
      <c r="G3005" s="29"/>
      <c r="H3005" s="29"/>
      <c r="I3005" s="29"/>
      <c r="J3005" s="31">
        <f>ROUND(F3005,3)</f>
        <v>4</v>
      </c>
      <c r="K3005" s="33">
        <f>SUM(J3005:J3005)</f>
        <v>4</v>
      </c>
      <c r="L3005" s="22"/>
      <c r="M3005" s="22"/>
    </row>
    <row r="3006" spans="1:13" ht="15.45" customHeight="1" thickBot="1" x14ac:dyDescent="0.35">
      <c r="A3006" s="10" t="s">
        <v>6048</v>
      </c>
      <c r="B3006" s="5" t="s">
        <v>6049</v>
      </c>
      <c r="C3006" s="5" t="s">
        <v>6050</v>
      </c>
      <c r="D3006" s="84" t="s">
        <v>6051</v>
      </c>
      <c r="E3006" s="84"/>
      <c r="F3006" s="84"/>
      <c r="G3006" s="84"/>
      <c r="H3006" s="84"/>
      <c r="I3006" s="84"/>
      <c r="J3006" s="84"/>
      <c r="K3006" s="20">
        <f>SUM(K3009:K3009)</f>
        <v>4</v>
      </c>
      <c r="L3006" s="21">
        <f>ROUND(0*(1+M2/100),2)</f>
        <v>0</v>
      </c>
      <c r="M3006" s="21">
        <f>ROUND(K3006*L3006,2)</f>
        <v>0</v>
      </c>
    </row>
    <row r="3007" spans="1:13" ht="30.6" customHeight="1" thickBot="1" x14ac:dyDescent="0.35">
      <c r="A3007" s="22"/>
      <c r="B3007" s="22"/>
      <c r="C3007" s="22"/>
      <c r="D3007" s="84" t="s">
        <v>6052</v>
      </c>
      <c r="E3007" s="84"/>
      <c r="F3007" s="84"/>
      <c r="G3007" s="84"/>
      <c r="H3007" s="84"/>
      <c r="I3007" s="84"/>
      <c r="J3007" s="84"/>
      <c r="K3007" s="84"/>
      <c r="L3007" s="84"/>
      <c r="M3007" s="84"/>
    </row>
    <row r="3008" spans="1:13" ht="15.15" customHeight="1" thickBot="1" x14ac:dyDescent="0.35">
      <c r="A3008" s="22"/>
      <c r="B3008" s="22"/>
      <c r="C3008" s="22"/>
      <c r="D3008" s="22"/>
      <c r="E3008" s="23"/>
      <c r="F3008" s="25" t="s">
        <v>6053</v>
      </c>
      <c r="G3008" s="25" t="s">
        <v>6054</v>
      </c>
      <c r="H3008" s="25" t="s">
        <v>6055</v>
      </c>
      <c r="I3008" s="25" t="s">
        <v>6056</v>
      </c>
      <c r="J3008" s="25" t="s">
        <v>6057</v>
      </c>
      <c r="K3008" s="25" t="s">
        <v>6058</v>
      </c>
      <c r="L3008" s="22"/>
      <c r="M3008" s="22"/>
    </row>
    <row r="3009" spans="1:13" ht="15.15" customHeight="1" thickBot="1" x14ac:dyDescent="0.35">
      <c r="A3009" s="22"/>
      <c r="B3009" s="22"/>
      <c r="C3009" s="22"/>
      <c r="D3009" s="26"/>
      <c r="E3009" s="27"/>
      <c r="F3009" s="28">
        <v>4</v>
      </c>
      <c r="G3009" s="29"/>
      <c r="H3009" s="29"/>
      <c r="I3009" s="29"/>
      <c r="J3009" s="31">
        <f>ROUND(F3009,3)</f>
        <v>4</v>
      </c>
      <c r="K3009" s="33">
        <f>SUM(J3009:J3009)</f>
        <v>4</v>
      </c>
      <c r="L3009" s="22"/>
      <c r="M3009" s="22"/>
    </row>
    <row r="3010" spans="1:13" ht="15.45" customHeight="1" thickBot="1" x14ac:dyDescent="0.35">
      <c r="A3010" s="10" t="s">
        <v>6059</v>
      </c>
      <c r="B3010" s="5" t="s">
        <v>6060</v>
      </c>
      <c r="C3010" s="5" t="s">
        <v>6061</v>
      </c>
      <c r="D3010" s="84" t="s">
        <v>6062</v>
      </c>
      <c r="E3010" s="84"/>
      <c r="F3010" s="84"/>
      <c r="G3010" s="84"/>
      <c r="H3010" s="84"/>
      <c r="I3010" s="84"/>
      <c r="J3010" s="84"/>
      <c r="K3010" s="20">
        <f>SUM(K3013:K3013)</f>
        <v>8</v>
      </c>
      <c r="L3010" s="21">
        <f>ROUND(0*(1+M2/100),2)</f>
        <v>0</v>
      </c>
      <c r="M3010" s="21">
        <f>ROUND(K3010*L3010,2)</f>
        <v>0</v>
      </c>
    </row>
    <row r="3011" spans="1:13" ht="30.6" customHeight="1" thickBot="1" x14ac:dyDescent="0.35">
      <c r="A3011" s="22"/>
      <c r="B3011" s="22"/>
      <c r="C3011" s="22"/>
      <c r="D3011" s="84" t="s">
        <v>6063</v>
      </c>
      <c r="E3011" s="84"/>
      <c r="F3011" s="84"/>
      <c r="G3011" s="84"/>
      <c r="H3011" s="84"/>
      <c r="I3011" s="84"/>
      <c r="J3011" s="84"/>
      <c r="K3011" s="84"/>
      <c r="L3011" s="84"/>
      <c r="M3011" s="84"/>
    </row>
    <row r="3012" spans="1:13" ht="15.15" customHeight="1" thickBot="1" x14ac:dyDescent="0.35">
      <c r="A3012" s="22"/>
      <c r="B3012" s="22"/>
      <c r="C3012" s="22"/>
      <c r="D3012" s="22"/>
      <c r="E3012" s="23"/>
      <c r="F3012" s="25" t="s">
        <v>6064</v>
      </c>
      <c r="G3012" s="25" t="s">
        <v>6065</v>
      </c>
      <c r="H3012" s="25" t="s">
        <v>6066</v>
      </c>
      <c r="I3012" s="25" t="s">
        <v>6067</v>
      </c>
      <c r="J3012" s="25" t="s">
        <v>6068</v>
      </c>
      <c r="K3012" s="25" t="s">
        <v>6069</v>
      </c>
      <c r="L3012" s="22"/>
      <c r="M3012" s="22"/>
    </row>
    <row r="3013" spans="1:13" ht="15.15" customHeight="1" thickBot="1" x14ac:dyDescent="0.35">
      <c r="A3013" s="22"/>
      <c r="B3013" s="22"/>
      <c r="C3013" s="22"/>
      <c r="D3013" s="26"/>
      <c r="E3013" s="27"/>
      <c r="F3013" s="28">
        <v>8</v>
      </c>
      <c r="G3013" s="29"/>
      <c r="H3013" s="29"/>
      <c r="I3013" s="29"/>
      <c r="J3013" s="31">
        <f>ROUND(F3013,3)</f>
        <v>8</v>
      </c>
      <c r="K3013" s="33">
        <f>SUM(J3013:J3013)</f>
        <v>8</v>
      </c>
      <c r="L3013" s="22"/>
      <c r="M3013" s="22"/>
    </row>
    <row r="3014" spans="1:13" ht="15.45" customHeight="1" thickBot="1" x14ac:dyDescent="0.35">
      <c r="A3014" s="10" t="s">
        <v>6070</v>
      </c>
      <c r="B3014" s="5" t="s">
        <v>6071</v>
      </c>
      <c r="C3014" s="5" t="s">
        <v>6072</v>
      </c>
      <c r="D3014" s="84" t="s">
        <v>6073</v>
      </c>
      <c r="E3014" s="84"/>
      <c r="F3014" s="84"/>
      <c r="G3014" s="84"/>
      <c r="H3014" s="84"/>
      <c r="I3014" s="84"/>
      <c r="J3014" s="84"/>
      <c r="K3014" s="20">
        <f>SUM(K3017:K3017)</f>
        <v>4</v>
      </c>
      <c r="L3014" s="21">
        <f>ROUND(0*(1+M2/100),2)</f>
        <v>0</v>
      </c>
      <c r="M3014" s="21">
        <f>ROUND(K3014*L3014,2)</f>
        <v>0</v>
      </c>
    </row>
    <row r="3015" spans="1:13" ht="39.75" customHeight="1" thickBot="1" x14ac:dyDescent="0.35">
      <c r="A3015" s="22"/>
      <c r="B3015" s="22"/>
      <c r="C3015" s="22"/>
      <c r="D3015" s="84" t="s">
        <v>6074</v>
      </c>
      <c r="E3015" s="84"/>
      <c r="F3015" s="84"/>
      <c r="G3015" s="84"/>
      <c r="H3015" s="84"/>
      <c r="I3015" s="84"/>
      <c r="J3015" s="84"/>
      <c r="K3015" s="84"/>
      <c r="L3015" s="84"/>
      <c r="M3015" s="84"/>
    </row>
    <row r="3016" spans="1:13" ht="15.15" customHeight="1" thickBot="1" x14ac:dyDescent="0.35">
      <c r="A3016" s="22"/>
      <c r="B3016" s="22"/>
      <c r="C3016" s="22"/>
      <c r="D3016" s="22"/>
      <c r="E3016" s="23"/>
      <c r="F3016" s="25" t="s">
        <v>6075</v>
      </c>
      <c r="G3016" s="25" t="s">
        <v>6076</v>
      </c>
      <c r="H3016" s="25" t="s">
        <v>6077</v>
      </c>
      <c r="I3016" s="25" t="s">
        <v>6078</v>
      </c>
      <c r="J3016" s="25" t="s">
        <v>6079</v>
      </c>
      <c r="K3016" s="25" t="s">
        <v>6080</v>
      </c>
      <c r="L3016" s="22"/>
      <c r="M3016" s="22"/>
    </row>
    <row r="3017" spans="1:13" ht="15.15" customHeight="1" thickBot="1" x14ac:dyDescent="0.35">
      <c r="A3017" s="22"/>
      <c r="B3017" s="22"/>
      <c r="C3017" s="22"/>
      <c r="D3017" s="26"/>
      <c r="E3017" s="27"/>
      <c r="F3017" s="28">
        <v>4</v>
      </c>
      <c r="G3017" s="29"/>
      <c r="H3017" s="29"/>
      <c r="I3017" s="29"/>
      <c r="J3017" s="31">
        <f>ROUND(F3017,3)</f>
        <v>4</v>
      </c>
      <c r="K3017" s="33">
        <f>SUM(J3017:J3017)</f>
        <v>4</v>
      </c>
      <c r="L3017" s="22"/>
      <c r="M3017" s="22"/>
    </row>
    <row r="3018" spans="1:13" ht="15.45" customHeight="1" thickBot="1" x14ac:dyDescent="0.35">
      <c r="A3018" s="10" t="s">
        <v>6081</v>
      </c>
      <c r="B3018" s="5" t="s">
        <v>6082</v>
      </c>
      <c r="C3018" s="5" t="s">
        <v>6083</v>
      </c>
      <c r="D3018" s="84" t="s">
        <v>6084</v>
      </c>
      <c r="E3018" s="84"/>
      <c r="F3018" s="84"/>
      <c r="G3018" s="84"/>
      <c r="H3018" s="84"/>
      <c r="I3018" s="84"/>
      <c r="J3018" s="84"/>
      <c r="K3018" s="20">
        <f>SUM(K3021:K3021)</f>
        <v>4</v>
      </c>
      <c r="L3018" s="21">
        <f>ROUND(0*(1+M2/100),2)</f>
        <v>0</v>
      </c>
      <c r="M3018" s="21">
        <f>ROUND(K3018*L3018,2)</f>
        <v>0</v>
      </c>
    </row>
    <row r="3019" spans="1:13" ht="30.6" customHeight="1" thickBot="1" x14ac:dyDescent="0.35">
      <c r="A3019" s="22"/>
      <c r="B3019" s="22"/>
      <c r="C3019" s="22"/>
      <c r="D3019" s="84" t="s">
        <v>6085</v>
      </c>
      <c r="E3019" s="84"/>
      <c r="F3019" s="84"/>
      <c r="G3019" s="84"/>
      <c r="H3019" s="84"/>
      <c r="I3019" s="84"/>
      <c r="J3019" s="84"/>
      <c r="K3019" s="84"/>
      <c r="L3019" s="84"/>
      <c r="M3019" s="84"/>
    </row>
    <row r="3020" spans="1:13" ht="15.15" customHeight="1" thickBot="1" x14ac:dyDescent="0.35">
      <c r="A3020" s="22"/>
      <c r="B3020" s="22"/>
      <c r="C3020" s="22"/>
      <c r="D3020" s="22"/>
      <c r="E3020" s="23"/>
      <c r="F3020" s="25" t="s">
        <v>6086</v>
      </c>
      <c r="G3020" s="25" t="s">
        <v>6087</v>
      </c>
      <c r="H3020" s="25" t="s">
        <v>6088</v>
      </c>
      <c r="I3020" s="25" t="s">
        <v>6089</v>
      </c>
      <c r="J3020" s="25" t="s">
        <v>6090</v>
      </c>
      <c r="K3020" s="25" t="s">
        <v>6091</v>
      </c>
      <c r="L3020" s="22"/>
      <c r="M3020" s="22"/>
    </row>
    <row r="3021" spans="1:13" ht="15.15" customHeight="1" thickBot="1" x14ac:dyDescent="0.35">
      <c r="A3021" s="22"/>
      <c r="B3021" s="22"/>
      <c r="C3021" s="22"/>
      <c r="D3021" s="26"/>
      <c r="E3021" s="27"/>
      <c r="F3021" s="28">
        <v>4</v>
      </c>
      <c r="G3021" s="29"/>
      <c r="H3021" s="29"/>
      <c r="I3021" s="29"/>
      <c r="J3021" s="31">
        <f>ROUND(F3021,3)</f>
        <v>4</v>
      </c>
      <c r="K3021" s="33">
        <f>SUM(J3021:J3021)</f>
        <v>4</v>
      </c>
      <c r="L3021" s="22"/>
      <c r="M3021" s="22"/>
    </row>
    <row r="3022" spans="1:13" ht="15.45" customHeight="1" thickBot="1" x14ac:dyDescent="0.35">
      <c r="A3022" s="10" t="s">
        <v>6092</v>
      </c>
      <c r="B3022" s="5" t="s">
        <v>6093</v>
      </c>
      <c r="C3022" s="5" t="s">
        <v>6094</v>
      </c>
      <c r="D3022" s="84" t="s">
        <v>6095</v>
      </c>
      <c r="E3022" s="84"/>
      <c r="F3022" s="84"/>
      <c r="G3022" s="84"/>
      <c r="H3022" s="84"/>
      <c r="I3022" s="84"/>
      <c r="J3022" s="84"/>
      <c r="K3022" s="20">
        <f>SUM(K3025:K3025)</f>
        <v>8</v>
      </c>
      <c r="L3022" s="21">
        <f>ROUND(0*(1+M2/100),2)</f>
        <v>0</v>
      </c>
      <c r="M3022" s="21">
        <f>ROUND(K3022*L3022,2)</f>
        <v>0</v>
      </c>
    </row>
    <row r="3023" spans="1:13" ht="30.6" customHeight="1" thickBot="1" x14ac:dyDescent="0.35">
      <c r="A3023" s="22"/>
      <c r="B3023" s="22"/>
      <c r="C3023" s="22"/>
      <c r="D3023" s="84" t="s">
        <v>6096</v>
      </c>
      <c r="E3023" s="84"/>
      <c r="F3023" s="84"/>
      <c r="G3023" s="84"/>
      <c r="H3023" s="84"/>
      <c r="I3023" s="84"/>
      <c r="J3023" s="84"/>
      <c r="K3023" s="84"/>
      <c r="L3023" s="84"/>
      <c r="M3023" s="84"/>
    </row>
    <row r="3024" spans="1:13" ht="15.15" customHeight="1" thickBot="1" x14ac:dyDescent="0.35">
      <c r="A3024" s="22"/>
      <c r="B3024" s="22"/>
      <c r="C3024" s="22"/>
      <c r="D3024" s="22"/>
      <c r="E3024" s="23"/>
      <c r="F3024" s="25" t="s">
        <v>6097</v>
      </c>
      <c r="G3024" s="25" t="s">
        <v>6098</v>
      </c>
      <c r="H3024" s="25" t="s">
        <v>6099</v>
      </c>
      <c r="I3024" s="25" t="s">
        <v>6100</v>
      </c>
      <c r="J3024" s="25" t="s">
        <v>6101</v>
      </c>
      <c r="K3024" s="25" t="s">
        <v>6102</v>
      </c>
      <c r="L3024" s="22"/>
      <c r="M3024" s="22"/>
    </row>
    <row r="3025" spans="1:13" ht="15.15" customHeight="1" thickBot="1" x14ac:dyDescent="0.35">
      <c r="A3025" s="22"/>
      <c r="B3025" s="22"/>
      <c r="C3025" s="22"/>
      <c r="D3025" s="26"/>
      <c r="E3025" s="27"/>
      <c r="F3025" s="28">
        <v>8</v>
      </c>
      <c r="G3025" s="29"/>
      <c r="H3025" s="29"/>
      <c r="I3025" s="29"/>
      <c r="J3025" s="31">
        <f>ROUND(F3025,3)</f>
        <v>8</v>
      </c>
      <c r="K3025" s="33">
        <f>SUM(J3025:J3025)</f>
        <v>8</v>
      </c>
      <c r="L3025" s="22"/>
      <c r="M3025" s="22"/>
    </row>
    <row r="3026" spans="1:13" ht="15.45" customHeight="1" thickBot="1" x14ac:dyDescent="0.35">
      <c r="A3026" s="10" t="s">
        <v>6103</v>
      </c>
      <c r="B3026" s="5" t="s">
        <v>6104</v>
      </c>
      <c r="C3026" s="5" t="s">
        <v>6105</v>
      </c>
      <c r="D3026" s="84" t="s">
        <v>6106</v>
      </c>
      <c r="E3026" s="84"/>
      <c r="F3026" s="84"/>
      <c r="G3026" s="84"/>
      <c r="H3026" s="84"/>
      <c r="I3026" s="84"/>
      <c r="J3026" s="84"/>
      <c r="K3026" s="20">
        <f>SUM(K3029:K3029)</f>
        <v>2</v>
      </c>
      <c r="L3026" s="21">
        <f>ROUND(0*(1+M2/100),2)</f>
        <v>0</v>
      </c>
      <c r="M3026" s="21">
        <f>ROUND(K3026*L3026,2)</f>
        <v>0</v>
      </c>
    </row>
    <row r="3027" spans="1:13" ht="21.3" customHeight="1" thickBot="1" x14ac:dyDescent="0.35">
      <c r="A3027" s="22"/>
      <c r="B3027" s="22"/>
      <c r="C3027" s="22"/>
      <c r="D3027" s="84" t="s">
        <v>6107</v>
      </c>
      <c r="E3027" s="84"/>
      <c r="F3027" s="84"/>
      <c r="G3027" s="84"/>
      <c r="H3027" s="84"/>
      <c r="I3027" s="84"/>
      <c r="J3027" s="84"/>
      <c r="K3027" s="84"/>
      <c r="L3027" s="84"/>
      <c r="M3027" s="84"/>
    </row>
    <row r="3028" spans="1:13" ht="15.15" customHeight="1" thickBot="1" x14ac:dyDescent="0.35">
      <c r="A3028" s="22"/>
      <c r="B3028" s="22"/>
      <c r="C3028" s="22"/>
      <c r="D3028" s="22"/>
      <c r="E3028" s="23"/>
      <c r="F3028" s="25" t="s">
        <v>6108</v>
      </c>
      <c r="G3028" s="25" t="s">
        <v>6109</v>
      </c>
      <c r="H3028" s="25" t="s">
        <v>6110</v>
      </c>
      <c r="I3028" s="25" t="s">
        <v>6111</v>
      </c>
      <c r="J3028" s="25" t="s">
        <v>6112</v>
      </c>
      <c r="K3028" s="25" t="s">
        <v>6113</v>
      </c>
      <c r="L3028" s="22"/>
      <c r="M3028" s="22"/>
    </row>
    <row r="3029" spans="1:13" ht="15.15" customHeight="1" thickBot="1" x14ac:dyDescent="0.35">
      <c r="A3029" s="22"/>
      <c r="B3029" s="22"/>
      <c r="C3029" s="22"/>
      <c r="D3029" s="26"/>
      <c r="E3029" s="27"/>
      <c r="F3029" s="28">
        <v>2</v>
      </c>
      <c r="G3029" s="29"/>
      <c r="H3029" s="29"/>
      <c r="I3029" s="29"/>
      <c r="J3029" s="31">
        <f>ROUND(F3029,3)</f>
        <v>2</v>
      </c>
      <c r="K3029" s="33">
        <f>SUM(J3029:J3029)</f>
        <v>2</v>
      </c>
      <c r="L3029" s="22"/>
      <c r="M3029" s="22"/>
    </row>
    <row r="3030" spans="1:13" ht="15.45" customHeight="1" thickBot="1" x14ac:dyDescent="0.35">
      <c r="A3030" s="10" t="s">
        <v>6114</v>
      </c>
      <c r="B3030" s="5" t="s">
        <v>6115</v>
      </c>
      <c r="C3030" s="5" t="s">
        <v>6116</v>
      </c>
      <c r="D3030" s="84" t="s">
        <v>6117</v>
      </c>
      <c r="E3030" s="84"/>
      <c r="F3030" s="84"/>
      <c r="G3030" s="84"/>
      <c r="H3030" s="84"/>
      <c r="I3030" s="84"/>
      <c r="J3030" s="84"/>
      <c r="K3030" s="20">
        <f>SUM(K3033:K3033)</f>
        <v>2</v>
      </c>
      <c r="L3030" s="21">
        <f>ROUND(0*(1+M2/100),2)</f>
        <v>0</v>
      </c>
      <c r="M3030" s="21">
        <f>ROUND(K3030*L3030,2)</f>
        <v>0</v>
      </c>
    </row>
    <row r="3031" spans="1:13" ht="12.15" customHeight="1" thickBot="1" x14ac:dyDescent="0.35">
      <c r="A3031" s="22"/>
      <c r="B3031" s="22"/>
      <c r="C3031" s="22"/>
      <c r="D3031" s="84" t="s">
        <v>6118</v>
      </c>
      <c r="E3031" s="84"/>
      <c r="F3031" s="84"/>
      <c r="G3031" s="84"/>
      <c r="H3031" s="84"/>
      <c r="I3031" s="84"/>
      <c r="J3031" s="84"/>
      <c r="K3031" s="84"/>
      <c r="L3031" s="84"/>
      <c r="M3031" s="84"/>
    </row>
    <row r="3032" spans="1:13" ht="15.15" customHeight="1" thickBot="1" x14ac:dyDescent="0.35">
      <c r="A3032" s="22"/>
      <c r="B3032" s="22"/>
      <c r="C3032" s="22"/>
      <c r="D3032" s="22"/>
      <c r="E3032" s="23"/>
      <c r="F3032" s="25" t="s">
        <v>6119</v>
      </c>
      <c r="G3032" s="25" t="s">
        <v>6120</v>
      </c>
      <c r="H3032" s="25" t="s">
        <v>6121</v>
      </c>
      <c r="I3032" s="25" t="s">
        <v>6122</v>
      </c>
      <c r="J3032" s="25" t="s">
        <v>6123</v>
      </c>
      <c r="K3032" s="25" t="s">
        <v>6124</v>
      </c>
      <c r="L3032" s="22"/>
      <c r="M3032" s="22"/>
    </row>
    <row r="3033" spans="1:13" ht="15.15" customHeight="1" thickBot="1" x14ac:dyDescent="0.35">
      <c r="A3033" s="22"/>
      <c r="B3033" s="22"/>
      <c r="C3033" s="22"/>
      <c r="D3033" s="26"/>
      <c r="E3033" s="27"/>
      <c r="F3033" s="28">
        <v>2</v>
      </c>
      <c r="G3033" s="29"/>
      <c r="H3033" s="29"/>
      <c r="I3033" s="29"/>
      <c r="J3033" s="31">
        <f>ROUND(F3033,3)</f>
        <v>2</v>
      </c>
      <c r="K3033" s="33">
        <f>SUM(J3033:J3033)</f>
        <v>2</v>
      </c>
      <c r="L3033" s="22"/>
      <c r="M3033" s="22"/>
    </row>
    <row r="3034" spans="1:13" ht="15.45" customHeight="1" thickBot="1" x14ac:dyDescent="0.35">
      <c r="A3034" s="10" t="s">
        <v>6125</v>
      </c>
      <c r="B3034" s="5" t="s">
        <v>6126</v>
      </c>
      <c r="C3034" s="5" t="s">
        <v>6127</v>
      </c>
      <c r="D3034" s="84" t="s">
        <v>6128</v>
      </c>
      <c r="E3034" s="84"/>
      <c r="F3034" s="84"/>
      <c r="G3034" s="84"/>
      <c r="H3034" s="84"/>
      <c r="I3034" s="84"/>
      <c r="J3034" s="84"/>
      <c r="K3034" s="20">
        <f>SUM(K3037:K3037)</f>
        <v>2</v>
      </c>
      <c r="L3034" s="21">
        <f>ROUND(0*(1+M2/100),2)</f>
        <v>0</v>
      </c>
      <c r="M3034" s="21">
        <f>ROUND(K3034*L3034,2)</f>
        <v>0</v>
      </c>
    </row>
    <row r="3035" spans="1:13" ht="39.75" customHeight="1" thickBot="1" x14ac:dyDescent="0.35">
      <c r="A3035" s="22"/>
      <c r="B3035" s="22"/>
      <c r="C3035" s="22"/>
      <c r="D3035" s="84" t="s">
        <v>6129</v>
      </c>
      <c r="E3035" s="84"/>
      <c r="F3035" s="84"/>
      <c r="G3035" s="84"/>
      <c r="H3035" s="84"/>
      <c r="I3035" s="84"/>
      <c r="J3035" s="84"/>
      <c r="K3035" s="84"/>
      <c r="L3035" s="84"/>
      <c r="M3035" s="84"/>
    </row>
    <row r="3036" spans="1:13" ht="15.15" customHeight="1" thickBot="1" x14ac:dyDescent="0.35">
      <c r="A3036" s="22"/>
      <c r="B3036" s="22"/>
      <c r="C3036" s="22"/>
      <c r="D3036" s="22"/>
      <c r="E3036" s="23"/>
      <c r="F3036" s="25" t="s">
        <v>6130</v>
      </c>
      <c r="G3036" s="25" t="s">
        <v>6131</v>
      </c>
      <c r="H3036" s="25" t="s">
        <v>6132</v>
      </c>
      <c r="I3036" s="25" t="s">
        <v>6133</v>
      </c>
      <c r="J3036" s="25" t="s">
        <v>6134</v>
      </c>
      <c r="K3036" s="25" t="s">
        <v>6135</v>
      </c>
      <c r="L3036" s="22"/>
      <c r="M3036" s="22"/>
    </row>
    <row r="3037" spans="1:13" ht="15.15" customHeight="1" thickBot="1" x14ac:dyDescent="0.35">
      <c r="A3037" s="22"/>
      <c r="B3037" s="22"/>
      <c r="C3037" s="22"/>
      <c r="D3037" s="26"/>
      <c r="E3037" s="27"/>
      <c r="F3037" s="28">
        <v>2</v>
      </c>
      <c r="G3037" s="29"/>
      <c r="H3037" s="29"/>
      <c r="I3037" s="29"/>
      <c r="J3037" s="31">
        <f>ROUND(F3037,3)</f>
        <v>2</v>
      </c>
      <c r="K3037" s="33">
        <f>SUM(J3037:J3037)</f>
        <v>2</v>
      </c>
      <c r="L3037" s="22"/>
      <c r="M3037" s="22"/>
    </row>
    <row r="3038" spans="1:13" ht="15.45" customHeight="1" thickBot="1" x14ac:dyDescent="0.35">
      <c r="A3038" s="10" t="s">
        <v>6136</v>
      </c>
      <c r="B3038" s="5" t="s">
        <v>6137</v>
      </c>
      <c r="C3038" s="5" t="s">
        <v>6138</v>
      </c>
      <c r="D3038" s="84" t="s">
        <v>6139</v>
      </c>
      <c r="E3038" s="84"/>
      <c r="F3038" s="84"/>
      <c r="G3038" s="84"/>
      <c r="H3038" s="84"/>
      <c r="I3038" s="84"/>
      <c r="J3038" s="84"/>
      <c r="K3038" s="20">
        <f>SUM(K3041:K3041)</f>
        <v>3</v>
      </c>
      <c r="L3038" s="21">
        <f>ROUND(0*(1+M2/100),2)</f>
        <v>0</v>
      </c>
      <c r="M3038" s="21">
        <f>ROUND(K3038*L3038,2)</f>
        <v>0</v>
      </c>
    </row>
    <row r="3039" spans="1:13" ht="21.3" customHeight="1" thickBot="1" x14ac:dyDescent="0.35">
      <c r="A3039" s="22"/>
      <c r="B3039" s="22"/>
      <c r="C3039" s="22"/>
      <c r="D3039" s="84" t="s">
        <v>6140</v>
      </c>
      <c r="E3039" s="84"/>
      <c r="F3039" s="84"/>
      <c r="G3039" s="84"/>
      <c r="H3039" s="84"/>
      <c r="I3039" s="84"/>
      <c r="J3039" s="84"/>
      <c r="K3039" s="84"/>
      <c r="L3039" s="84"/>
      <c r="M3039" s="84"/>
    </row>
    <row r="3040" spans="1:13" ht="15.15" customHeight="1" thickBot="1" x14ac:dyDescent="0.35">
      <c r="A3040" s="22"/>
      <c r="B3040" s="22"/>
      <c r="C3040" s="22"/>
      <c r="D3040" s="22"/>
      <c r="E3040" s="23"/>
      <c r="F3040" s="25" t="s">
        <v>6141</v>
      </c>
      <c r="G3040" s="25" t="s">
        <v>6142</v>
      </c>
      <c r="H3040" s="25" t="s">
        <v>6143</v>
      </c>
      <c r="I3040" s="25" t="s">
        <v>6144</v>
      </c>
      <c r="J3040" s="25" t="s">
        <v>6145</v>
      </c>
      <c r="K3040" s="25" t="s">
        <v>6146</v>
      </c>
      <c r="L3040" s="22"/>
      <c r="M3040" s="22"/>
    </row>
    <row r="3041" spans="1:13" ht="15.15" customHeight="1" thickBot="1" x14ac:dyDescent="0.35">
      <c r="A3041" s="22"/>
      <c r="B3041" s="22"/>
      <c r="C3041" s="22"/>
      <c r="D3041" s="26"/>
      <c r="E3041" s="27"/>
      <c r="F3041" s="28">
        <v>3</v>
      </c>
      <c r="G3041" s="29"/>
      <c r="H3041" s="29"/>
      <c r="I3041" s="29"/>
      <c r="J3041" s="31">
        <f>ROUND(F3041,3)</f>
        <v>3</v>
      </c>
      <c r="K3041" s="33">
        <f>SUM(J3041:J3041)</f>
        <v>3</v>
      </c>
      <c r="L3041" s="22"/>
      <c r="M3041" s="22"/>
    </row>
    <row r="3042" spans="1:13" ht="15.45" customHeight="1" thickBot="1" x14ac:dyDescent="0.35">
      <c r="A3042" s="10" t="s">
        <v>6147</v>
      </c>
      <c r="B3042" s="5" t="s">
        <v>6148</v>
      </c>
      <c r="C3042" s="5" t="s">
        <v>6149</v>
      </c>
      <c r="D3042" s="84" t="s">
        <v>6150</v>
      </c>
      <c r="E3042" s="84"/>
      <c r="F3042" s="84"/>
      <c r="G3042" s="84"/>
      <c r="H3042" s="84"/>
      <c r="I3042" s="84"/>
      <c r="J3042" s="84"/>
      <c r="K3042" s="20">
        <f>SUM(K3045:K3045)</f>
        <v>3</v>
      </c>
      <c r="L3042" s="21">
        <f>ROUND(0*(1+M2/100),2)</f>
        <v>0</v>
      </c>
      <c r="M3042" s="21">
        <f>ROUND(K3042*L3042,2)</f>
        <v>0</v>
      </c>
    </row>
    <row r="3043" spans="1:13" ht="12.15" customHeight="1" thickBot="1" x14ac:dyDescent="0.35">
      <c r="A3043" s="22"/>
      <c r="B3043" s="22"/>
      <c r="C3043" s="22"/>
      <c r="D3043" s="84" t="s">
        <v>6151</v>
      </c>
      <c r="E3043" s="84"/>
      <c r="F3043" s="84"/>
      <c r="G3043" s="84"/>
      <c r="H3043" s="84"/>
      <c r="I3043" s="84"/>
      <c r="J3043" s="84"/>
      <c r="K3043" s="84"/>
      <c r="L3043" s="84"/>
      <c r="M3043" s="84"/>
    </row>
    <row r="3044" spans="1:13" ht="15.15" customHeight="1" thickBot="1" x14ac:dyDescent="0.35">
      <c r="A3044" s="22"/>
      <c r="B3044" s="22"/>
      <c r="C3044" s="22"/>
      <c r="D3044" s="22"/>
      <c r="E3044" s="23"/>
      <c r="F3044" s="25" t="s">
        <v>6152</v>
      </c>
      <c r="G3044" s="25" t="s">
        <v>6153</v>
      </c>
      <c r="H3044" s="25" t="s">
        <v>6154</v>
      </c>
      <c r="I3044" s="25" t="s">
        <v>6155</v>
      </c>
      <c r="J3044" s="25" t="s">
        <v>6156</v>
      </c>
      <c r="K3044" s="25" t="s">
        <v>6157</v>
      </c>
      <c r="L3044" s="22"/>
      <c r="M3044" s="22"/>
    </row>
    <row r="3045" spans="1:13" ht="15.15" customHeight="1" thickBot="1" x14ac:dyDescent="0.35">
      <c r="A3045" s="22"/>
      <c r="B3045" s="22"/>
      <c r="C3045" s="22"/>
      <c r="D3045" s="26"/>
      <c r="E3045" s="27"/>
      <c r="F3045" s="28">
        <v>3</v>
      </c>
      <c r="G3045" s="29"/>
      <c r="H3045" s="29"/>
      <c r="I3045" s="29"/>
      <c r="J3045" s="31">
        <f>ROUND(F3045,3)</f>
        <v>3</v>
      </c>
      <c r="K3045" s="33">
        <f>SUM(J3045:J3045)</f>
        <v>3</v>
      </c>
      <c r="L3045" s="22"/>
      <c r="M3045" s="22"/>
    </row>
    <row r="3046" spans="1:13" ht="15.45" customHeight="1" thickBot="1" x14ac:dyDescent="0.35">
      <c r="A3046" s="10" t="s">
        <v>6158</v>
      </c>
      <c r="B3046" s="5" t="s">
        <v>6159</v>
      </c>
      <c r="C3046" s="5" t="s">
        <v>6160</v>
      </c>
      <c r="D3046" s="84" t="s">
        <v>6161</v>
      </c>
      <c r="E3046" s="84"/>
      <c r="F3046" s="84"/>
      <c r="G3046" s="84"/>
      <c r="H3046" s="84"/>
      <c r="I3046" s="84"/>
      <c r="J3046" s="84"/>
      <c r="K3046" s="20">
        <f>SUM(K3049:K3049)</f>
        <v>3</v>
      </c>
      <c r="L3046" s="21">
        <f>ROUND(0*(1+M2/100),2)</f>
        <v>0</v>
      </c>
      <c r="M3046" s="21">
        <f>ROUND(K3046*L3046,2)</f>
        <v>0</v>
      </c>
    </row>
    <row r="3047" spans="1:13" ht="39.75" customHeight="1" thickBot="1" x14ac:dyDescent="0.35">
      <c r="A3047" s="22"/>
      <c r="B3047" s="22"/>
      <c r="C3047" s="22"/>
      <c r="D3047" s="84" t="s">
        <v>6162</v>
      </c>
      <c r="E3047" s="84"/>
      <c r="F3047" s="84"/>
      <c r="G3047" s="84"/>
      <c r="H3047" s="84"/>
      <c r="I3047" s="84"/>
      <c r="J3047" s="84"/>
      <c r="K3047" s="84"/>
      <c r="L3047" s="84"/>
      <c r="M3047" s="84"/>
    </row>
    <row r="3048" spans="1:13" ht="15.15" customHeight="1" thickBot="1" x14ac:dyDescent="0.35">
      <c r="A3048" s="22"/>
      <c r="B3048" s="22"/>
      <c r="C3048" s="22"/>
      <c r="D3048" s="22"/>
      <c r="E3048" s="23"/>
      <c r="F3048" s="25" t="s">
        <v>6163</v>
      </c>
      <c r="G3048" s="25" t="s">
        <v>6164</v>
      </c>
      <c r="H3048" s="25" t="s">
        <v>6165</v>
      </c>
      <c r="I3048" s="25" t="s">
        <v>6166</v>
      </c>
      <c r="J3048" s="25" t="s">
        <v>6167</v>
      </c>
      <c r="K3048" s="25" t="s">
        <v>6168</v>
      </c>
      <c r="L3048" s="22"/>
      <c r="M3048" s="22"/>
    </row>
    <row r="3049" spans="1:13" ht="15.15" customHeight="1" thickBot="1" x14ac:dyDescent="0.35">
      <c r="A3049" s="22"/>
      <c r="B3049" s="22"/>
      <c r="C3049" s="22"/>
      <c r="D3049" s="26"/>
      <c r="E3049" s="27"/>
      <c r="F3049" s="28">
        <v>3</v>
      </c>
      <c r="G3049" s="29"/>
      <c r="H3049" s="29"/>
      <c r="I3049" s="29"/>
      <c r="J3049" s="31">
        <f>ROUND(F3049,3)</f>
        <v>3</v>
      </c>
      <c r="K3049" s="33">
        <f>SUM(J3049:J3049)</f>
        <v>3</v>
      </c>
      <c r="L3049" s="22"/>
      <c r="M3049" s="22"/>
    </row>
    <row r="3050" spans="1:13" ht="15.45" customHeight="1" thickBot="1" x14ac:dyDescent="0.35">
      <c r="A3050" s="10" t="s">
        <v>6169</v>
      </c>
      <c r="B3050" s="5" t="s">
        <v>6170</v>
      </c>
      <c r="C3050" s="5" t="s">
        <v>6171</v>
      </c>
      <c r="D3050" s="84" t="s">
        <v>6172</v>
      </c>
      <c r="E3050" s="84"/>
      <c r="F3050" s="84"/>
      <c r="G3050" s="84"/>
      <c r="H3050" s="84"/>
      <c r="I3050" s="84"/>
      <c r="J3050" s="84"/>
      <c r="K3050" s="20">
        <f>SUM(K3053:K3053)</f>
        <v>5</v>
      </c>
      <c r="L3050" s="21">
        <f>ROUND(0*(1+M2/100),2)</f>
        <v>0</v>
      </c>
      <c r="M3050" s="21">
        <f>ROUND(K3050*L3050,2)</f>
        <v>0</v>
      </c>
    </row>
    <row r="3051" spans="1:13" ht="21.3" customHeight="1" thickBot="1" x14ac:dyDescent="0.35">
      <c r="A3051" s="22"/>
      <c r="B3051" s="22"/>
      <c r="C3051" s="22"/>
      <c r="D3051" s="84" t="s">
        <v>6173</v>
      </c>
      <c r="E3051" s="84"/>
      <c r="F3051" s="84"/>
      <c r="G3051" s="84"/>
      <c r="H3051" s="84"/>
      <c r="I3051" s="84"/>
      <c r="J3051" s="84"/>
      <c r="K3051" s="84"/>
      <c r="L3051" s="84"/>
      <c r="M3051" s="84"/>
    </row>
    <row r="3052" spans="1:13" ht="15.15" customHeight="1" thickBot="1" x14ac:dyDescent="0.35">
      <c r="A3052" s="22"/>
      <c r="B3052" s="22"/>
      <c r="C3052" s="22"/>
      <c r="D3052" s="22"/>
      <c r="E3052" s="23"/>
      <c r="F3052" s="25" t="s">
        <v>6174</v>
      </c>
      <c r="G3052" s="25" t="s">
        <v>6175</v>
      </c>
      <c r="H3052" s="25" t="s">
        <v>6176</v>
      </c>
      <c r="I3052" s="25" t="s">
        <v>6177</v>
      </c>
      <c r="J3052" s="25" t="s">
        <v>6178</v>
      </c>
      <c r="K3052" s="25" t="s">
        <v>6179</v>
      </c>
      <c r="L3052" s="22"/>
      <c r="M3052" s="22"/>
    </row>
    <row r="3053" spans="1:13" ht="15.15" customHeight="1" thickBot="1" x14ac:dyDescent="0.35">
      <c r="A3053" s="22"/>
      <c r="B3053" s="22"/>
      <c r="C3053" s="22"/>
      <c r="D3053" s="26"/>
      <c r="E3053" s="27"/>
      <c r="F3053" s="28">
        <v>5</v>
      </c>
      <c r="G3053" s="29"/>
      <c r="H3053" s="29"/>
      <c r="I3053" s="29"/>
      <c r="J3053" s="31">
        <f>ROUND(F3053,3)</f>
        <v>5</v>
      </c>
      <c r="K3053" s="33">
        <f>SUM(J3053:J3053)</f>
        <v>5</v>
      </c>
      <c r="L3053" s="22"/>
      <c r="M3053" s="22"/>
    </row>
    <row r="3054" spans="1:13" ht="15.45" customHeight="1" thickBot="1" x14ac:dyDescent="0.35">
      <c r="A3054" s="10" t="s">
        <v>6180</v>
      </c>
      <c r="B3054" s="5" t="s">
        <v>6181</v>
      </c>
      <c r="C3054" s="5" t="s">
        <v>6182</v>
      </c>
      <c r="D3054" s="84" t="s">
        <v>6183</v>
      </c>
      <c r="E3054" s="84"/>
      <c r="F3054" s="84"/>
      <c r="G3054" s="84"/>
      <c r="H3054" s="84"/>
      <c r="I3054" s="84"/>
      <c r="J3054" s="84"/>
      <c r="K3054" s="20">
        <f>SUM(K3057:K3057)</f>
        <v>5</v>
      </c>
      <c r="L3054" s="21">
        <f>ROUND(0*(1+M2/100),2)</f>
        <v>0</v>
      </c>
      <c r="M3054" s="21">
        <f>ROUND(K3054*L3054,2)</f>
        <v>0</v>
      </c>
    </row>
    <row r="3055" spans="1:13" ht="12.15" customHeight="1" thickBot="1" x14ac:dyDescent="0.35">
      <c r="A3055" s="22"/>
      <c r="B3055" s="22"/>
      <c r="C3055" s="22"/>
      <c r="D3055" s="84" t="s">
        <v>6184</v>
      </c>
      <c r="E3055" s="84"/>
      <c r="F3055" s="84"/>
      <c r="G3055" s="84"/>
      <c r="H3055" s="84"/>
      <c r="I3055" s="84"/>
      <c r="J3055" s="84"/>
      <c r="K3055" s="84"/>
      <c r="L3055" s="84"/>
      <c r="M3055" s="84"/>
    </row>
    <row r="3056" spans="1:13" ht="15.15" customHeight="1" thickBot="1" x14ac:dyDescent="0.35">
      <c r="A3056" s="22"/>
      <c r="B3056" s="22"/>
      <c r="C3056" s="22"/>
      <c r="D3056" s="22"/>
      <c r="E3056" s="23"/>
      <c r="F3056" s="25" t="s">
        <v>6185</v>
      </c>
      <c r="G3056" s="25" t="s">
        <v>6186</v>
      </c>
      <c r="H3056" s="25" t="s">
        <v>6187</v>
      </c>
      <c r="I3056" s="25" t="s">
        <v>6188</v>
      </c>
      <c r="J3056" s="25" t="s">
        <v>6189</v>
      </c>
      <c r="K3056" s="25" t="s">
        <v>6190</v>
      </c>
      <c r="L3056" s="22"/>
      <c r="M3056" s="22"/>
    </row>
    <row r="3057" spans="1:13" ht="15.15" customHeight="1" thickBot="1" x14ac:dyDescent="0.35">
      <c r="A3057" s="22"/>
      <c r="B3057" s="22"/>
      <c r="C3057" s="22"/>
      <c r="D3057" s="26"/>
      <c r="E3057" s="27"/>
      <c r="F3057" s="28">
        <v>5</v>
      </c>
      <c r="G3057" s="29"/>
      <c r="H3057" s="29"/>
      <c r="I3057" s="29"/>
      <c r="J3057" s="31">
        <f>ROUND(F3057,3)</f>
        <v>5</v>
      </c>
      <c r="K3057" s="33">
        <f>SUM(J3057:J3057)</f>
        <v>5</v>
      </c>
      <c r="L3057" s="22"/>
      <c r="M3057" s="22"/>
    </row>
    <row r="3058" spans="1:13" ht="15.45" customHeight="1" thickBot="1" x14ac:dyDescent="0.35">
      <c r="A3058" s="10" t="s">
        <v>6191</v>
      </c>
      <c r="B3058" s="5" t="s">
        <v>6192</v>
      </c>
      <c r="C3058" s="5" t="s">
        <v>6193</v>
      </c>
      <c r="D3058" s="84" t="s">
        <v>6194</v>
      </c>
      <c r="E3058" s="84"/>
      <c r="F3058" s="84"/>
      <c r="G3058" s="84"/>
      <c r="H3058" s="84"/>
      <c r="I3058" s="84"/>
      <c r="J3058" s="84"/>
      <c r="K3058" s="20">
        <f>SUM(K3061:K3061)</f>
        <v>5</v>
      </c>
      <c r="L3058" s="21">
        <f>ROUND(0*(1+M2/100),2)</f>
        <v>0</v>
      </c>
      <c r="M3058" s="21">
        <f>ROUND(K3058*L3058,2)</f>
        <v>0</v>
      </c>
    </row>
    <row r="3059" spans="1:13" ht="39.75" customHeight="1" thickBot="1" x14ac:dyDescent="0.35">
      <c r="A3059" s="22"/>
      <c r="B3059" s="22"/>
      <c r="C3059" s="22"/>
      <c r="D3059" s="84" t="s">
        <v>6195</v>
      </c>
      <c r="E3059" s="84"/>
      <c r="F3059" s="84"/>
      <c r="G3059" s="84"/>
      <c r="H3059" s="84"/>
      <c r="I3059" s="84"/>
      <c r="J3059" s="84"/>
      <c r="K3059" s="84"/>
      <c r="L3059" s="84"/>
      <c r="M3059" s="84"/>
    </row>
    <row r="3060" spans="1:13" ht="15.15" customHeight="1" thickBot="1" x14ac:dyDescent="0.35">
      <c r="A3060" s="22"/>
      <c r="B3060" s="22"/>
      <c r="C3060" s="22"/>
      <c r="D3060" s="22"/>
      <c r="E3060" s="23"/>
      <c r="F3060" s="25" t="s">
        <v>6196</v>
      </c>
      <c r="G3060" s="25" t="s">
        <v>6197</v>
      </c>
      <c r="H3060" s="25" t="s">
        <v>6198</v>
      </c>
      <c r="I3060" s="25" t="s">
        <v>6199</v>
      </c>
      <c r="J3060" s="25" t="s">
        <v>6200</v>
      </c>
      <c r="K3060" s="25" t="s">
        <v>6201</v>
      </c>
      <c r="L3060" s="22"/>
      <c r="M3060" s="22"/>
    </row>
    <row r="3061" spans="1:13" ht="15.15" customHeight="1" thickBot="1" x14ac:dyDescent="0.35">
      <c r="A3061" s="22"/>
      <c r="B3061" s="22"/>
      <c r="C3061" s="22"/>
      <c r="D3061" s="26"/>
      <c r="E3061" s="27"/>
      <c r="F3061" s="28">
        <v>5</v>
      </c>
      <c r="G3061" s="29"/>
      <c r="H3061" s="29"/>
      <c r="I3061" s="29"/>
      <c r="J3061" s="31">
        <f>ROUND(F3061,3)</f>
        <v>5</v>
      </c>
      <c r="K3061" s="33">
        <f>SUM(J3061:J3061)</f>
        <v>5</v>
      </c>
      <c r="L3061" s="22"/>
      <c r="M3061" s="22"/>
    </row>
    <row r="3062" spans="1:13" ht="15.45" customHeight="1" thickBot="1" x14ac:dyDescent="0.35">
      <c r="A3062" s="10" t="s">
        <v>6202</v>
      </c>
      <c r="B3062" s="5" t="s">
        <v>6203</v>
      </c>
      <c r="C3062" s="5" t="s">
        <v>6204</v>
      </c>
      <c r="D3062" s="84" t="s">
        <v>6205</v>
      </c>
      <c r="E3062" s="84"/>
      <c r="F3062" s="84"/>
      <c r="G3062" s="84"/>
      <c r="H3062" s="84"/>
      <c r="I3062" s="84"/>
      <c r="J3062" s="84"/>
      <c r="K3062" s="20">
        <f>SUM(K3065:K3065)</f>
        <v>1</v>
      </c>
      <c r="L3062" s="21">
        <f>ROUND(0*(1+M2/100),2)</f>
        <v>0</v>
      </c>
      <c r="M3062" s="21">
        <f>ROUND(K3062*L3062,2)</f>
        <v>0</v>
      </c>
    </row>
    <row r="3063" spans="1:13" ht="39.75" customHeight="1" thickBot="1" x14ac:dyDescent="0.35">
      <c r="A3063" s="22"/>
      <c r="B3063" s="22"/>
      <c r="C3063" s="22"/>
      <c r="D3063" s="84" t="s">
        <v>6206</v>
      </c>
      <c r="E3063" s="84"/>
      <c r="F3063" s="84"/>
      <c r="G3063" s="84"/>
      <c r="H3063" s="84"/>
      <c r="I3063" s="84"/>
      <c r="J3063" s="84"/>
      <c r="K3063" s="84"/>
      <c r="L3063" s="84"/>
      <c r="M3063" s="84"/>
    </row>
    <row r="3064" spans="1:13" ht="15.15" customHeight="1" thickBot="1" x14ac:dyDescent="0.35">
      <c r="A3064" s="22"/>
      <c r="B3064" s="22"/>
      <c r="C3064" s="22"/>
      <c r="D3064" s="22"/>
      <c r="E3064" s="23"/>
      <c r="F3064" s="25" t="s">
        <v>6207</v>
      </c>
      <c r="G3064" s="25" t="s">
        <v>6208</v>
      </c>
      <c r="H3064" s="25" t="s">
        <v>6209</v>
      </c>
      <c r="I3064" s="25" t="s">
        <v>6210</v>
      </c>
      <c r="J3064" s="25" t="s">
        <v>6211</v>
      </c>
      <c r="K3064" s="25" t="s">
        <v>6212</v>
      </c>
      <c r="L3064" s="22"/>
      <c r="M3064" s="22"/>
    </row>
    <row r="3065" spans="1:13" ht="15.15" customHeight="1" thickBot="1" x14ac:dyDescent="0.35">
      <c r="A3065" s="22"/>
      <c r="B3065" s="22"/>
      <c r="C3065" s="22"/>
      <c r="D3065" s="26"/>
      <c r="E3065" s="27"/>
      <c r="F3065" s="28">
        <v>1</v>
      </c>
      <c r="G3065" s="29"/>
      <c r="H3065" s="29"/>
      <c r="I3065" s="29"/>
      <c r="J3065" s="31">
        <f>ROUND(F3065,3)</f>
        <v>1</v>
      </c>
      <c r="K3065" s="33">
        <f>SUM(J3065:J3065)</f>
        <v>1</v>
      </c>
      <c r="L3065" s="22"/>
      <c r="M3065" s="22"/>
    </row>
    <row r="3066" spans="1:13" ht="15.45" customHeight="1" thickBot="1" x14ac:dyDescent="0.35">
      <c r="A3066" s="10" t="s">
        <v>6213</v>
      </c>
      <c r="B3066" s="5" t="s">
        <v>6214</v>
      </c>
      <c r="C3066" s="5" t="s">
        <v>6215</v>
      </c>
      <c r="D3066" s="84" t="s">
        <v>6216</v>
      </c>
      <c r="E3066" s="84"/>
      <c r="F3066" s="84"/>
      <c r="G3066" s="84"/>
      <c r="H3066" s="84"/>
      <c r="I3066" s="84"/>
      <c r="J3066" s="84"/>
      <c r="K3066" s="20">
        <f>SUM(K3069:K3069)</f>
        <v>1</v>
      </c>
      <c r="L3066" s="21">
        <f>ROUND(0*(1+M2/100),2)</f>
        <v>0</v>
      </c>
      <c r="M3066" s="21">
        <f>ROUND(K3066*L3066,2)</f>
        <v>0</v>
      </c>
    </row>
    <row r="3067" spans="1:13" ht="39.75" customHeight="1" thickBot="1" x14ac:dyDescent="0.35">
      <c r="A3067" s="22"/>
      <c r="B3067" s="22"/>
      <c r="C3067" s="22"/>
      <c r="D3067" s="84" t="s">
        <v>6217</v>
      </c>
      <c r="E3067" s="84"/>
      <c r="F3067" s="84"/>
      <c r="G3067" s="84"/>
      <c r="H3067" s="84"/>
      <c r="I3067" s="84"/>
      <c r="J3067" s="84"/>
      <c r="K3067" s="84"/>
      <c r="L3067" s="84"/>
      <c r="M3067" s="84"/>
    </row>
    <row r="3068" spans="1:13" ht="15.15" customHeight="1" thickBot="1" x14ac:dyDescent="0.35">
      <c r="A3068" s="22"/>
      <c r="B3068" s="22"/>
      <c r="C3068" s="22"/>
      <c r="D3068" s="22"/>
      <c r="E3068" s="23"/>
      <c r="F3068" s="25" t="s">
        <v>6218</v>
      </c>
      <c r="G3068" s="25" t="s">
        <v>6219</v>
      </c>
      <c r="H3068" s="25" t="s">
        <v>6220</v>
      </c>
      <c r="I3068" s="25" t="s">
        <v>6221</v>
      </c>
      <c r="J3068" s="25" t="s">
        <v>6222</v>
      </c>
      <c r="K3068" s="25" t="s">
        <v>6223</v>
      </c>
      <c r="L3068" s="22"/>
      <c r="M3068" s="22"/>
    </row>
    <row r="3069" spans="1:13" ht="15.15" customHeight="1" thickBot="1" x14ac:dyDescent="0.35">
      <c r="A3069" s="22"/>
      <c r="B3069" s="22"/>
      <c r="C3069" s="22"/>
      <c r="D3069" s="26"/>
      <c r="E3069" s="27"/>
      <c r="F3069" s="28">
        <v>1</v>
      </c>
      <c r="G3069" s="29"/>
      <c r="H3069" s="29"/>
      <c r="I3069" s="29"/>
      <c r="J3069" s="31">
        <f>ROUND(F3069,3)</f>
        <v>1</v>
      </c>
      <c r="K3069" s="33">
        <f>SUM(J3069:J3069)</f>
        <v>1</v>
      </c>
      <c r="L3069" s="22"/>
      <c r="M3069" s="22"/>
    </row>
    <row r="3070" spans="1:13" ht="15.45" customHeight="1" thickBot="1" x14ac:dyDescent="0.35">
      <c r="A3070" s="34"/>
      <c r="B3070" s="34"/>
      <c r="C3070" s="34"/>
      <c r="D3070" s="62" t="s">
        <v>6224</v>
      </c>
      <c r="E3070" s="63"/>
      <c r="F3070" s="63"/>
      <c r="G3070" s="63"/>
      <c r="H3070" s="63"/>
      <c r="I3070" s="63"/>
      <c r="J3070" s="63"/>
      <c r="K3070" s="63"/>
      <c r="L3070" s="64">
        <f>M2962+M2966+M2970+M2974+M2978+M2982+M2986+M2990+M2994+M2998+M3002+M3006+M3010+M3014+M3018+M3022+M3026+M3030+M3034+M3038+M3042+M3046+M3050+M3054+M3058+M3062+M3066</f>
        <v>0</v>
      </c>
      <c r="M3070" s="64">
        <f>ROUND(L3070,2)</f>
        <v>0</v>
      </c>
    </row>
    <row r="3071" spans="1:13" ht="15.45" customHeight="1" thickBot="1" x14ac:dyDescent="0.35">
      <c r="A3071" s="65" t="s">
        <v>6225</v>
      </c>
      <c r="B3071" s="65" t="s">
        <v>6226</v>
      </c>
      <c r="C3071" s="66"/>
      <c r="D3071" s="90" t="s">
        <v>6227</v>
      </c>
      <c r="E3071" s="90"/>
      <c r="F3071" s="90"/>
      <c r="G3071" s="90"/>
      <c r="H3071" s="90"/>
      <c r="I3071" s="90"/>
      <c r="J3071" s="90"/>
      <c r="K3071" s="66"/>
      <c r="L3071" s="67">
        <f>L3096</f>
        <v>0</v>
      </c>
      <c r="M3071" s="67">
        <f>ROUND(L3071,2)</f>
        <v>0</v>
      </c>
    </row>
    <row r="3072" spans="1:13" ht="25.05" customHeight="1" thickBot="1" x14ac:dyDescent="0.35">
      <c r="A3072" s="10" t="s">
        <v>6228</v>
      </c>
      <c r="B3072" s="5" t="s">
        <v>6229</v>
      </c>
      <c r="C3072" s="5" t="s">
        <v>6230</v>
      </c>
      <c r="D3072" s="84" t="s">
        <v>6231</v>
      </c>
      <c r="E3072" s="84"/>
      <c r="F3072" s="84"/>
      <c r="G3072" s="84"/>
      <c r="H3072" s="84"/>
      <c r="I3072" s="84"/>
      <c r="J3072" s="84"/>
      <c r="K3072" s="20">
        <f>SUM(K3075:K3075)</f>
        <v>1</v>
      </c>
      <c r="L3072" s="21">
        <f>ROUND(0*(1+M2/100),2)</f>
        <v>0</v>
      </c>
      <c r="M3072" s="21">
        <f>ROUND(K3072*L3072,2)</f>
        <v>0</v>
      </c>
    </row>
    <row r="3073" spans="1:13" ht="58.35" customHeight="1" thickBot="1" x14ac:dyDescent="0.35">
      <c r="A3073" s="22"/>
      <c r="B3073" s="22"/>
      <c r="C3073" s="22"/>
      <c r="D3073" s="84" t="s">
        <v>6232</v>
      </c>
      <c r="E3073" s="84"/>
      <c r="F3073" s="84"/>
      <c r="G3073" s="84"/>
      <c r="H3073" s="84"/>
      <c r="I3073" s="84"/>
      <c r="J3073" s="84"/>
      <c r="K3073" s="84"/>
      <c r="L3073" s="84"/>
      <c r="M3073" s="84"/>
    </row>
    <row r="3074" spans="1:13" ht="15.15" customHeight="1" thickBot="1" x14ac:dyDescent="0.35">
      <c r="A3074" s="22"/>
      <c r="B3074" s="22"/>
      <c r="C3074" s="22"/>
      <c r="D3074" s="22"/>
      <c r="E3074" s="23"/>
      <c r="F3074" s="25" t="s">
        <v>6233</v>
      </c>
      <c r="G3074" s="25" t="s">
        <v>6234</v>
      </c>
      <c r="H3074" s="25" t="s">
        <v>6235</v>
      </c>
      <c r="I3074" s="25" t="s">
        <v>6236</v>
      </c>
      <c r="J3074" s="25" t="s">
        <v>6237</v>
      </c>
      <c r="K3074" s="25" t="s">
        <v>6238</v>
      </c>
      <c r="L3074" s="22"/>
      <c r="M3074" s="22"/>
    </row>
    <row r="3075" spans="1:13" ht="15.15" customHeight="1" thickBot="1" x14ac:dyDescent="0.35">
      <c r="A3075" s="22"/>
      <c r="B3075" s="22"/>
      <c r="C3075" s="22"/>
      <c r="D3075" s="26"/>
      <c r="E3075" s="27"/>
      <c r="F3075" s="28">
        <v>1</v>
      </c>
      <c r="G3075" s="29"/>
      <c r="H3075" s="29"/>
      <c r="I3075" s="29"/>
      <c r="J3075" s="31">
        <f>ROUND(F3075,3)</f>
        <v>1</v>
      </c>
      <c r="K3075" s="33">
        <f>SUM(J3075:J3075)</f>
        <v>1</v>
      </c>
      <c r="L3075" s="22"/>
      <c r="M3075" s="22"/>
    </row>
    <row r="3076" spans="1:13" ht="15.45" customHeight="1" thickBot="1" x14ac:dyDescent="0.35">
      <c r="A3076" s="10" t="s">
        <v>6239</v>
      </c>
      <c r="B3076" s="5" t="s">
        <v>6240</v>
      </c>
      <c r="C3076" s="5" t="s">
        <v>6241</v>
      </c>
      <c r="D3076" s="84" t="s">
        <v>6242</v>
      </c>
      <c r="E3076" s="84"/>
      <c r="F3076" s="84"/>
      <c r="G3076" s="84"/>
      <c r="H3076" s="84"/>
      <c r="I3076" s="84"/>
      <c r="J3076" s="84"/>
      <c r="K3076" s="20">
        <f>SUM(K3079:K3079)</f>
        <v>1</v>
      </c>
      <c r="L3076" s="21">
        <f>ROUND(0*(1+M2/100),2)</f>
        <v>0</v>
      </c>
      <c r="M3076" s="21">
        <f>ROUND(K3076*L3076,2)</f>
        <v>0</v>
      </c>
    </row>
    <row r="3077" spans="1:13" ht="67.5" customHeight="1" thickBot="1" x14ac:dyDescent="0.35">
      <c r="A3077" s="22"/>
      <c r="B3077" s="22"/>
      <c r="C3077" s="22"/>
      <c r="D3077" s="84" t="s">
        <v>6243</v>
      </c>
      <c r="E3077" s="84"/>
      <c r="F3077" s="84"/>
      <c r="G3077" s="84"/>
      <c r="H3077" s="84"/>
      <c r="I3077" s="84"/>
      <c r="J3077" s="84"/>
      <c r="K3077" s="84"/>
      <c r="L3077" s="84"/>
      <c r="M3077" s="84"/>
    </row>
    <row r="3078" spans="1:13" ht="15.15" customHeight="1" thickBot="1" x14ac:dyDescent="0.35">
      <c r="A3078" s="22"/>
      <c r="B3078" s="22"/>
      <c r="C3078" s="22"/>
      <c r="D3078" s="22"/>
      <c r="E3078" s="23"/>
      <c r="F3078" s="25" t="s">
        <v>6244</v>
      </c>
      <c r="G3078" s="25" t="s">
        <v>6245</v>
      </c>
      <c r="H3078" s="25" t="s">
        <v>6246</v>
      </c>
      <c r="I3078" s="25" t="s">
        <v>6247</v>
      </c>
      <c r="J3078" s="25" t="s">
        <v>6248</v>
      </c>
      <c r="K3078" s="25" t="s">
        <v>6249</v>
      </c>
      <c r="L3078" s="22"/>
      <c r="M3078" s="22"/>
    </row>
    <row r="3079" spans="1:13" ht="15.15" customHeight="1" thickBot="1" x14ac:dyDescent="0.35">
      <c r="A3079" s="22"/>
      <c r="B3079" s="22"/>
      <c r="C3079" s="22"/>
      <c r="D3079" s="26"/>
      <c r="E3079" s="27"/>
      <c r="F3079" s="28">
        <v>1</v>
      </c>
      <c r="G3079" s="29"/>
      <c r="H3079" s="29"/>
      <c r="I3079" s="29"/>
      <c r="J3079" s="31">
        <f>ROUND(F3079,3)</f>
        <v>1</v>
      </c>
      <c r="K3079" s="33">
        <f>SUM(J3079:J3079)</f>
        <v>1</v>
      </c>
      <c r="L3079" s="22"/>
      <c r="M3079" s="22"/>
    </row>
    <row r="3080" spans="1:13" ht="15.45" customHeight="1" thickBot="1" x14ac:dyDescent="0.35">
      <c r="A3080" s="10" t="s">
        <v>6250</v>
      </c>
      <c r="B3080" s="5" t="s">
        <v>6251</v>
      </c>
      <c r="C3080" s="5" t="s">
        <v>6252</v>
      </c>
      <c r="D3080" s="84" t="s">
        <v>6253</v>
      </c>
      <c r="E3080" s="84"/>
      <c r="F3080" s="84"/>
      <c r="G3080" s="84"/>
      <c r="H3080" s="84"/>
      <c r="I3080" s="84"/>
      <c r="J3080" s="84"/>
      <c r="K3080" s="20">
        <f>SUM(K3083:K3083)</f>
        <v>1</v>
      </c>
      <c r="L3080" s="21">
        <f>ROUND(0*(1+M2/100),2)</f>
        <v>0</v>
      </c>
      <c r="M3080" s="21">
        <f>ROUND(K3080*L3080,2)</f>
        <v>0</v>
      </c>
    </row>
    <row r="3081" spans="1:13" ht="58.35" customHeight="1" thickBot="1" x14ac:dyDescent="0.35">
      <c r="A3081" s="22"/>
      <c r="B3081" s="22"/>
      <c r="C3081" s="22"/>
      <c r="D3081" s="84" t="s">
        <v>6254</v>
      </c>
      <c r="E3081" s="84"/>
      <c r="F3081" s="84"/>
      <c r="G3081" s="84"/>
      <c r="H3081" s="84"/>
      <c r="I3081" s="84"/>
      <c r="J3081" s="84"/>
      <c r="K3081" s="84"/>
      <c r="L3081" s="84"/>
      <c r="M3081" s="84"/>
    </row>
    <row r="3082" spans="1:13" ht="15.15" customHeight="1" thickBot="1" x14ac:dyDescent="0.35">
      <c r="A3082" s="22"/>
      <c r="B3082" s="22"/>
      <c r="C3082" s="22"/>
      <c r="D3082" s="22"/>
      <c r="E3082" s="23"/>
      <c r="F3082" s="25" t="s">
        <v>6255</v>
      </c>
      <c r="G3082" s="25" t="s">
        <v>6256</v>
      </c>
      <c r="H3082" s="25" t="s">
        <v>6257</v>
      </c>
      <c r="I3082" s="25" t="s">
        <v>6258</v>
      </c>
      <c r="J3082" s="25" t="s">
        <v>6259</v>
      </c>
      <c r="K3082" s="25" t="s">
        <v>6260</v>
      </c>
      <c r="L3082" s="22"/>
      <c r="M3082" s="22"/>
    </row>
    <row r="3083" spans="1:13" ht="15.15" customHeight="1" thickBot="1" x14ac:dyDescent="0.35">
      <c r="A3083" s="22"/>
      <c r="B3083" s="22"/>
      <c r="C3083" s="22"/>
      <c r="D3083" s="26"/>
      <c r="E3083" s="27"/>
      <c r="F3083" s="28">
        <v>1</v>
      </c>
      <c r="G3083" s="29"/>
      <c r="H3083" s="29"/>
      <c r="I3083" s="29"/>
      <c r="J3083" s="31">
        <f>ROUND(F3083,3)</f>
        <v>1</v>
      </c>
      <c r="K3083" s="33">
        <f>SUM(J3083:J3083)</f>
        <v>1</v>
      </c>
      <c r="L3083" s="22"/>
      <c r="M3083" s="22"/>
    </row>
    <row r="3084" spans="1:13" ht="15.45" customHeight="1" thickBot="1" x14ac:dyDescent="0.35">
      <c r="A3084" s="10" t="s">
        <v>6261</v>
      </c>
      <c r="B3084" s="5" t="s">
        <v>6262</v>
      </c>
      <c r="C3084" s="5" t="s">
        <v>6263</v>
      </c>
      <c r="D3084" s="84" t="s">
        <v>6264</v>
      </c>
      <c r="E3084" s="84"/>
      <c r="F3084" s="84"/>
      <c r="G3084" s="84"/>
      <c r="H3084" s="84"/>
      <c r="I3084" s="84"/>
      <c r="J3084" s="84"/>
      <c r="K3084" s="20">
        <f>SUM(K3087:K3087)</f>
        <v>2</v>
      </c>
      <c r="L3084" s="21">
        <f>ROUND(0*(1+M2/100),2)</f>
        <v>0</v>
      </c>
      <c r="M3084" s="21">
        <f>ROUND(K3084*L3084,2)</f>
        <v>0</v>
      </c>
    </row>
    <row r="3085" spans="1:13" ht="58.35" customHeight="1" thickBot="1" x14ac:dyDescent="0.35">
      <c r="A3085" s="22"/>
      <c r="B3085" s="22"/>
      <c r="C3085" s="22"/>
      <c r="D3085" s="84" t="s">
        <v>6265</v>
      </c>
      <c r="E3085" s="84"/>
      <c r="F3085" s="84"/>
      <c r="G3085" s="84"/>
      <c r="H3085" s="84"/>
      <c r="I3085" s="84"/>
      <c r="J3085" s="84"/>
      <c r="K3085" s="84"/>
      <c r="L3085" s="84"/>
      <c r="M3085" s="84"/>
    </row>
    <row r="3086" spans="1:13" ht="15.15" customHeight="1" thickBot="1" x14ac:dyDescent="0.35">
      <c r="A3086" s="22"/>
      <c r="B3086" s="22"/>
      <c r="C3086" s="22"/>
      <c r="D3086" s="22"/>
      <c r="E3086" s="23"/>
      <c r="F3086" s="25" t="s">
        <v>6266</v>
      </c>
      <c r="G3086" s="25" t="s">
        <v>6267</v>
      </c>
      <c r="H3086" s="25" t="s">
        <v>6268</v>
      </c>
      <c r="I3086" s="25" t="s">
        <v>6269</v>
      </c>
      <c r="J3086" s="25" t="s">
        <v>6270</v>
      </c>
      <c r="K3086" s="25" t="s">
        <v>6271</v>
      </c>
      <c r="L3086" s="22"/>
      <c r="M3086" s="22"/>
    </row>
    <row r="3087" spans="1:13" ht="15.15" customHeight="1" thickBot="1" x14ac:dyDescent="0.35">
      <c r="A3087" s="22"/>
      <c r="B3087" s="22"/>
      <c r="C3087" s="22"/>
      <c r="D3087" s="26"/>
      <c r="E3087" s="27"/>
      <c r="F3087" s="28">
        <v>2</v>
      </c>
      <c r="G3087" s="29"/>
      <c r="H3087" s="29"/>
      <c r="I3087" s="29"/>
      <c r="J3087" s="31">
        <f>ROUND(F3087,3)</f>
        <v>2</v>
      </c>
      <c r="K3087" s="33">
        <f>SUM(J3087:J3087)</f>
        <v>2</v>
      </c>
      <c r="L3087" s="22"/>
      <c r="M3087" s="22"/>
    </row>
    <row r="3088" spans="1:13" ht="15.45" customHeight="1" thickBot="1" x14ac:dyDescent="0.35">
      <c r="A3088" s="10" t="s">
        <v>6272</v>
      </c>
      <c r="B3088" s="5" t="s">
        <v>6273</v>
      </c>
      <c r="C3088" s="5" t="s">
        <v>6274</v>
      </c>
      <c r="D3088" s="84" t="s">
        <v>6275</v>
      </c>
      <c r="E3088" s="84"/>
      <c r="F3088" s="84"/>
      <c r="G3088" s="84"/>
      <c r="H3088" s="84"/>
      <c r="I3088" s="84"/>
      <c r="J3088" s="84"/>
      <c r="K3088" s="20">
        <f>SUM(K3091:K3091)</f>
        <v>1</v>
      </c>
      <c r="L3088" s="21">
        <f>ROUND(0*(1+M2/100),2)</f>
        <v>0</v>
      </c>
      <c r="M3088" s="21">
        <f>ROUND(K3088*L3088,2)</f>
        <v>0</v>
      </c>
    </row>
    <row r="3089" spans="1:13" ht="58.35" customHeight="1" thickBot="1" x14ac:dyDescent="0.35">
      <c r="A3089" s="22"/>
      <c r="B3089" s="22"/>
      <c r="C3089" s="22"/>
      <c r="D3089" s="84" t="s">
        <v>6276</v>
      </c>
      <c r="E3089" s="84"/>
      <c r="F3089" s="84"/>
      <c r="G3089" s="84"/>
      <c r="H3089" s="84"/>
      <c r="I3089" s="84"/>
      <c r="J3089" s="84"/>
      <c r="K3089" s="84"/>
      <c r="L3089" s="84"/>
      <c r="M3089" s="84"/>
    </row>
    <row r="3090" spans="1:13" ht="15.15" customHeight="1" thickBot="1" x14ac:dyDescent="0.35">
      <c r="A3090" s="22"/>
      <c r="B3090" s="22"/>
      <c r="C3090" s="22"/>
      <c r="D3090" s="22"/>
      <c r="E3090" s="23"/>
      <c r="F3090" s="25" t="s">
        <v>6277</v>
      </c>
      <c r="G3090" s="25" t="s">
        <v>6278</v>
      </c>
      <c r="H3090" s="25" t="s">
        <v>6279</v>
      </c>
      <c r="I3090" s="25" t="s">
        <v>6280</v>
      </c>
      <c r="J3090" s="25" t="s">
        <v>6281</v>
      </c>
      <c r="K3090" s="25" t="s">
        <v>6282</v>
      </c>
      <c r="L3090" s="22"/>
      <c r="M3090" s="22"/>
    </row>
    <row r="3091" spans="1:13" ht="15.15" customHeight="1" thickBot="1" x14ac:dyDescent="0.35">
      <c r="A3091" s="22"/>
      <c r="B3091" s="22"/>
      <c r="C3091" s="22"/>
      <c r="D3091" s="26"/>
      <c r="E3091" s="27"/>
      <c r="F3091" s="28">
        <v>1</v>
      </c>
      <c r="G3091" s="29"/>
      <c r="H3091" s="29"/>
      <c r="I3091" s="29"/>
      <c r="J3091" s="31">
        <f>ROUND(F3091,3)</f>
        <v>1</v>
      </c>
      <c r="K3091" s="33">
        <f>SUM(J3091:J3091)</f>
        <v>1</v>
      </c>
      <c r="L3091" s="22"/>
      <c r="M3091" s="22"/>
    </row>
    <row r="3092" spans="1:13" ht="15.45" customHeight="1" thickBot="1" x14ac:dyDescent="0.35">
      <c r="A3092" s="10" t="s">
        <v>6283</v>
      </c>
      <c r="B3092" s="5" t="s">
        <v>6284</v>
      </c>
      <c r="C3092" s="5" t="s">
        <v>6285</v>
      </c>
      <c r="D3092" s="84" t="s">
        <v>6286</v>
      </c>
      <c r="E3092" s="84"/>
      <c r="F3092" s="84"/>
      <c r="G3092" s="84"/>
      <c r="H3092" s="84"/>
      <c r="I3092" s="84"/>
      <c r="J3092" s="84"/>
      <c r="K3092" s="20">
        <f>SUM(K3095:K3095)</f>
        <v>6</v>
      </c>
      <c r="L3092" s="21">
        <f>ROUND(0*(1+M2/100),2)</f>
        <v>0</v>
      </c>
      <c r="M3092" s="21">
        <f>ROUND(K3092*L3092,2)</f>
        <v>0</v>
      </c>
    </row>
    <row r="3093" spans="1:13" ht="30.6" customHeight="1" thickBot="1" x14ac:dyDescent="0.35">
      <c r="A3093" s="22"/>
      <c r="B3093" s="22"/>
      <c r="C3093" s="22"/>
      <c r="D3093" s="84" t="s">
        <v>6287</v>
      </c>
      <c r="E3093" s="84"/>
      <c r="F3093" s="84"/>
      <c r="G3093" s="84"/>
      <c r="H3093" s="84"/>
      <c r="I3093" s="84"/>
      <c r="J3093" s="84"/>
      <c r="K3093" s="84"/>
      <c r="L3093" s="84"/>
      <c r="M3093" s="84"/>
    </row>
    <row r="3094" spans="1:13" ht="15.15" customHeight="1" thickBot="1" x14ac:dyDescent="0.35">
      <c r="A3094" s="22"/>
      <c r="B3094" s="22"/>
      <c r="C3094" s="22"/>
      <c r="D3094" s="22"/>
      <c r="E3094" s="23"/>
      <c r="F3094" s="25" t="s">
        <v>6288</v>
      </c>
      <c r="G3094" s="25" t="s">
        <v>6289</v>
      </c>
      <c r="H3094" s="25" t="s">
        <v>6290</v>
      </c>
      <c r="I3094" s="25" t="s">
        <v>6291</v>
      </c>
      <c r="J3094" s="25" t="s">
        <v>6292</v>
      </c>
      <c r="K3094" s="25" t="s">
        <v>6293</v>
      </c>
      <c r="L3094" s="22"/>
      <c r="M3094" s="22"/>
    </row>
    <row r="3095" spans="1:13" ht="15.15" customHeight="1" thickBot="1" x14ac:dyDescent="0.35">
      <c r="A3095" s="22"/>
      <c r="B3095" s="22"/>
      <c r="C3095" s="22"/>
      <c r="D3095" s="26"/>
      <c r="E3095" s="27"/>
      <c r="F3095" s="28">
        <v>6</v>
      </c>
      <c r="G3095" s="29"/>
      <c r="H3095" s="29"/>
      <c r="I3095" s="29"/>
      <c r="J3095" s="31">
        <f>ROUND(F3095,3)</f>
        <v>6</v>
      </c>
      <c r="K3095" s="33">
        <f>SUM(J3095:J3095)</f>
        <v>6</v>
      </c>
      <c r="L3095" s="22"/>
      <c r="M3095" s="22"/>
    </row>
    <row r="3096" spans="1:13" ht="15.45" customHeight="1" thickBot="1" x14ac:dyDescent="0.35">
      <c r="A3096" s="34"/>
      <c r="B3096" s="34"/>
      <c r="C3096" s="34"/>
      <c r="D3096" s="62" t="s">
        <v>6294</v>
      </c>
      <c r="E3096" s="63"/>
      <c r="F3096" s="63"/>
      <c r="G3096" s="63"/>
      <c r="H3096" s="63"/>
      <c r="I3096" s="63"/>
      <c r="J3096" s="63"/>
      <c r="K3096" s="63"/>
      <c r="L3096" s="64">
        <f>M3072+M3076+M3080+M3084+M3088+M3092</f>
        <v>0</v>
      </c>
      <c r="M3096" s="64">
        <f>ROUND(L3096,2)</f>
        <v>0</v>
      </c>
    </row>
    <row r="3097" spans="1:13" ht="15.45" customHeight="1" thickBot="1" x14ac:dyDescent="0.35">
      <c r="A3097" s="65" t="s">
        <v>6295</v>
      </c>
      <c r="B3097" s="65" t="s">
        <v>6296</v>
      </c>
      <c r="C3097" s="66"/>
      <c r="D3097" s="90" t="s">
        <v>6297</v>
      </c>
      <c r="E3097" s="90"/>
      <c r="F3097" s="90"/>
      <c r="G3097" s="90"/>
      <c r="H3097" s="90"/>
      <c r="I3097" s="90"/>
      <c r="J3097" s="90"/>
      <c r="K3097" s="66"/>
      <c r="L3097" s="67">
        <f>L3110</f>
        <v>0</v>
      </c>
      <c r="M3097" s="67">
        <f>ROUND(L3097,2)</f>
        <v>0</v>
      </c>
    </row>
    <row r="3098" spans="1:13" ht="25.05" customHeight="1" thickBot="1" x14ac:dyDescent="0.35">
      <c r="A3098" s="10" t="s">
        <v>6298</v>
      </c>
      <c r="B3098" s="5" t="s">
        <v>6299</v>
      </c>
      <c r="C3098" s="5" t="s">
        <v>6300</v>
      </c>
      <c r="D3098" s="84" t="s">
        <v>6301</v>
      </c>
      <c r="E3098" s="84"/>
      <c r="F3098" s="84"/>
      <c r="G3098" s="84"/>
      <c r="H3098" s="84"/>
      <c r="I3098" s="84"/>
      <c r="J3098" s="84"/>
      <c r="K3098" s="20">
        <f>SUM(K3101:K3101)</f>
        <v>1</v>
      </c>
      <c r="L3098" s="21">
        <f>ROUND(0*(1+M2/100),2)</f>
        <v>0</v>
      </c>
      <c r="M3098" s="21">
        <f>ROUND(K3098*L3098,2)</f>
        <v>0</v>
      </c>
    </row>
    <row r="3099" spans="1:13" ht="58.35" customHeight="1" thickBot="1" x14ac:dyDescent="0.35">
      <c r="A3099" s="22"/>
      <c r="B3099" s="22"/>
      <c r="C3099" s="22"/>
      <c r="D3099" s="84" t="s">
        <v>6302</v>
      </c>
      <c r="E3099" s="84"/>
      <c r="F3099" s="84"/>
      <c r="G3099" s="84"/>
      <c r="H3099" s="84"/>
      <c r="I3099" s="84"/>
      <c r="J3099" s="84"/>
      <c r="K3099" s="84"/>
      <c r="L3099" s="84"/>
      <c r="M3099" s="84"/>
    </row>
    <row r="3100" spans="1:13" ht="15.15" customHeight="1" thickBot="1" x14ac:dyDescent="0.35">
      <c r="A3100" s="22"/>
      <c r="B3100" s="22"/>
      <c r="C3100" s="22"/>
      <c r="D3100" s="22"/>
      <c r="E3100" s="23"/>
      <c r="F3100" s="25" t="s">
        <v>6303</v>
      </c>
      <c r="G3100" s="25" t="s">
        <v>6304</v>
      </c>
      <c r="H3100" s="25" t="s">
        <v>6305</v>
      </c>
      <c r="I3100" s="25" t="s">
        <v>6306</v>
      </c>
      <c r="J3100" s="25" t="s">
        <v>6307</v>
      </c>
      <c r="K3100" s="25" t="s">
        <v>6308</v>
      </c>
      <c r="L3100" s="22"/>
      <c r="M3100" s="22"/>
    </row>
    <row r="3101" spans="1:13" ht="15.15" customHeight="1" thickBot="1" x14ac:dyDescent="0.35">
      <c r="A3101" s="22"/>
      <c r="B3101" s="22"/>
      <c r="C3101" s="22"/>
      <c r="D3101" s="26"/>
      <c r="E3101" s="27"/>
      <c r="F3101" s="28">
        <v>1</v>
      </c>
      <c r="G3101" s="29"/>
      <c r="H3101" s="29"/>
      <c r="I3101" s="29"/>
      <c r="J3101" s="31">
        <f>ROUND(F3101,3)</f>
        <v>1</v>
      </c>
      <c r="K3101" s="33">
        <f>SUM(J3101:J3101)</f>
        <v>1</v>
      </c>
      <c r="L3101" s="22"/>
      <c r="M3101" s="22"/>
    </row>
    <row r="3102" spans="1:13" ht="25.05" customHeight="1" thickBot="1" x14ac:dyDescent="0.35">
      <c r="A3102" s="10" t="s">
        <v>6309</v>
      </c>
      <c r="B3102" s="5" t="s">
        <v>6310</v>
      </c>
      <c r="C3102" s="5" t="s">
        <v>6311</v>
      </c>
      <c r="D3102" s="84" t="s">
        <v>6312</v>
      </c>
      <c r="E3102" s="84"/>
      <c r="F3102" s="84"/>
      <c r="G3102" s="84"/>
      <c r="H3102" s="84"/>
      <c r="I3102" s="84"/>
      <c r="J3102" s="84"/>
      <c r="K3102" s="20">
        <f>SUM(K3105:K3105)</f>
        <v>1</v>
      </c>
      <c r="L3102" s="21">
        <f>ROUND(0*(1+M2/100),2)</f>
        <v>0</v>
      </c>
      <c r="M3102" s="21">
        <f>ROUND(K3102*L3102,2)</f>
        <v>0</v>
      </c>
    </row>
    <row r="3103" spans="1:13" ht="67.5" customHeight="1" thickBot="1" x14ac:dyDescent="0.35">
      <c r="A3103" s="22"/>
      <c r="B3103" s="22"/>
      <c r="C3103" s="22"/>
      <c r="D3103" s="84" t="s">
        <v>6313</v>
      </c>
      <c r="E3103" s="84"/>
      <c r="F3103" s="84"/>
      <c r="G3103" s="84"/>
      <c r="H3103" s="84"/>
      <c r="I3103" s="84"/>
      <c r="J3103" s="84"/>
      <c r="K3103" s="84"/>
      <c r="L3103" s="84"/>
      <c r="M3103" s="84"/>
    </row>
    <row r="3104" spans="1:13" ht="15.15" customHeight="1" thickBot="1" x14ac:dyDescent="0.35">
      <c r="A3104" s="22"/>
      <c r="B3104" s="22"/>
      <c r="C3104" s="22"/>
      <c r="D3104" s="22"/>
      <c r="E3104" s="23"/>
      <c r="F3104" s="25" t="s">
        <v>6314</v>
      </c>
      <c r="G3104" s="25" t="s">
        <v>6315</v>
      </c>
      <c r="H3104" s="25" t="s">
        <v>6316</v>
      </c>
      <c r="I3104" s="25" t="s">
        <v>6317</v>
      </c>
      <c r="J3104" s="25" t="s">
        <v>6318</v>
      </c>
      <c r="K3104" s="25" t="s">
        <v>6319</v>
      </c>
      <c r="L3104" s="22"/>
      <c r="M3104" s="22"/>
    </row>
    <row r="3105" spans="1:13" ht="15.15" customHeight="1" thickBot="1" x14ac:dyDescent="0.35">
      <c r="A3105" s="22"/>
      <c r="B3105" s="22"/>
      <c r="C3105" s="22"/>
      <c r="D3105" s="26"/>
      <c r="E3105" s="27"/>
      <c r="F3105" s="28">
        <v>1</v>
      </c>
      <c r="G3105" s="29"/>
      <c r="H3105" s="29"/>
      <c r="I3105" s="29"/>
      <c r="J3105" s="31">
        <f>ROUND(F3105,3)</f>
        <v>1</v>
      </c>
      <c r="K3105" s="33">
        <f>SUM(J3105:J3105)</f>
        <v>1</v>
      </c>
      <c r="L3105" s="22"/>
      <c r="M3105" s="22"/>
    </row>
    <row r="3106" spans="1:13" ht="25.05" customHeight="1" thickBot="1" x14ac:dyDescent="0.35">
      <c r="A3106" s="10" t="s">
        <v>6320</v>
      </c>
      <c r="B3106" s="5" t="s">
        <v>6321</v>
      </c>
      <c r="C3106" s="5" t="s">
        <v>6322</v>
      </c>
      <c r="D3106" s="84" t="s">
        <v>6323</v>
      </c>
      <c r="E3106" s="84"/>
      <c r="F3106" s="84"/>
      <c r="G3106" s="84"/>
      <c r="H3106" s="84"/>
      <c r="I3106" s="84"/>
      <c r="J3106" s="84"/>
      <c r="K3106" s="20">
        <f>SUM(K3109:K3109)</f>
        <v>1</v>
      </c>
      <c r="L3106" s="21">
        <f>ROUND(0*(1+M2/100),2)</f>
        <v>0</v>
      </c>
      <c r="M3106" s="21">
        <f>ROUND(K3106*L3106,2)</f>
        <v>0</v>
      </c>
    </row>
    <row r="3107" spans="1:13" ht="67.5" customHeight="1" thickBot="1" x14ac:dyDescent="0.35">
      <c r="A3107" s="22"/>
      <c r="B3107" s="22"/>
      <c r="C3107" s="22"/>
      <c r="D3107" s="84" t="s">
        <v>6324</v>
      </c>
      <c r="E3107" s="84"/>
      <c r="F3107" s="84"/>
      <c r="G3107" s="84"/>
      <c r="H3107" s="84"/>
      <c r="I3107" s="84"/>
      <c r="J3107" s="84"/>
      <c r="K3107" s="84"/>
      <c r="L3107" s="84"/>
      <c r="M3107" s="84"/>
    </row>
    <row r="3108" spans="1:13" ht="15.15" customHeight="1" thickBot="1" x14ac:dyDescent="0.35">
      <c r="A3108" s="22"/>
      <c r="B3108" s="22"/>
      <c r="C3108" s="22"/>
      <c r="D3108" s="22"/>
      <c r="E3108" s="23"/>
      <c r="F3108" s="25" t="s">
        <v>6325</v>
      </c>
      <c r="G3108" s="25" t="s">
        <v>6326</v>
      </c>
      <c r="H3108" s="25" t="s">
        <v>6327</v>
      </c>
      <c r="I3108" s="25" t="s">
        <v>6328</v>
      </c>
      <c r="J3108" s="25" t="s">
        <v>6329</v>
      </c>
      <c r="K3108" s="25" t="s">
        <v>6330</v>
      </c>
      <c r="L3108" s="22"/>
      <c r="M3108" s="22"/>
    </row>
    <row r="3109" spans="1:13" ht="15.15" customHeight="1" thickBot="1" x14ac:dyDescent="0.35">
      <c r="A3109" s="22"/>
      <c r="B3109" s="22"/>
      <c r="C3109" s="22"/>
      <c r="D3109" s="26"/>
      <c r="E3109" s="27"/>
      <c r="F3109" s="28">
        <v>1</v>
      </c>
      <c r="G3109" s="29"/>
      <c r="H3109" s="29"/>
      <c r="I3109" s="29"/>
      <c r="J3109" s="31">
        <f>ROUND(F3109,3)</f>
        <v>1</v>
      </c>
      <c r="K3109" s="33">
        <f>SUM(J3109:J3109)</f>
        <v>1</v>
      </c>
      <c r="L3109" s="22"/>
      <c r="M3109" s="22"/>
    </row>
    <row r="3110" spans="1:13" ht="15.45" customHeight="1" thickBot="1" x14ac:dyDescent="0.35">
      <c r="A3110" s="34"/>
      <c r="B3110" s="34"/>
      <c r="C3110" s="34"/>
      <c r="D3110" s="62" t="s">
        <v>6331</v>
      </c>
      <c r="E3110" s="63"/>
      <c r="F3110" s="63"/>
      <c r="G3110" s="63"/>
      <c r="H3110" s="63"/>
      <c r="I3110" s="63"/>
      <c r="J3110" s="63"/>
      <c r="K3110" s="63"/>
      <c r="L3110" s="64">
        <f>M3098+M3102+M3106</f>
        <v>0</v>
      </c>
      <c r="M3110" s="64">
        <f>ROUND(L3110,2)</f>
        <v>0</v>
      </c>
    </row>
    <row r="3111" spans="1:13" ht="15.45" customHeight="1" thickBot="1" x14ac:dyDescent="0.35">
      <c r="A3111" s="65" t="s">
        <v>6332</v>
      </c>
      <c r="B3111" s="65" t="s">
        <v>6333</v>
      </c>
      <c r="C3111" s="66"/>
      <c r="D3111" s="90" t="s">
        <v>6334</v>
      </c>
      <c r="E3111" s="90"/>
      <c r="F3111" s="90"/>
      <c r="G3111" s="90"/>
      <c r="H3111" s="90"/>
      <c r="I3111" s="90"/>
      <c r="J3111" s="90"/>
      <c r="K3111" s="66"/>
      <c r="L3111" s="67">
        <f>L3120</f>
        <v>0</v>
      </c>
      <c r="M3111" s="67">
        <f>ROUND(L3111,2)</f>
        <v>0</v>
      </c>
    </row>
    <row r="3112" spans="1:13" ht="25.05" customHeight="1" thickBot="1" x14ac:dyDescent="0.35">
      <c r="A3112" s="10" t="s">
        <v>6335</v>
      </c>
      <c r="B3112" s="5" t="s">
        <v>6336</v>
      </c>
      <c r="C3112" s="5" t="s">
        <v>6337</v>
      </c>
      <c r="D3112" s="84" t="s">
        <v>6338</v>
      </c>
      <c r="E3112" s="84"/>
      <c r="F3112" s="84"/>
      <c r="G3112" s="84"/>
      <c r="H3112" s="84"/>
      <c r="I3112" s="84"/>
      <c r="J3112" s="84"/>
      <c r="K3112" s="20">
        <f>SUM(K3115:K3115)</f>
        <v>1</v>
      </c>
      <c r="L3112" s="21">
        <f>ROUND(0*(1+M2/100),2)</f>
        <v>0</v>
      </c>
      <c r="M3112" s="21">
        <f>ROUND(K3112*L3112,2)</f>
        <v>0</v>
      </c>
    </row>
    <row r="3113" spans="1:13" ht="30.6" customHeight="1" thickBot="1" x14ac:dyDescent="0.35">
      <c r="A3113" s="22"/>
      <c r="B3113" s="22"/>
      <c r="C3113" s="22"/>
      <c r="D3113" s="84" t="s">
        <v>6339</v>
      </c>
      <c r="E3113" s="84"/>
      <c r="F3113" s="84"/>
      <c r="G3113" s="84"/>
      <c r="H3113" s="84"/>
      <c r="I3113" s="84"/>
      <c r="J3113" s="84"/>
      <c r="K3113" s="84"/>
      <c r="L3113" s="84"/>
      <c r="M3113" s="84"/>
    </row>
    <row r="3114" spans="1:13" ht="15.15" customHeight="1" thickBot="1" x14ac:dyDescent="0.35">
      <c r="A3114" s="22"/>
      <c r="B3114" s="22"/>
      <c r="C3114" s="22"/>
      <c r="D3114" s="22"/>
      <c r="E3114" s="23"/>
      <c r="F3114" s="25" t="s">
        <v>6340</v>
      </c>
      <c r="G3114" s="25" t="s">
        <v>6341</v>
      </c>
      <c r="H3114" s="25" t="s">
        <v>6342</v>
      </c>
      <c r="I3114" s="25" t="s">
        <v>6343</v>
      </c>
      <c r="J3114" s="25" t="s">
        <v>6344</v>
      </c>
      <c r="K3114" s="25" t="s">
        <v>6345</v>
      </c>
      <c r="L3114" s="22"/>
      <c r="M3114" s="22"/>
    </row>
    <row r="3115" spans="1:13" ht="15.15" customHeight="1" thickBot="1" x14ac:dyDescent="0.35">
      <c r="A3115" s="22"/>
      <c r="B3115" s="22"/>
      <c r="C3115" s="22"/>
      <c r="D3115" s="26"/>
      <c r="E3115" s="27"/>
      <c r="F3115" s="28">
        <v>1</v>
      </c>
      <c r="G3115" s="29"/>
      <c r="H3115" s="29"/>
      <c r="I3115" s="29"/>
      <c r="J3115" s="31">
        <f>ROUND(F3115,3)</f>
        <v>1</v>
      </c>
      <c r="K3115" s="33">
        <f>SUM(J3115:J3115)</f>
        <v>1</v>
      </c>
      <c r="L3115" s="22"/>
      <c r="M3115" s="22"/>
    </row>
    <row r="3116" spans="1:13" ht="25.05" customHeight="1" thickBot="1" x14ac:dyDescent="0.35">
      <c r="A3116" s="10" t="s">
        <v>6346</v>
      </c>
      <c r="B3116" s="5" t="s">
        <v>6347</v>
      </c>
      <c r="C3116" s="5" t="s">
        <v>6348</v>
      </c>
      <c r="D3116" s="84" t="s">
        <v>6349</v>
      </c>
      <c r="E3116" s="84"/>
      <c r="F3116" s="84"/>
      <c r="G3116" s="84"/>
      <c r="H3116" s="84"/>
      <c r="I3116" s="84"/>
      <c r="J3116" s="84"/>
      <c r="K3116" s="20">
        <f>SUM(K3119:K3119)</f>
        <v>1</v>
      </c>
      <c r="L3116" s="21">
        <f>ROUND(0*(1+M2/100),2)</f>
        <v>0</v>
      </c>
      <c r="M3116" s="21">
        <f>ROUND(K3116*L3116,2)</f>
        <v>0</v>
      </c>
    </row>
    <row r="3117" spans="1:13" ht="58.35" customHeight="1" thickBot="1" x14ac:dyDescent="0.35">
      <c r="A3117" s="22"/>
      <c r="B3117" s="22"/>
      <c r="C3117" s="22"/>
      <c r="D3117" s="84" t="s">
        <v>6350</v>
      </c>
      <c r="E3117" s="84"/>
      <c r="F3117" s="84"/>
      <c r="G3117" s="84"/>
      <c r="H3117" s="84"/>
      <c r="I3117" s="84"/>
      <c r="J3117" s="84"/>
      <c r="K3117" s="84"/>
      <c r="L3117" s="84"/>
      <c r="M3117" s="84"/>
    </row>
    <row r="3118" spans="1:13" ht="15.15" customHeight="1" thickBot="1" x14ac:dyDescent="0.35">
      <c r="A3118" s="22"/>
      <c r="B3118" s="22"/>
      <c r="C3118" s="22"/>
      <c r="D3118" s="22"/>
      <c r="E3118" s="23"/>
      <c r="F3118" s="25" t="s">
        <v>6351</v>
      </c>
      <c r="G3118" s="25" t="s">
        <v>6352</v>
      </c>
      <c r="H3118" s="25" t="s">
        <v>6353</v>
      </c>
      <c r="I3118" s="25" t="s">
        <v>6354</v>
      </c>
      <c r="J3118" s="25" t="s">
        <v>6355</v>
      </c>
      <c r="K3118" s="25" t="s">
        <v>6356</v>
      </c>
      <c r="L3118" s="22"/>
      <c r="M3118" s="22"/>
    </row>
    <row r="3119" spans="1:13" ht="15.15" customHeight="1" thickBot="1" x14ac:dyDescent="0.35">
      <c r="A3119" s="22"/>
      <c r="B3119" s="22"/>
      <c r="C3119" s="22"/>
      <c r="D3119" s="26"/>
      <c r="E3119" s="27"/>
      <c r="F3119" s="28">
        <v>1</v>
      </c>
      <c r="G3119" s="29"/>
      <c r="H3119" s="29"/>
      <c r="I3119" s="29"/>
      <c r="J3119" s="31">
        <f>ROUND(F3119,3)</f>
        <v>1</v>
      </c>
      <c r="K3119" s="33">
        <f>SUM(J3119:J3119)</f>
        <v>1</v>
      </c>
      <c r="L3119" s="22"/>
      <c r="M3119" s="22"/>
    </row>
    <row r="3120" spans="1:13" ht="15.45" customHeight="1" thickBot="1" x14ac:dyDescent="0.35">
      <c r="A3120" s="34"/>
      <c r="B3120" s="34"/>
      <c r="C3120" s="34"/>
      <c r="D3120" s="62" t="s">
        <v>6357</v>
      </c>
      <c r="E3120" s="63"/>
      <c r="F3120" s="63"/>
      <c r="G3120" s="63"/>
      <c r="H3120" s="63"/>
      <c r="I3120" s="63"/>
      <c r="J3120" s="63"/>
      <c r="K3120" s="63"/>
      <c r="L3120" s="64">
        <f>M3112+M3116</f>
        <v>0</v>
      </c>
      <c r="M3120" s="64">
        <f>ROUND(L3120,2)</f>
        <v>0</v>
      </c>
    </row>
    <row r="3121" spans="1:13" ht="15.45" customHeight="1" thickBot="1" x14ac:dyDescent="0.35">
      <c r="A3121" s="43"/>
      <c r="B3121" s="43"/>
      <c r="C3121" s="43"/>
      <c r="D3121" s="68" t="s">
        <v>6358</v>
      </c>
      <c r="E3121" s="69"/>
      <c r="F3121" s="69"/>
      <c r="G3121" s="69"/>
      <c r="H3121" s="69"/>
      <c r="I3121" s="69"/>
      <c r="J3121" s="69"/>
      <c r="K3121" s="69"/>
      <c r="L3121" s="70">
        <f>M2866+M2928+M2950+M2960+M3070+M3096+M3110+M3120</f>
        <v>0</v>
      </c>
      <c r="M3121" s="70">
        <f>ROUND(L3121,2)</f>
        <v>0</v>
      </c>
    </row>
    <row r="3122" spans="1:13" ht="15.45" customHeight="1" thickBot="1" x14ac:dyDescent="0.35">
      <c r="A3122" s="43"/>
      <c r="B3122" s="43"/>
      <c r="C3122" s="43"/>
      <c r="D3122" s="71" t="s">
        <v>6359</v>
      </c>
      <c r="E3122" s="72"/>
      <c r="F3122" s="72"/>
      <c r="G3122" s="72"/>
      <c r="H3122" s="72"/>
      <c r="I3122" s="72"/>
      <c r="J3122" s="72"/>
      <c r="K3122" s="72"/>
      <c r="L3122" s="73">
        <f>M1561+M1604+M1686+M1790+M2073+M2337+M2556+M2766+M2838+M2845+M2851+M3121</f>
        <v>0</v>
      </c>
      <c r="M3122" s="73">
        <f>ROUND(L3122,2)</f>
        <v>0</v>
      </c>
    </row>
    <row r="3123" spans="1:13" ht="15.45" customHeight="1" thickBot="1" x14ac:dyDescent="0.35">
      <c r="A3123" s="38" t="s">
        <v>6360</v>
      </c>
      <c r="B3123" s="38" t="s">
        <v>6361</v>
      </c>
      <c r="C3123" s="39"/>
      <c r="D3123" s="85" t="s">
        <v>6362</v>
      </c>
      <c r="E3123" s="85"/>
      <c r="F3123" s="85"/>
      <c r="G3123" s="85"/>
      <c r="H3123" s="85"/>
      <c r="I3123" s="85"/>
      <c r="J3123" s="85"/>
      <c r="K3123" s="39"/>
      <c r="L3123" s="40">
        <f>L3835</f>
        <v>0</v>
      </c>
      <c r="M3123" s="40">
        <f>ROUND(L3123,2)</f>
        <v>0</v>
      </c>
    </row>
    <row r="3124" spans="1:13" ht="15.45" customHeight="1" thickBot="1" x14ac:dyDescent="0.35">
      <c r="A3124" s="50" t="s">
        <v>6363</v>
      </c>
      <c r="B3124" s="50" t="s">
        <v>6364</v>
      </c>
      <c r="C3124" s="51"/>
      <c r="D3124" s="87" t="s">
        <v>6365</v>
      </c>
      <c r="E3124" s="87"/>
      <c r="F3124" s="87"/>
      <c r="G3124" s="87"/>
      <c r="H3124" s="87"/>
      <c r="I3124" s="87"/>
      <c r="J3124" s="87"/>
      <c r="K3124" s="51"/>
      <c r="L3124" s="52">
        <f>L3144</f>
        <v>0</v>
      </c>
      <c r="M3124" s="52">
        <f>ROUND(L3124,2)</f>
        <v>0</v>
      </c>
    </row>
    <row r="3125" spans="1:13" ht="15.45" customHeight="1" thickBot="1" x14ac:dyDescent="0.35">
      <c r="A3125" s="10" t="s">
        <v>6366</v>
      </c>
      <c r="B3125" s="5" t="s">
        <v>6367</v>
      </c>
      <c r="C3125" s="5" t="s">
        <v>6368</v>
      </c>
      <c r="D3125" s="84" t="s">
        <v>6369</v>
      </c>
      <c r="E3125" s="84"/>
      <c r="F3125" s="84"/>
      <c r="G3125" s="84"/>
      <c r="H3125" s="84"/>
      <c r="I3125" s="84"/>
      <c r="J3125" s="84"/>
      <c r="K3125" s="20">
        <f>SUM(K3128:K3131)</f>
        <v>186</v>
      </c>
      <c r="L3125" s="21">
        <f>ROUND(0*(1+M2/100),2)</f>
        <v>0</v>
      </c>
      <c r="M3125" s="21">
        <f>ROUND(K3125*L3125,2)</f>
        <v>0</v>
      </c>
    </row>
    <row r="3126" spans="1:13" ht="49.05" customHeight="1" thickBot="1" x14ac:dyDescent="0.35">
      <c r="A3126" s="22"/>
      <c r="B3126" s="22"/>
      <c r="C3126" s="22"/>
      <c r="D3126" s="84" t="s">
        <v>6370</v>
      </c>
      <c r="E3126" s="84"/>
      <c r="F3126" s="84"/>
      <c r="G3126" s="84"/>
      <c r="H3126" s="84"/>
      <c r="I3126" s="84"/>
      <c r="J3126" s="84"/>
      <c r="K3126" s="84"/>
      <c r="L3126" s="84"/>
      <c r="M3126" s="84"/>
    </row>
    <row r="3127" spans="1:13" ht="15.15" customHeight="1" thickBot="1" x14ac:dyDescent="0.35">
      <c r="A3127" s="22"/>
      <c r="B3127" s="22"/>
      <c r="C3127" s="22"/>
      <c r="D3127" s="22"/>
      <c r="E3127" s="23"/>
      <c r="F3127" s="25" t="s">
        <v>6371</v>
      </c>
      <c r="G3127" s="25" t="s">
        <v>6372</v>
      </c>
      <c r="H3127" s="25" t="s">
        <v>6373</v>
      </c>
      <c r="I3127" s="25" t="s">
        <v>6374</v>
      </c>
      <c r="J3127" s="25" t="s">
        <v>6375</v>
      </c>
      <c r="K3127" s="25" t="s">
        <v>6376</v>
      </c>
      <c r="L3127" s="22"/>
      <c r="M3127" s="22"/>
    </row>
    <row r="3128" spans="1:13" ht="21.3" customHeight="1" thickBot="1" x14ac:dyDescent="0.35">
      <c r="A3128" s="22"/>
      <c r="B3128" s="22"/>
      <c r="C3128" s="22"/>
      <c r="D3128" s="26"/>
      <c r="E3128" s="27" t="s">
        <v>6377</v>
      </c>
      <c r="F3128" s="28">
        <v>2</v>
      </c>
      <c r="G3128" s="29">
        <v>8</v>
      </c>
      <c r="H3128" s="29"/>
      <c r="I3128" s="29"/>
      <c r="J3128" s="31">
        <f>ROUND(F3128*G3128,3)</f>
        <v>16</v>
      </c>
      <c r="K3128" s="42"/>
      <c r="L3128" s="22"/>
      <c r="M3128" s="22"/>
    </row>
    <row r="3129" spans="1:13" ht="30.6" customHeight="1" thickBot="1" x14ac:dyDescent="0.35">
      <c r="A3129" s="22"/>
      <c r="B3129" s="22"/>
      <c r="C3129" s="22"/>
      <c r="D3129" s="26"/>
      <c r="E3129" s="5" t="s">
        <v>6378</v>
      </c>
      <c r="F3129" s="3">
        <v>2</v>
      </c>
      <c r="G3129" s="20">
        <v>20</v>
      </c>
      <c r="H3129" s="20"/>
      <c r="I3129" s="20"/>
      <c r="J3129" s="30">
        <f>ROUND(F3129*G3129,3)</f>
        <v>40</v>
      </c>
      <c r="K3129" s="22"/>
      <c r="L3129" s="22"/>
      <c r="M3129" s="22"/>
    </row>
    <row r="3130" spans="1:13" ht="21.3" customHeight="1" thickBot="1" x14ac:dyDescent="0.35">
      <c r="A3130" s="22"/>
      <c r="B3130" s="22"/>
      <c r="C3130" s="22"/>
      <c r="D3130" s="26"/>
      <c r="E3130" s="5" t="s">
        <v>6379</v>
      </c>
      <c r="F3130" s="3">
        <v>2</v>
      </c>
      <c r="G3130" s="20">
        <v>5</v>
      </c>
      <c r="H3130" s="20"/>
      <c r="I3130" s="20"/>
      <c r="J3130" s="30">
        <f>ROUND(F3130*G3130,3)</f>
        <v>10</v>
      </c>
      <c r="K3130" s="22"/>
      <c r="L3130" s="22"/>
      <c r="M3130" s="22"/>
    </row>
    <row r="3131" spans="1:13" ht="21.3" customHeight="1" thickBot="1" x14ac:dyDescent="0.35">
      <c r="A3131" s="22"/>
      <c r="B3131" s="22"/>
      <c r="C3131" s="22"/>
      <c r="D3131" s="26"/>
      <c r="E3131" s="5" t="s">
        <v>6380</v>
      </c>
      <c r="F3131" s="3">
        <v>1</v>
      </c>
      <c r="G3131" s="20">
        <v>120</v>
      </c>
      <c r="H3131" s="20"/>
      <c r="I3131" s="20"/>
      <c r="J3131" s="30">
        <f>ROUND(F3131*G3131,3)</f>
        <v>120</v>
      </c>
      <c r="K3131" s="32">
        <f>SUM(J3128:J3131)</f>
        <v>186</v>
      </c>
      <c r="L3131" s="22"/>
      <c r="M3131" s="22"/>
    </row>
    <row r="3132" spans="1:13" ht="15.45" customHeight="1" thickBot="1" x14ac:dyDescent="0.35">
      <c r="A3132" s="10" t="s">
        <v>6381</v>
      </c>
      <c r="B3132" s="5" t="s">
        <v>6382</v>
      </c>
      <c r="C3132" s="5" t="s">
        <v>6383</v>
      </c>
      <c r="D3132" s="84" t="s">
        <v>6384</v>
      </c>
      <c r="E3132" s="84"/>
      <c r="F3132" s="84"/>
      <c r="G3132" s="84"/>
      <c r="H3132" s="84"/>
      <c r="I3132" s="84"/>
      <c r="J3132" s="84"/>
      <c r="K3132" s="20">
        <f>SUM(K3135:K3135)</f>
        <v>1</v>
      </c>
      <c r="L3132" s="21">
        <f>ROUND(0*(1+M2/100),2)</f>
        <v>0</v>
      </c>
      <c r="M3132" s="21">
        <f>ROUND(K3132*L3132,2)</f>
        <v>0</v>
      </c>
    </row>
    <row r="3133" spans="1:13" ht="21.3" customHeight="1" thickBot="1" x14ac:dyDescent="0.35">
      <c r="A3133" s="22"/>
      <c r="B3133" s="22"/>
      <c r="C3133" s="22"/>
      <c r="D3133" s="84" t="s">
        <v>6385</v>
      </c>
      <c r="E3133" s="84"/>
      <c r="F3133" s="84"/>
      <c r="G3133" s="84"/>
      <c r="H3133" s="84"/>
      <c r="I3133" s="84"/>
      <c r="J3133" s="84"/>
      <c r="K3133" s="84"/>
      <c r="L3133" s="84"/>
      <c r="M3133" s="84"/>
    </row>
    <row r="3134" spans="1:13" ht="15.15" customHeight="1" thickBot="1" x14ac:dyDescent="0.35">
      <c r="A3134" s="22"/>
      <c r="B3134" s="22"/>
      <c r="C3134" s="22"/>
      <c r="D3134" s="22"/>
      <c r="E3134" s="23"/>
      <c r="F3134" s="25" t="s">
        <v>6386</v>
      </c>
      <c r="G3134" s="25" t="s">
        <v>6387</v>
      </c>
      <c r="H3134" s="25" t="s">
        <v>6388</v>
      </c>
      <c r="I3134" s="25" t="s">
        <v>6389</v>
      </c>
      <c r="J3134" s="25" t="s">
        <v>6390</v>
      </c>
      <c r="K3134" s="25" t="s">
        <v>6391</v>
      </c>
      <c r="L3134" s="22"/>
      <c r="M3134" s="22"/>
    </row>
    <row r="3135" spans="1:13" ht="21.3" customHeight="1" thickBot="1" x14ac:dyDescent="0.35">
      <c r="A3135" s="22"/>
      <c r="B3135" s="22"/>
      <c r="C3135" s="22"/>
      <c r="D3135" s="26"/>
      <c r="E3135" s="27" t="s">
        <v>6392</v>
      </c>
      <c r="F3135" s="28">
        <v>1</v>
      </c>
      <c r="G3135" s="29"/>
      <c r="H3135" s="29"/>
      <c r="I3135" s="29"/>
      <c r="J3135" s="31">
        <f>ROUND(F3135,3)</f>
        <v>1</v>
      </c>
      <c r="K3135" s="33">
        <f>SUM(J3135:J3135)</f>
        <v>1</v>
      </c>
      <c r="L3135" s="22"/>
      <c r="M3135" s="22"/>
    </row>
    <row r="3136" spans="1:13" ht="15.45" customHeight="1" thickBot="1" x14ac:dyDescent="0.35">
      <c r="A3136" s="10" t="s">
        <v>6393</v>
      </c>
      <c r="B3136" s="5" t="s">
        <v>6394</v>
      </c>
      <c r="C3136" s="5" t="s">
        <v>6395</v>
      </c>
      <c r="D3136" s="84" t="s">
        <v>6396</v>
      </c>
      <c r="E3136" s="84"/>
      <c r="F3136" s="84"/>
      <c r="G3136" s="84"/>
      <c r="H3136" s="84"/>
      <c r="I3136" s="84"/>
      <c r="J3136" s="84"/>
      <c r="K3136" s="20">
        <f>SUM(K3139:K3139)</f>
        <v>1</v>
      </c>
      <c r="L3136" s="21">
        <f>ROUND(0*(1+M2/100),2)</f>
        <v>0</v>
      </c>
      <c r="M3136" s="21">
        <f>ROUND(K3136*L3136,2)</f>
        <v>0</v>
      </c>
    </row>
    <row r="3137" spans="1:13" ht="150.75" customHeight="1" thickBot="1" x14ac:dyDescent="0.35">
      <c r="A3137" s="22"/>
      <c r="B3137" s="22"/>
      <c r="C3137" s="22"/>
      <c r="D3137" s="84" t="s">
        <v>6397</v>
      </c>
      <c r="E3137" s="84"/>
      <c r="F3137" s="84"/>
      <c r="G3137" s="84"/>
      <c r="H3137" s="84"/>
      <c r="I3137" s="84"/>
      <c r="J3137" s="84"/>
      <c r="K3137" s="84"/>
      <c r="L3137" s="84"/>
      <c r="M3137" s="84"/>
    </row>
    <row r="3138" spans="1:13" ht="15.15" customHeight="1" thickBot="1" x14ac:dyDescent="0.35">
      <c r="A3138" s="22"/>
      <c r="B3138" s="22"/>
      <c r="C3138" s="22"/>
      <c r="D3138" s="22"/>
      <c r="E3138" s="23"/>
      <c r="F3138" s="25" t="s">
        <v>6398</v>
      </c>
      <c r="G3138" s="25" t="s">
        <v>6399</v>
      </c>
      <c r="H3138" s="25" t="s">
        <v>6400</v>
      </c>
      <c r="I3138" s="25" t="s">
        <v>6401</v>
      </c>
      <c r="J3138" s="25" t="s">
        <v>6402</v>
      </c>
      <c r="K3138" s="25" t="s">
        <v>6403</v>
      </c>
      <c r="L3138" s="22"/>
      <c r="M3138" s="22"/>
    </row>
    <row r="3139" spans="1:13" ht="21.3" customHeight="1" thickBot="1" x14ac:dyDescent="0.35">
      <c r="A3139" s="22"/>
      <c r="B3139" s="22"/>
      <c r="C3139" s="22"/>
      <c r="D3139" s="26"/>
      <c r="E3139" s="27" t="s">
        <v>6404</v>
      </c>
      <c r="F3139" s="28">
        <v>1</v>
      </c>
      <c r="G3139" s="29"/>
      <c r="H3139" s="29"/>
      <c r="I3139" s="29"/>
      <c r="J3139" s="31">
        <f>ROUND(F3139,3)</f>
        <v>1</v>
      </c>
      <c r="K3139" s="33">
        <f>SUM(J3139:J3139)</f>
        <v>1</v>
      </c>
      <c r="L3139" s="22"/>
      <c r="M3139" s="22"/>
    </row>
    <row r="3140" spans="1:13" ht="15.45" customHeight="1" thickBot="1" x14ac:dyDescent="0.35">
      <c r="A3140" s="10" t="s">
        <v>6405</v>
      </c>
      <c r="B3140" s="5" t="s">
        <v>6406</v>
      </c>
      <c r="C3140" s="5" t="s">
        <v>6407</v>
      </c>
      <c r="D3140" s="84" t="s">
        <v>6408</v>
      </c>
      <c r="E3140" s="84"/>
      <c r="F3140" s="84"/>
      <c r="G3140" s="84"/>
      <c r="H3140" s="84"/>
      <c r="I3140" s="84"/>
      <c r="J3140" s="84"/>
      <c r="K3140" s="20">
        <f>SUM(K3143:K3143)</f>
        <v>1</v>
      </c>
      <c r="L3140" s="21">
        <f>ROUND(0*(1+M2/100),2)</f>
        <v>0</v>
      </c>
      <c r="M3140" s="21">
        <f>ROUND(K3140*L3140,2)</f>
        <v>0</v>
      </c>
    </row>
    <row r="3141" spans="1:13" ht="39.75" customHeight="1" thickBot="1" x14ac:dyDescent="0.35">
      <c r="A3141" s="22"/>
      <c r="B3141" s="22"/>
      <c r="C3141" s="22"/>
      <c r="D3141" s="84" t="s">
        <v>6409</v>
      </c>
      <c r="E3141" s="84"/>
      <c r="F3141" s="84"/>
      <c r="G3141" s="84"/>
      <c r="H3141" s="84"/>
      <c r="I3141" s="84"/>
      <c r="J3141" s="84"/>
      <c r="K3141" s="84"/>
      <c r="L3141" s="84"/>
      <c r="M3141" s="84"/>
    </row>
    <row r="3142" spans="1:13" ht="15.15" customHeight="1" thickBot="1" x14ac:dyDescent="0.35">
      <c r="A3142" s="22"/>
      <c r="B3142" s="22"/>
      <c r="C3142" s="22"/>
      <c r="D3142" s="22"/>
      <c r="E3142" s="23"/>
      <c r="F3142" s="25" t="s">
        <v>6410</v>
      </c>
      <c r="G3142" s="25" t="s">
        <v>6411</v>
      </c>
      <c r="H3142" s="25" t="s">
        <v>6412</v>
      </c>
      <c r="I3142" s="25" t="s">
        <v>6413</v>
      </c>
      <c r="J3142" s="25" t="s">
        <v>6414</v>
      </c>
      <c r="K3142" s="25" t="s">
        <v>6415</v>
      </c>
      <c r="L3142" s="22"/>
      <c r="M3142" s="22"/>
    </row>
    <row r="3143" spans="1:13" ht="21.3" customHeight="1" thickBot="1" x14ac:dyDescent="0.35">
      <c r="A3143" s="22"/>
      <c r="B3143" s="22"/>
      <c r="C3143" s="22"/>
      <c r="D3143" s="26"/>
      <c r="E3143" s="27" t="s">
        <v>6416</v>
      </c>
      <c r="F3143" s="28">
        <v>1</v>
      </c>
      <c r="G3143" s="29"/>
      <c r="H3143" s="29"/>
      <c r="I3143" s="29"/>
      <c r="J3143" s="31">
        <f>ROUND(F3143,3)</f>
        <v>1</v>
      </c>
      <c r="K3143" s="33">
        <f>SUM(J3143:J3143)</f>
        <v>1</v>
      </c>
      <c r="L3143" s="22"/>
      <c r="M3143" s="22"/>
    </row>
    <row r="3144" spans="1:13" ht="15.45" customHeight="1" thickBot="1" x14ac:dyDescent="0.35">
      <c r="A3144" s="34"/>
      <c r="B3144" s="34"/>
      <c r="C3144" s="34"/>
      <c r="D3144" s="53" t="s">
        <v>6417</v>
      </c>
      <c r="E3144" s="54"/>
      <c r="F3144" s="54"/>
      <c r="G3144" s="54"/>
      <c r="H3144" s="54"/>
      <c r="I3144" s="54"/>
      <c r="J3144" s="54"/>
      <c r="K3144" s="54"/>
      <c r="L3144" s="55">
        <f>M3125+M3132+M3136+M3140</f>
        <v>0</v>
      </c>
      <c r="M3144" s="55">
        <f>ROUND(L3144,2)</f>
        <v>0</v>
      </c>
    </row>
    <row r="3145" spans="1:13" ht="15.45" customHeight="1" thickBot="1" x14ac:dyDescent="0.35">
      <c r="A3145" s="56" t="s">
        <v>6418</v>
      </c>
      <c r="B3145" s="56" t="s">
        <v>6419</v>
      </c>
      <c r="C3145" s="57"/>
      <c r="D3145" s="88" t="s">
        <v>6420</v>
      </c>
      <c r="E3145" s="88"/>
      <c r="F3145" s="88"/>
      <c r="G3145" s="88"/>
      <c r="H3145" s="88"/>
      <c r="I3145" s="88"/>
      <c r="J3145" s="88"/>
      <c r="K3145" s="57"/>
      <c r="L3145" s="58">
        <f>L3210</f>
        <v>0</v>
      </c>
      <c r="M3145" s="58">
        <f>ROUND(L3145,2)</f>
        <v>0</v>
      </c>
    </row>
    <row r="3146" spans="1:13" ht="15.45" customHeight="1" thickBot="1" x14ac:dyDescent="0.35">
      <c r="A3146" s="10" t="s">
        <v>6421</v>
      </c>
      <c r="B3146" s="5" t="s">
        <v>6422</v>
      </c>
      <c r="C3146" s="5" t="s">
        <v>6423</v>
      </c>
      <c r="D3146" s="84" t="s">
        <v>6424</v>
      </c>
      <c r="E3146" s="84"/>
      <c r="F3146" s="84"/>
      <c r="G3146" s="84"/>
      <c r="H3146" s="84"/>
      <c r="I3146" s="84"/>
      <c r="J3146" s="84"/>
      <c r="K3146" s="20">
        <f>SUM(K3149:K3149)</f>
        <v>1</v>
      </c>
      <c r="L3146" s="21">
        <f>ROUND(0*(1+M2/100),2)</f>
        <v>0</v>
      </c>
      <c r="M3146" s="21">
        <f>ROUND(K3146*L3146,2)</f>
        <v>0</v>
      </c>
    </row>
    <row r="3147" spans="1:13" ht="141.44999999999999" customHeight="1" thickBot="1" x14ac:dyDescent="0.35">
      <c r="A3147" s="22"/>
      <c r="B3147" s="22"/>
      <c r="C3147" s="22"/>
      <c r="D3147" s="84" t="s">
        <v>6425</v>
      </c>
      <c r="E3147" s="84"/>
      <c r="F3147" s="84"/>
      <c r="G3147" s="84"/>
      <c r="H3147" s="84"/>
      <c r="I3147" s="84"/>
      <c r="J3147" s="84"/>
      <c r="K3147" s="84"/>
      <c r="L3147" s="84"/>
      <c r="M3147" s="84"/>
    </row>
    <row r="3148" spans="1:13" ht="15.15" customHeight="1" thickBot="1" x14ac:dyDescent="0.35">
      <c r="A3148" s="22"/>
      <c r="B3148" s="22"/>
      <c r="C3148" s="22"/>
      <c r="D3148" s="22"/>
      <c r="E3148" s="23"/>
      <c r="F3148" s="25" t="s">
        <v>6426</v>
      </c>
      <c r="G3148" s="25" t="s">
        <v>6427</v>
      </c>
      <c r="H3148" s="25" t="s">
        <v>6428</v>
      </c>
      <c r="I3148" s="25" t="s">
        <v>6429</v>
      </c>
      <c r="J3148" s="25" t="s">
        <v>6430</v>
      </c>
      <c r="K3148" s="25" t="s">
        <v>6431</v>
      </c>
      <c r="L3148" s="22"/>
      <c r="M3148" s="22"/>
    </row>
    <row r="3149" spans="1:13" ht="21.3" customHeight="1" thickBot="1" x14ac:dyDescent="0.35">
      <c r="A3149" s="22"/>
      <c r="B3149" s="22"/>
      <c r="C3149" s="22"/>
      <c r="D3149" s="26"/>
      <c r="E3149" s="27" t="s">
        <v>6432</v>
      </c>
      <c r="F3149" s="28">
        <v>1</v>
      </c>
      <c r="G3149" s="29"/>
      <c r="H3149" s="29"/>
      <c r="I3149" s="29"/>
      <c r="J3149" s="31">
        <f>ROUND(F3149,3)</f>
        <v>1</v>
      </c>
      <c r="K3149" s="33">
        <f>SUM(J3149:J3149)</f>
        <v>1</v>
      </c>
      <c r="L3149" s="22"/>
      <c r="M3149" s="22"/>
    </row>
    <row r="3150" spans="1:13" ht="15.45" customHeight="1" thickBot="1" x14ac:dyDescent="0.35">
      <c r="A3150" s="10" t="s">
        <v>6433</v>
      </c>
      <c r="B3150" s="5" t="s">
        <v>6434</v>
      </c>
      <c r="C3150" s="5" t="s">
        <v>6435</v>
      </c>
      <c r="D3150" s="84" t="s">
        <v>6436</v>
      </c>
      <c r="E3150" s="84"/>
      <c r="F3150" s="84"/>
      <c r="G3150" s="84"/>
      <c r="H3150" s="84"/>
      <c r="I3150" s="84"/>
      <c r="J3150" s="84"/>
      <c r="K3150" s="20">
        <f>SUM(K3153:K3153)</f>
        <v>1</v>
      </c>
      <c r="L3150" s="21">
        <f>ROUND(0*(1+M2/100),2)</f>
        <v>0</v>
      </c>
      <c r="M3150" s="21">
        <f>ROUND(K3150*L3150,2)</f>
        <v>0</v>
      </c>
    </row>
    <row r="3151" spans="1:13" ht="95.25" customHeight="1" thickBot="1" x14ac:dyDescent="0.35">
      <c r="A3151" s="22"/>
      <c r="B3151" s="22"/>
      <c r="C3151" s="22"/>
      <c r="D3151" s="84" t="s">
        <v>6437</v>
      </c>
      <c r="E3151" s="84"/>
      <c r="F3151" s="84"/>
      <c r="G3151" s="84"/>
      <c r="H3151" s="84"/>
      <c r="I3151" s="84"/>
      <c r="J3151" s="84"/>
      <c r="K3151" s="84"/>
      <c r="L3151" s="84"/>
      <c r="M3151" s="84"/>
    </row>
    <row r="3152" spans="1:13" ht="15.15" customHeight="1" thickBot="1" x14ac:dyDescent="0.35">
      <c r="A3152" s="22"/>
      <c r="B3152" s="22"/>
      <c r="C3152" s="22"/>
      <c r="D3152" s="22"/>
      <c r="E3152" s="23"/>
      <c r="F3152" s="25" t="s">
        <v>6438</v>
      </c>
      <c r="G3152" s="25" t="s">
        <v>6439</v>
      </c>
      <c r="H3152" s="25" t="s">
        <v>6440</v>
      </c>
      <c r="I3152" s="25" t="s">
        <v>6441</v>
      </c>
      <c r="J3152" s="25" t="s">
        <v>6442</v>
      </c>
      <c r="K3152" s="25" t="s">
        <v>6443</v>
      </c>
      <c r="L3152" s="22"/>
      <c r="M3152" s="22"/>
    </row>
    <row r="3153" spans="1:13" ht="21.3" customHeight="1" thickBot="1" x14ac:dyDescent="0.35">
      <c r="A3153" s="22"/>
      <c r="B3153" s="22"/>
      <c r="C3153" s="22"/>
      <c r="D3153" s="26"/>
      <c r="E3153" s="27" t="s">
        <v>6444</v>
      </c>
      <c r="F3153" s="28">
        <v>1</v>
      </c>
      <c r="G3153" s="29"/>
      <c r="H3153" s="29"/>
      <c r="I3153" s="29"/>
      <c r="J3153" s="31">
        <f>ROUND(F3153,3)</f>
        <v>1</v>
      </c>
      <c r="K3153" s="33">
        <f>SUM(J3153:J3153)</f>
        <v>1</v>
      </c>
      <c r="L3153" s="22"/>
      <c r="M3153" s="22"/>
    </row>
    <row r="3154" spans="1:13" ht="15.45" customHeight="1" thickBot="1" x14ac:dyDescent="0.35">
      <c r="A3154" s="10" t="s">
        <v>6445</v>
      </c>
      <c r="B3154" s="5" t="s">
        <v>6446</v>
      </c>
      <c r="C3154" s="5" t="s">
        <v>6447</v>
      </c>
      <c r="D3154" s="84" t="s">
        <v>6448</v>
      </c>
      <c r="E3154" s="84"/>
      <c r="F3154" s="84"/>
      <c r="G3154" s="84"/>
      <c r="H3154" s="84"/>
      <c r="I3154" s="84"/>
      <c r="J3154" s="84"/>
      <c r="K3154" s="20">
        <f>SUM(K3157:K3157)</f>
        <v>1</v>
      </c>
      <c r="L3154" s="21">
        <f>ROUND(0*(1+M2/100),2)</f>
        <v>0</v>
      </c>
      <c r="M3154" s="21">
        <f>ROUND(K3154*L3154,2)</f>
        <v>0</v>
      </c>
    </row>
    <row r="3155" spans="1:13" ht="95.25" customHeight="1" thickBot="1" x14ac:dyDescent="0.35">
      <c r="A3155" s="22"/>
      <c r="B3155" s="22"/>
      <c r="C3155" s="22"/>
      <c r="D3155" s="84" t="s">
        <v>6449</v>
      </c>
      <c r="E3155" s="84"/>
      <c r="F3155" s="84"/>
      <c r="G3155" s="84"/>
      <c r="H3155" s="84"/>
      <c r="I3155" s="84"/>
      <c r="J3155" s="84"/>
      <c r="K3155" s="84"/>
      <c r="L3155" s="84"/>
      <c r="M3155" s="84"/>
    </row>
    <row r="3156" spans="1:13" ht="15.15" customHeight="1" thickBot="1" x14ac:dyDescent="0.35">
      <c r="A3156" s="22"/>
      <c r="B3156" s="22"/>
      <c r="C3156" s="22"/>
      <c r="D3156" s="22"/>
      <c r="E3156" s="23"/>
      <c r="F3156" s="25" t="s">
        <v>6450</v>
      </c>
      <c r="G3156" s="25" t="s">
        <v>6451</v>
      </c>
      <c r="H3156" s="25" t="s">
        <v>6452</v>
      </c>
      <c r="I3156" s="25" t="s">
        <v>6453</v>
      </c>
      <c r="J3156" s="25" t="s">
        <v>6454</v>
      </c>
      <c r="K3156" s="25" t="s">
        <v>6455</v>
      </c>
      <c r="L3156" s="22"/>
      <c r="M3156" s="22"/>
    </row>
    <row r="3157" spans="1:13" ht="21.3" customHeight="1" thickBot="1" x14ac:dyDescent="0.35">
      <c r="A3157" s="22"/>
      <c r="B3157" s="22"/>
      <c r="C3157" s="22"/>
      <c r="D3157" s="26"/>
      <c r="E3157" s="27" t="s">
        <v>6456</v>
      </c>
      <c r="F3157" s="28">
        <v>1</v>
      </c>
      <c r="G3157" s="29"/>
      <c r="H3157" s="29"/>
      <c r="I3157" s="29"/>
      <c r="J3157" s="31">
        <f>ROUND(F3157,3)</f>
        <v>1</v>
      </c>
      <c r="K3157" s="33">
        <f>SUM(J3157:J3157)</f>
        <v>1</v>
      </c>
      <c r="L3157" s="22"/>
      <c r="M3157" s="22"/>
    </row>
    <row r="3158" spans="1:13" ht="15.45" customHeight="1" thickBot="1" x14ac:dyDescent="0.35">
      <c r="A3158" s="10" t="s">
        <v>6457</v>
      </c>
      <c r="B3158" s="5" t="s">
        <v>6458</v>
      </c>
      <c r="C3158" s="5" t="s">
        <v>6459</v>
      </c>
      <c r="D3158" s="84" t="s">
        <v>6460</v>
      </c>
      <c r="E3158" s="84"/>
      <c r="F3158" s="84"/>
      <c r="G3158" s="84"/>
      <c r="H3158" s="84"/>
      <c r="I3158" s="84"/>
      <c r="J3158" s="84"/>
      <c r="K3158" s="20">
        <f>SUM(K3161:K3161)</f>
        <v>1</v>
      </c>
      <c r="L3158" s="21">
        <f>ROUND(0*(1+M2/100),2)</f>
        <v>0</v>
      </c>
      <c r="M3158" s="21">
        <f>ROUND(K3158*L3158,2)</f>
        <v>0</v>
      </c>
    </row>
    <row r="3159" spans="1:13" ht="85.95" customHeight="1" thickBot="1" x14ac:dyDescent="0.35">
      <c r="A3159" s="22"/>
      <c r="B3159" s="22"/>
      <c r="C3159" s="22"/>
      <c r="D3159" s="84" t="s">
        <v>6461</v>
      </c>
      <c r="E3159" s="84"/>
      <c r="F3159" s="84"/>
      <c r="G3159" s="84"/>
      <c r="H3159" s="84"/>
      <c r="I3159" s="84"/>
      <c r="J3159" s="84"/>
      <c r="K3159" s="84"/>
      <c r="L3159" s="84"/>
      <c r="M3159" s="84"/>
    </row>
    <row r="3160" spans="1:13" ht="15.15" customHeight="1" thickBot="1" x14ac:dyDescent="0.35">
      <c r="A3160" s="22"/>
      <c r="B3160" s="22"/>
      <c r="C3160" s="22"/>
      <c r="D3160" s="22"/>
      <c r="E3160" s="23"/>
      <c r="F3160" s="25" t="s">
        <v>6462</v>
      </c>
      <c r="G3160" s="25" t="s">
        <v>6463</v>
      </c>
      <c r="H3160" s="25" t="s">
        <v>6464</v>
      </c>
      <c r="I3160" s="25" t="s">
        <v>6465</v>
      </c>
      <c r="J3160" s="25" t="s">
        <v>6466</v>
      </c>
      <c r="K3160" s="25" t="s">
        <v>6467</v>
      </c>
      <c r="L3160" s="22"/>
      <c r="M3160" s="22"/>
    </row>
    <row r="3161" spans="1:13" ht="21.3" customHeight="1" thickBot="1" x14ac:dyDescent="0.35">
      <c r="A3161" s="22"/>
      <c r="B3161" s="22"/>
      <c r="C3161" s="22"/>
      <c r="D3161" s="26"/>
      <c r="E3161" s="27" t="s">
        <v>6468</v>
      </c>
      <c r="F3161" s="28">
        <v>1</v>
      </c>
      <c r="G3161" s="29"/>
      <c r="H3161" s="29"/>
      <c r="I3161" s="29"/>
      <c r="J3161" s="31">
        <f>ROUND(F3161,3)</f>
        <v>1</v>
      </c>
      <c r="K3161" s="33">
        <f>SUM(J3161:J3161)</f>
        <v>1</v>
      </c>
      <c r="L3161" s="22"/>
      <c r="M3161" s="22"/>
    </row>
    <row r="3162" spans="1:13" ht="15.45" customHeight="1" thickBot="1" x14ac:dyDescent="0.35">
      <c r="A3162" s="10" t="s">
        <v>6469</v>
      </c>
      <c r="B3162" s="5" t="s">
        <v>6470</v>
      </c>
      <c r="C3162" s="5" t="s">
        <v>6471</v>
      </c>
      <c r="D3162" s="84" t="s">
        <v>6472</v>
      </c>
      <c r="E3162" s="84"/>
      <c r="F3162" s="84"/>
      <c r="G3162" s="84"/>
      <c r="H3162" s="84"/>
      <c r="I3162" s="84"/>
      <c r="J3162" s="84"/>
      <c r="K3162" s="20">
        <f>SUM(K3165:K3165)</f>
        <v>1</v>
      </c>
      <c r="L3162" s="21">
        <f>ROUND(0*(1+M2/100),2)</f>
        <v>0</v>
      </c>
      <c r="M3162" s="21">
        <f>ROUND(K3162*L3162,2)</f>
        <v>0</v>
      </c>
    </row>
    <row r="3163" spans="1:13" ht="85.95" customHeight="1" thickBot="1" x14ac:dyDescent="0.35">
      <c r="A3163" s="22"/>
      <c r="B3163" s="22"/>
      <c r="C3163" s="22"/>
      <c r="D3163" s="84" t="s">
        <v>6473</v>
      </c>
      <c r="E3163" s="84"/>
      <c r="F3163" s="84"/>
      <c r="G3163" s="84"/>
      <c r="H3163" s="84"/>
      <c r="I3163" s="84"/>
      <c r="J3163" s="84"/>
      <c r="K3163" s="84"/>
      <c r="L3163" s="84"/>
      <c r="M3163" s="84"/>
    </row>
    <row r="3164" spans="1:13" ht="15.15" customHeight="1" thickBot="1" x14ac:dyDescent="0.35">
      <c r="A3164" s="22"/>
      <c r="B3164" s="22"/>
      <c r="C3164" s="22"/>
      <c r="D3164" s="22"/>
      <c r="E3164" s="23"/>
      <c r="F3164" s="25" t="s">
        <v>6474</v>
      </c>
      <c r="G3164" s="25" t="s">
        <v>6475</v>
      </c>
      <c r="H3164" s="25" t="s">
        <v>6476</v>
      </c>
      <c r="I3164" s="25" t="s">
        <v>6477</v>
      </c>
      <c r="J3164" s="25" t="s">
        <v>6478</v>
      </c>
      <c r="K3164" s="25" t="s">
        <v>6479</v>
      </c>
      <c r="L3164" s="22"/>
      <c r="M3164" s="22"/>
    </row>
    <row r="3165" spans="1:13" ht="15.15" customHeight="1" thickBot="1" x14ac:dyDescent="0.35">
      <c r="A3165" s="22"/>
      <c r="B3165" s="22"/>
      <c r="C3165" s="22"/>
      <c r="D3165" s="26"/>
      <c r="E3165" s="27" t="s">
        <v>6480</v>
      </c>
      <c r="F3165" s="28">
        <v>1</v>
      </c>
      <c r="G3165" s="29"/>
      <c r="H3165" s="29"/>
      <c r="I3165" s="29"/>
      <c r="J3165" s="31">
        <f>ROUND(F3165,3)</f>
        <v>1</v>
      </c>
      <c r="K3165" s="33">
        <f>SUM(J3165:J3165)</f>
        <v>1</v>
      </c>
      <c r="L3165" s="22"/>
      <c r="M3165" s="22"/>
    </row>
    <row r="3166" spans="1:13" ht="15.45" customHeight="1" thickBot="1" x14ac:dyDescent="0.35">
      <c r="A3166" s="10" t="s">
        <v>6481</v>
      </c>
      <c r="B3166" s="5" t="s">
        <v>6482</v>
      </c>
      <c r="C3166" s="5" t="s">
        <v>6483</v>
      </c>
      <c r="D3166" s="84" t="s">
        <v>6484</v>
      </c>
      <c r="E3166" s="84"/>
      <c r="F3166" s="84"/>
      <c r="G3166" s="84"/>
      <c r="H3166" s="84"/>
      <c r="I3166" s="84"/>
      <c r="J3166" s="84"/>
      <c r="K3166" s="20">
        <f>SUM(K3169:K3169)</f>
        <v>1</v>
      </c>
      <c r="L3166" s="21">
        <f>ROUND(0*(1+M2/100),2)</f>
        <v>0</v>
      </c>
      <c r="M3166" s="21">
        <f>ROUND(K3166*L3166,2)</f>
        <v>0</v>
      </c>
    </row>
    <row r="3167" spans="1:13" ht="95.25" customHeight="1" thickBot="1" x14ac:dyDescent="0.35">
      <c r="A3167" s="22"/>
      <c r="B3167" s="22"/>
      <c r="C3167" s="22"/>
      <c r="D3167" s="84" t="s">
        <v>6485</v>
      </c>
      <c r="E3167" s="84"/>
      <c r="F3167" s="84"/>
      <c r="G3167" s="84"/>
      <c r="H3167" s="84"/>
      <c r="I3167" s="84"/>
      <c r="J3167" s="84"/>
      <c r="K3167" s="84"/>
      <c r="L3167" s="84"/>
      <c r="M3167" s="84"/>
    </row>
    <row r="3168" spans="1:13" ht="15.15" customHeight="1" thickBot="1" x14ac:dyDescent="0.35">
      <c r="A3168" s="22"/>
      <c r="B3168" s="22"/>
      <c r="C3168" s="22"/>
      <c r="D3168" s="22"/>
      <c r="E3168" s="23"/>
      <c r="F3168" s="25" t="s">
        <v>6486</v>
      </c>
      <c r="G3168" s="25" t="s">
        <v>6487</v>
      </c>
      <c r="H3168" s="25" t="s">
        <v>6488</v>
      </c>
      <c r="I3168" s="25" t="s">
        <v>6489</v>
      </c>
      <c r="J3168" s="25" t="s">
        <v>6490</v>
      </c>
      <c r="K3168" s="25" t="s">
        <v>6491</v>
      </c>
      <c r="L3168" s="22"/>
      <c r="M3168" s="22"/>
    </row>
    <row r="3169" spans="1:13" ht="21.3" customHeight="1" thickBot="1" x14ac:dyDescent="0.35">
      <c r="A3169" s="22"/>
      <c r="B3169" s="22"/>
      <c r="C3169" s="22"/>
      <c r="D3169" s="26"/>
      <c r="E3169" s="27" t="s">
        <v>6492</v>
      </c>
      <c r="F3169" s="28">
        <v>1</v>
      </c>
      <c r="G3169" s="29"/>
      <c r="H3169" s="29"/>
      <c r="I3169" s="29"/>
      <c r="J3169" s="31">
        <f>ROUND(F3169,3)</f>
        <v>1</v>
      </c>
      <c r="K3169" s="33">
        <f>SUM(J3169:J3169)</f>
        <v>1</v>
      </c>
      <c r="L3169" s="22"/>
      <c r="M3169" s="22"/>
    </row>
    <row r="3170" spans="1:13" ht="15.45" customHeight="1" thickBot="1" x14ac:dyDescent="0.35">
      <c r="A3170" s="10" t="s">
        <v>6493</v>
      </c>
      <c r="B3170" s="5" t="s">
        <v>6494</v>
      </c>
      <c r="C3170" s="5" t="s">
        <v>6495</v>
      </c>
      <c r="D3170" s="84" t="s">
        <v>6496</v>
      </c>
      <c r="E3170" s="84"/>
      <c r="F3170" s="84"/>
      <c r="G3170" s="84"/>
      <c r="H3170" s="84"/>
      <c r="I3170" s="84"/>
      <c r="J3170" s="84"/>
      <c r="K3170" s="20">
        <f>SUM(K3173:K3173)</f>
        <v>1</v>
      </c>
      <c r="L3170" s="21">
        <f>ROUND(0*(1+M2/100),2)</f>
        <v>0</v>
      </c>
      <c r="M3170" s="21">
        <f>ROUND(K3170*L3170,2)</f>
        <v>0</v>
      </c>
    </row>
    <row r="3171" spans="1:13" ht="85.95" customHeight="1" thickBot="1" x14ac:dyDescent="0.35">
      <c r="A3171" s="22"/>
      <c r="B3171" s="22"/>
      <c r="C3171" s="22"/>
      <c r="D3171" s="84" t="s">
        <v>6497</v>
      </c>
      <c r="E3171" s="84"/>
      <c r="F3171" s="84"/>
      <c r="G3171" s="84"/>
      <c r="H3171" s="84"/>
      <c r="I3171" s="84"/>
      <c r="J3171" s="84"/>
      <c r="K3171" s="84"/>
      <c r="L3171" s="84"/>
      <c r="M3171" s="84"/>
    </row>
    <row r="3172" spans="1:13" ht="15.15" customHeight="1" thickBot="1" x14ac:dyDescent="0.35">
      <c r="A3172" s="22"/>
      <c r="B3172" s="22"/>
      <c r="C3172" s="22"/>
      <c r="D3172" s="22"/>
      <c r="E3172" s="23"/>
      <c r="F3172" s="25" t="s">
        <v>6498</v>
      </c>
      <c r="G3172" s="25" t="s">
        <v>6499</v>
      </c>
      <c r="H3172" s="25" t="s">
        <v>6500</v>
      </c>
      <c r="I3172" s="25" t="s">
        <v>6501</v>
      </c>
      <c r="J3172" s="25" t="s">
        <v>6502</v>
      </c>
      <c r="K3172" s="25" t="s">
        <v>6503</v>
      </c>
      <c r="L3172" s="22"/>
      <c r="M3172" s="22"/>
    </row>
    <row r="3173" spans="1:13" ht="21.3" customHeight="1" thickBot="1" x14ac:dyDescent="0.35">
      <c r="A3173" s="22"/>
      <c r="B3173" s="22"/>
      <c r="C3173" s="22"/>
      <c r="D3173" s="26"/>
      <c r="E3173" s="27" t="s">
        <v>6504</v>
      </c>
      <c r="F3173" s="28">
        <v>1</v>
      </c>
      <c r="G3173" s="29"/>
      <c r="H3173" s="29"/>
      <c r="I3173" s="29"/>
      <c r="J3173" s="31">
        <f>ROUND(F3173,3)</f>
        <v>1</v>
      </c>
      <c r="K3173" s="33">
        <f>SUM(J3173:J3173)</f>
        <v>1</v>
      </c>
      <c r="L3173" s="22"/>
      <c r="M3173" s="22"/>
    </row>
    <row r="3174" spans="1:13" ht="15.45" customHeight="1" thickBot="1" x14ac:dyDescent="0.35">
      <c r="A3174" s="10" t="s">
        <v>6505</v>
      </c>
      <c r="B3174" s="5" t="s">
        <v>6506</v>
      </c>
      <c r="C3174" s="5" t="s">
        <v>6507</v>
      </c>
      <c r="D3174" s="84" t="s">
        <v>6508</v>
      </c>
      <c r="E3174" s="84"/>
      <c r="F3174" s="84"/>
      <c r="G3174" s="84"/>
      <c r="H3174" s="84"/>
      <c r="I3174" s="84"/>
      <c r="J3174" s="84"/>
      <c r="K3174" s="20">
        <f>SUM(K3177:K3177)</f>
        <v>1</v>
      </c>
      <c r="L3174" s="21">
        <f>ROUND(0*(1+M2/100),2)</f>
        <v>0</v>
      </c>
      <c r="M3174" s="21">
        <f>ROUND(K3174*L3174,2)</f>
        <v>0</v>
      </c>
    </row>
    <row r="3175" spans="1:13" ht="39.75" customHeight="1" thickBot="1" x14ac:dyDescent="0.35">
      <c r="A3175" s="22"/>
      <c r="B3175" s="22"/>
      <c r="C3175" s="22"/>
      <c r="D3175" s="84" t="s">
        <v>6509</v>
      </c>
      <c r="E3175" s="84"/>
      <c r="F3175" s="84"/>
      <c r="G3175" s="84"/>
      <c r="H3175" s="84"/>
      <c r="I3175" s="84"/>
      <c r="J3175" s="84"/>
      <c r="K3175" s="84"/>
      <c r="L3175" s="84"/>
      <c r="M3175" s="84"/>
    </row>
    <row r="3176" spans="1:13" ht="15.15" customHeight="1" thickBot="1" x14ac:dyDescent="0.35">
      <c r="A3176" s="22"/>
      <c r="B3176" s="22"/>
      <c r="C3176" s="22"/>
      <c r="D3176" s="22"/>
      <c r="E3176" s="23"/>
      <c r="F3176" s="25" t="s">
        <v>6510</v>
      </c>
      <c r="G3176" s="25" t="s">
        <v>6511</v>
      </c>
      <c r="H3176" s="25" t="s">
        <v>6512</v>
      </c>
      <c r="I3176" s="25" t="s">
        <v>6513</v>
      </c>
      <c r="J3176" s="25" t="s">
        <v>6514</v>
      </c>
      <c r="K3176" s="25" t="s">
        <v>6515</v>
      </c>
      <c r="L3176" s="22"/>
      <c r="M3176" s="22"/>
    </row>
    <row r="3177" spans="1:13" ht="21.3" customHeight="1" thickBot="1" x14ac:dyDescent="0.35">
      <c r="A3177" s="22"/>
      <c r="B3177" s="22"/>
      <c r="C3177" s="22"/>
      <c r="D3177" s="26"/>
      <c r="E3177" s="27" t="s">
        <v>6516</v>
      </c>
      <c r="F3177" s="28">
        <v>1</v>
      </c>
      <c r="G3177" s="29"/>
      <c r="H3177" s="29"/>
      <c r="I3177" s="29"/>
      <c r="J3177" s="31">
        <f>ROUND(F3177,3)</f>
        <v>1</v>
      </c>
      <c r="K3177" s="33">
        <f>SUM(J3177:J3177)</f>
        <v>1</v>
      </c>
      <c r="L3177" s="22"/>
      <c r="M3177" s="22"/>
    </row>
    <row r="3178" spans="1:13" ht="15.45" customHeight="1" thickBot="1" x14ac:dyDescent="0.35">
      <c r="A3178" s="10" t="s">
        <v>6517</v>
      </c>
      <c r="B3178" s="5" t="s">
        <v>6518</v>
      </c>
      <c r="C3178" s="5" t="s">
        <v>6519</v>
      </c>
      <c r="D3178" s="84" t="s">
        <v>6520</v>
      </c>
      <c r="E3178" s="84"/>
      <c r="F3178" s="84"/>
      <c r="G3178" s="84"/>
      <c r="H3178" s="84"/>
      <c r="I3178" s="84"/>
      <c r="J3178" s="84"/>
      <c r="K3178" s="20">
        <f>SUM(K3181:K3181)</f>
        <v>1</v>
      </c>
      <c r="L3178" s="21">
        <f>ROUND(0*(1+M2/100),2)</f>
        <v>0</v>
      </c>
      <c r="M3178" s="21">
        <f>ROUND(K3178*L3178,2)</f>
        <v>0</v>
      </c>
    </row>
    <row r="3179" spans="1:13" ht="39.75" customHeight="1" thickBot="1" x14ac:dyDescent="0.35">
      <c r="A3179" s="22"/>
      <c r="B3179" s="22"/>
      <c r="C3179" s="22"/>
      <c r="D3179" s="84" t="s">
        <v>6521</v>
      </c>
      <c r="E3179" s="84"/>
      <c r="F3179" s="84"/>
      <c r="G3179" s="84"/>
      <c r="H3179" s="84"/>
      <c r="I3179" s="84"/>
      <c r="J3179" s="84"/>
      <c r="K3179" s="84"/>
      <c r="L3179" s="84"/>
      <c r="M3179" s="84"/>
    </row>
    <row r="3180" spans="1:13" ht="15.15" customHeight="1" thickBot="1" x14ac:dyDescent="0.35">
      <c r="A3180" s="22"/>
      <c r="B3180" s="22"/>
      <c r="C3180" s="22"/>
      <c r="D3180" s="22"/>
      <c r="E3180" s="23"/>
      <c r="F3180" s="25" t="s">
        <v>6522</v>
      </c>
      <c r="G3180" s="25" t="s">
        <v>6523</v>
      </c>
      <c r="H3180" s="25" t="s">
        <v>6524</v>
      </c>
      <c r="I3180" s="25" t="s">
        <v>6525</v>
      </c>
      <c r="J3180" s="25" t="s">
        <v>6526</v>
      </c>
      <c r="K3180" s="25" t="s">
        <v>6527</v>
      </c>
      <c r="L3180" s="22"/>
      <c r="M3180" s="22"/>
    </row>
    <row r="3181" spans="1:13" ht="15.15" customHeight="1" thickBot="1" x14ac:dyDescent="0.35">
      <c r="A3181" s="22"/>
      <c r="B3181" s="22"/>
      <c r="C3181" s="22"/>
      <c r="D3181" s="26"/>
      <c r="E3181" s="27" t="s">
        <v>6528</v>
      </c>
      <c r="F3181" s="28">
        <v>1</v>
      </c>
      <c r="G3181" s="29"/>
      <c r="H3181" s="29"/>
      <c r="I3181" s="29"/>
      <c r="J3181" s="31">
        <f>ROUND(F3181,3)</f>
        <v>1</v>
      </c>
      <c r="K3181" s="33">
        <f>SUM(J3181:J3181)</f>
        <v>1</v>
      </c>
      <c r="L3181" s="22"/>
      <c r="M3181" s="22"/>
    </row>
    <row r="3182" spans="1:13" ht="15.45" customHeight="1" thickBot="1" x14ac:dyDescent="0.35">
      <c r="A3182" s="10" t="s">
        <v>6529</v>
      </c>
      <c r="B3182" s="5" t="s">
        <v>6530</v>
      </c>
      <c r="C3182" s="5" t="s">
        <v>6531</v>
      </c>
      <c r="D3182" s="84" t="s">
        <v>6532</v>
      </c>
      <c r="E3182" s="84"/>
      <c r="F3182" s="84"/>
      <c r="G3182" s="84"/>
      <c r="H3182" s="84"/>
      <c r="I3182" s="84"/>
      <c r="J3182" s="84"/>
      <c r="K3182" s="20">
        <f>SUM(K3185:K3185)</f>
        <v>1</v>
      </c>
      <c r="L3182" s="21">
        <f>ROUND(0*(1+M2/100),2)</f>
        <v>0</v>
      </c>
      <c r="M3182" s="21">
        <f>ROUND(K3182*L3182,2)</f>
        <v>0</v>
      </c>
    </row>
    <row r="3183" spans="1:13" ht="95.25" customHeight="1" thickBot="1" x14ac:dyDescent="0.35">
      <c r="A3183" s="22"/>
      <c r="B3183" s="22"/>
      <c r="C3183" s="22"/>
      <c r="D3183" s="84" t="s">
        <v>6533</v>
      </c>
      <c r="E3183" s="84"/>
      <c r="F3183" s="84"/>
      <c r="G3183" s="84"/>
      <c r="H3183" s="84"/>
      <c r="I3183" s="84"/>
      <c r="J3183" s="84"/>
      <c r="K3183" s="84"/>
      <c r="L3183" s="84"/>
      <c r="M3183" s="84"/>
    </row>
    <row r="3184" spans="1:13" ht="15.15" customHeight="1" thickBot="1" x14ac:dyDescent="0.35">
      <c r="A3184" s="22"/>
      <c r="B3184" s="22"/>
      <c r="C3184" s="22"/>
      <c r="D3184" s="22"/>
      <c r="E3184" s="23"/>
      <c r="F3184" s="25" t="s">
        <v>6534</v>
      </c>
      <c r="G3184" s="25" t="s">
        <v>6535</v>
      </c>
      <c r="H3184" s="25" t="s">
        <v>6536</v>
      </c>
      <c r="I3184" s="25" t="s">
        <v>6537</v>
      </c>
      <c r="J3184" s="25" t="s">
        <v>6538</v>
      </c>
      <c r="K3184" s="25" t="s">
        <v>6539</v>
      </c>
      <c r="L3184" s="22"/>
      <c r="M3184" s="22"/>
    </row>
    <row r="3185" spans="1:13" ht="21.3" customHeight="1" thickBot="1" x14ac:dyDescent="0.35">
      <c r="A3185" s="22"/>
      <c r="B3185" s="22"/>
      <c r="C3185" s="22"/>
      <c r="D3185" s="26"/>
      <c r="E3185" s="27" t="s">
        <v>6540</v>
      </c>
      <c r="F3185" s="28">
        <v>1</v>
      </c>
      <c r="G3185" s="29"/>
      <c r="H3185" s="29"/>
      <c r="I3185" s="29"/>
      <c r="J3185" s="31">
        <f>ROUND(F3185,3)</f>
        <v>1</v>
      </c>
      <c r="K3185" s="33">
        <f>SUM(J3185:J3185)</f>
        <v>1</v>
      </c>
      <c r="L3185" s="22"/>
      <c r="M3185" s="22"/>
    </row>
    <row r="3186" spans="1:13" ht="15.45" customHeight="1" thickBot="1" x14ac:dyDescent="0.35">
      <c r="A3186" s="10" t="s">
        <v>6541</v>
      </c>
      <c r="B3186" s="5" t="s">
        <v>6542</v>
      </c>
      <c r="C3186" s="5" t="s">
        <v>6543</v>
      </c>
      <c r="D3186" s="84" t="s">
        <v>6544</v>
      </c>
      <c r="E3186" s="84"/>
      <c r="F3186" s="84"/>
      <c r="G3186" s="84"/>
      <c r="H3186" s="84"/>
      <c r="I3186" s="84"/>
      <c r="J3186" s="84"/>
      <c r="K3186" s="20">
        <f>SUM(K3189:K3189)</f>
        <v>1</v>
      </c>
      <c r="L3186" s="21">
        <f>ROUND(0*(1+M2/100),2)</f>
        <v>0</v>
      </c>
      <c r="M3186" s="21">
        <f>ROUND(K3186*L3186,2)</f>
        <v>0</v>
      </c>
    </row>
    <row r="3187" spans="1:13" ht="85.95" customHeight="1" thickBot="1" x14ac:dyDescent="0.35">
      <c r="A3187" s="22"/>
      <c r="B3187" s="22"/>
      <c r="C3187" s="22"/>
      <c r="D3187" s="84" t="s">
        <v>6545</v>
      </c>
      <c r="E3187" s="84"/>
      <c r="F3187" s="84"/>
      <c r="G3187" s="84"/>
      <c r="H3187" s="84"/>
      <c r="I3187" s="84"/>
      <c r="J3187" s="84"/>
      <c r="K3187" s="84"/>
      <c r="L3187" s="84"/>
      <c r="M3187" s="84"/>
    </row>
    <row r="3188" spans="1:13" ht="15.15" customHeight="1" thickBot="1" x14ac:dyDescent="0.35">
      <c r="A3188" s="22"/>
      <c r="B3188" s="22"/>
      <c r="C3188" s="22"/>
      <c r="D3188" s="22"/>
      <c r="E3188" s="23"/>
      <c r="F3188" s="25" t="s">
        <v>6546</v>
      </c>
      <c r="G3188" s="25" t="s">
        <v>6547</v>
      </c>
      <c r="H3188" s="25" t="s">
        <v>6548</v>
      </c>
      <c r="I3188" s="25" t="s">
        <v>6549</v>
      </c>
      <c r="J3188" s="25" t="s">
        <v>6550</v>
      </c>
      <c r="K3188" s="25" t="s">
        <v>6551</v>
      </c>
      <c r="L3188" s="22"/>
      <c r="M3188" s="22"/>
    </row>
    <row r="3189" spans="1:13" ht="21.3" customHeight="1" thickBot="1" x14ac:dyDescent="0.35">
      <c r="A3189" s="22"/>
      <c r="B3189" s="22"/>
      <c r="C3189" s="22"/>
      <c r="D3189" s="26"/>
      <c r="E3189" s="27" t="s">
        <v>6552</v>
      </c>
      <c r="F3189" s="28">
        <v>1</v>
      </c>
      <c r="G3189" s="29"/>
      <c r="H3189" s="29"/>
      <c r="I3189" s="29"/>
      <c r="J3189" s="31">
        <f>ROUND(F3189,3)</f>
        <v>1</v>
      </c>
      <c r="K3189" s="33">
        <f>SUM(J3189:J3189)</f>
        <v>1</v>
      </c>
      <c r="L3189" s="22"/>
      <c r="M3189" s="22"/>
    </row>
    <row r="3190" spans="1:13" ht="15.45" customHeight="1" thickBot="1" x14ac:dyDescent="0.35">
      <c r="A3190" s="10" t="s">
        <v>6553</v>
      </c>
      <c r="B3190" s="5" t="s">
        <v>6554</v>
      </c>
      <c r="C3190" s="5" t="s">
        <v>6555</v>
      </c>
      <c r="D3190" s="84" t="s">
        <v>6556</v>
      </c>
      <c r="E3190" s="84"/>
      <c r="F3190" s="84"/>
      <c r="G3190" s="84"/>
      <c r="H3190" s="84"/>
      <c r="I3190" s="84"/>
      <c r="J3190" s="84"/>
      <c r="K3190" s="20">
        <f>SUM(K3193:K3193)</f>
        <v>1</v>
      </c>
      <c r="L3190" s="21">
        <f>ROUND(0*(1+M2/100),2)</f>
        <v>0</v>
      </c>
      <c r="M3190" s="21">
        <f>ROUND(K3190*L3190,2)</f>
        <v>0</v>
      </c>
    </row>
    <row r="3191" spans="1:13" ht="85.95" customHeight="1" thickBot="1" x14ac:dyDescent="0.35">
      <c r="A3191" s="22"/>
      <c r="B3191" s="22"/>
      <c r="C3191" s="22"/>
      <c r="D3191" s="84" t="s">
        <v>6557</v>
      </c>
      <c r="E3191" s="84"/>
      <c r="F3191" s="84"/>
      <c r="G3191" s="84"/>
      <c r="H3191" s="84"/>
      <c r="I3191" s="84"/>
      <c r="J3191" s="84"/>
      <c r="K3191" s="84"/>
      <c r="L3191" s="84"/>
      <c r="M3191" s="84"/>
    </row>
    <row r="3192" spans="1:13" ht="15.15" customHeight="1" thickBot="1" x14ac:dyDescent="0.35">
      <c r="A3192" s="22"/>
      <c r="B3192" s="22"/>
      <c r="C3192" s="22"/>
      <c r="D3192" s="22"/>
      <c r="E3192" s="23"/>
      <c r="F3192" s="25" t="s">
        <v>6558</v>
      </c>
      <c r="G3192" s="25" t="s">
        <v>6559</v>
      </c>
      <c r="H3192" s="25" t="s">
        <v>6560</v>
      </c>
      <c r="I3192" s="25" t="s">
        <v>6561</v>
      </c>
      <c r="J3192" s="25" t="s">
        <v>6562</v>
      </c>
      <c r="K3192" s="25" t="s">
        <v>6563</v>
      </c>
      <c r="L3192" s="22"/>
      <c r="M3192" s="22"/>
    </row>
    <row r="3193" spans="1:13" ht="21.3" customHeight="1" thickBot="1" x14ac:dyDescent="0.35">
      <c r="A3193" s="22"/>
      <c r="B3193" s="22"/>
      <c r="C3193" s="22"/>
      <c r="D3193" s="26"/>
      <c r="E3193" s="27" t="s">
        <v>6564</v>
      </c>
      <c r="F3193" s="28">
        <v>1</v>
      </c>
      <c r="G3193" s="29"/>
      <c r="H3193" s="29"/>
      <c r="I3193" s="29"/>
      <c r="J3193" s="31">
        <f>ROUND(F3193,3)</f>
        <v>1</v>
      </c>
      <c r="K3193" s="33">
        <f>SUM(J3193:J3193)</f>
        <v>1</v>
      </c>
      <c r="L3193" s="22"/>
      <c r="M3193" s="22"/>
    </row>
    <row r="3194" spans="1:13" ht="15.45" customHeight="1" thickBot="1" x14ac:dyDescent="0.35">
      <c r="A3194" s="10" t="s">
        <v>6565</v>
      </c>
      <c r="B3194" s="5" t="s">
        <v>6566</v>
      </c>
      <c r="C3194" s="5" t="s">
        <v>6567</v>
      </c>
      <c r="D3194" s="84" t="s">
        <v>6568</v>
      </c>
      <c r="E3194" s="84"/>
      <c r="F3194" s="84"/>
      <c r="G3194" s="84"/>
      <c r="H3194" s="84"/>
      <c r="I3194" s="84"/>
      <c r="J3194" s="84"/>
      <c r="K3194" s="20">
        <f>SUM(K3197:K3197)</f>
        <v>1</v>
      </c>
      <c r="L3194" s="21">
        <f>ROUND(0*(1+M2/100),2)</f>
        <v>0</v>
      </c>
      <c r="M3194" s="21">
        <f>ROUND(K3194*L3194,2)</f>
        <v>0</v>
      </c>
    </row>
    <row r="3195" spans="1:13" ht="104.55" customHeight="1" thickBot="1" x14ac:dyDescent="0.35">
      <c r="A3195" s="22"/>
      <c r="B3195" s="22"/>
      <c r="C3195" s="22"/>
      <c r="D3195" s="84" t="s">
        <v>6569</v>
      </c>
      <c r="E3195" s="84"/>
      <c r="F3195" s="84"/>
      <c r="G3195" s="84"/>
      <c r="H3195" s="84"/>
      <c r="I3195" s="84"/>
      <c r="J3195" s="84"/>
      <c r="K3195" s="84"/>
      <c r="L3195" s="84"/>
      <c r="M3195" s="84"/>
    </row>
    <row r="3196" spans="1:13" ht="15.15" customHeight="1" thickBot="1" x14ac:dyDescent="0.35">
      <c r="A3196" s="22"/>
      <c r="B3196" s="22"/>
      <c r="C3196" s="22"/>
      <c r="D3196" s="22"/>
      <c r="E3196" s="23"/>
      <c r="F3196" s="25" t="s">
        <v>6570</v>
      </c>
      <c r="G3196" s="25" t="s">
        <v>6571</v>
      </c>
      <c r="H3196" s="25" t="s">
        <v>6572</v>
      </c>
      <c r="I3196" s="25" t="s">
        <v>6573</v>
      </c>
      <c r="J3196" s="25" t="s">
        <v>6574</v>
      </c>
      <c r="K3196" s="25" t="s">
        <v>6575</v>
      </c>
      <c r="L3196" s="22"/>
      <c r="M3196" s="22"/>
    </row>
    <row r="3197" spans="1:13" ht="21.3" customHeight="1" thickBot="1" x14ac:dyDescent="0.35">
      <c r="A3197" s="22"/>
      <c r="B3197" s="22"/>
      <c r="C3197" s="22"/>
      <c r="D3197" s="26"/>
      <c r="E3197" s="27" t="s">
        <v>6576</v>
      </c>
      <c r="F3197" s="28">
        <v>1</v>
      </c>
      <c r="G3197" s="29"/>
      <c r="H3197" s="29"/>
      <c r="I3197" s="29"/>
      <c r="J3197" s="31">
        <f>ROUND(F3197,3)</f>
        <v>1</v>
      </c>
      <c r="K3197" s="33">
        <f>SUM(J3197:J3197)</f>
        <v>1</v>
      </c>
      <c r="L3197" s="22"/>
      <c r="M3197" s="22"/>
    </row>
    <row r="3198" spans="1:13" ht="15.45" customHeight="1" thickBot="1" x14ac:dyDescent="0.35">
      <c r="A3198" s="10" t="s">
        <v>6577</v>
      </c>
      <c r="B3198" s="5" t="s">
        <v>6578</v>
      </c>
      <c r="C3198" s="5" t="s">
        <v>6579</v>
      </c>
      <c r="D3198" s="84" t="s">
        <v>6580</v>
      </c>
      <c r="E3198" s="84"/>
      <c r="F3198" s="84"/>
      <c r="G3198" s="84"/>
      <c r="H3198" s="84"/>
      <c r="I3198" s="84"/>
      <c r="J3198" s="84"/>
      <c r="K3198" s="20">
        <f>SUM(K3201:K3201)</f>
        <v>1</v>
      </c>
      <c r="L3198" s="21">
        <f>ROUND(0*(1+M2/100),2)</f>
        <v>0</v>
      </c>
      <c r="M3198" s="21">
        <f>ROUND(K3198*L3198,2)</f>
        <v>0</v>
      </c>
    </row>
    <row r="3199" spans="1:13" ht="85.95" customHeight="1" thickBot="1" x14ac:dyDescent="0.35">
      <c r="A3199" s="22"/>
      <c r="B3199" s="22"/>
      <c r="C3199" s="22"/>
      <c r="D3199" s="84" t="s">
        <v>6581</v>
      </c>
      <c r="E3199" s="84"/>
      <c r="F3199" s="84"/>
      <c r="G3199" s="84"/>
      <c r="H3199" s="84"/>
      <c r="I3199" s="84"/>
      <c r="J3199" s="84"/>
      <c r="K3199" s="84"/>
      <c r="L3199" s="84"/>
      <c r="M3199" s="84"/>
    </row>
    <row r="3200" spans="1:13" ht="15.15" customHeight="1" thickBot="1" x14ac:dyDescent="0.35">
      <c r="A3200" s="22"/>
      <c r="B3200" s="22"/>
      <c r="C3200" s="22"/>
      <c r="D3200" s="22"/>
      <c r="E3200" s="23"/>
      <c r="F3200" s="25" t="s">
        <v>6582</v>
      </c>
      <c r="G3200" s="25" t="s">
        <v>6583</v>
      </c>
      <c r="H3200" s="25" t="s">
        <v>6584</v>
      </c>
      <c r="I3200" s="25" t="s">
        <v>6585</v>
      </c>
      <c r="J3200" s="25" t="s">
        <v>6586</v>
      </c>
      <c r="K3200" s="25" t="s">
        <v>6587</v>
      </c>
      <c r="L3200" s="22"/>
      <c r="M3200" s="22"/>
    </row>
    <row r="3201" spans="1:13" ht="15.15" customHeight="1" thickBot="1" x14ac:dyDescent="0.35">
      <c r="A3201" s="22"/>
      <c r="B3201" s="22"/>
      <c r="C3201" s="22"/>
      <c r="D3201" s="26"/>
      <c r="E3201" s="27" t="s">
        <v>6588</v>
      </c>
      <c r="F3201" s="28">
        <v>1</v>
      </c>
      <c r="G3201" s="29"/>
      <c r="H3201" s="29"/>
      <c r="I3201" s="29"/>
      <c r="J3201" s="31">
        <f>ROUND(F3201,3)</f>
        <v>1</v>
      </c>
      <c r="K3201" s="33">
        <f>SUM(J3201:J3201)</f>
        <v>1</v>
      </c>
      <c r="L3201" s="22"/>
      <c r="M3201" s="22"/>
    </row>
    <row r="3202" spans="1:13" ht="15.45" customHeight="1" thickBot="1" x14ac:dyDescent="0.35">
      <c r="A3202" s="10" t="s">
        <v>6589</v>
      </c>
      <c r="B3202" s="5" t="s">
        <v>6590</v>
      </c>
      <c r="C3202" s="5" t="s">
        <v>6591</v>
      </c>
      <c r="D3202" s="84" t="s">
        <v>6592</v>
      </c>
      <c r="E3202" s="84"/>
      <c r="F3202" s="84"/>
      <c r="G3202" s="84"/>
      <c r="H3202" s="84"/>
      <c r="I3202" s="84"/>
      <c r="J3202" s="84"/>
      <c r="K3202" s="20">
        <f>SUM(K3205:K3205)</f>
        <v>1</v>
      </c>
      <c r="L3202" s="21">
        <f>ROUND(0*(1+M2/100),2)</f>
        <v>0</v>
      </c>
      <c r="M3202" s="21">
        <f>ROUND(K3202*L3202,2)</f>
        <v>0</v>
      </c>
    </row>
    <row r="3203" spans="1:13" ht="85.95" customHeight="1" thickBot="1" x14ac:dyDescent="0.35">
      <c r="A3203" s="22"/>
      <c r="B3203" s="22"/>
      <c r="C3203" s="22"/>
      <c r="D3203" s="84" t="s">
        <v>6593</v>
      </c>
      <c r="E3203" s="84"/>
      <c r="F3203" s="84"/>
      <c r="G3203" s="84"/>
      <c r="H3203" s="84"/>
      <c r="I3203" s="84"/>
      <c r="J3203" s="84"/>
      <c r="K3203" s="84"/>
      <c r="L3203" s="84"/>
      <c r="M3203" s="84"/>
    </row>
    <row r="3204" spans="1:13" ht="15.15" customHeight="1" thickBot="1" x14ac:dyDescent="0.35">
      <c r="A3204" s="22"/>
      <c r="B3204" s="22"/>
      <c r="C3204" s="22"/>
      <c r="D3204" s="22"/>
      <c r="E3204" s="23"/>
      <c r="F3204" s="25" t="s">
        <v>6594</v>
      </c>
      <c r="G3204" s="25" t="s">
        <v>6595</v>
      </c>
      <c r="H3204" s="25" t="s">
        <v>6596</v>
      </c>
      <c r="I3204" s="25" t="s">
        <v>6597</v>
      </c>
      <c r="J3204" s="25" t="s">
        <v>6598</v>
      </c>
      <c r="K3204" s="25" t="s">
        <v>6599</v>
      </c>
      <c r="L3204" s="22"/>
      <c r="M3204" s="22"/>
    </row>
    <row r="3205" spans="1:13" ht="15.15" customHeight="1" thickBot="1" x14ac:dyDescent="0.35">
      <c r="A3205" s="22"/>
      <c r="B3205" s="22"/>
      <c r="C3205" s="22"/>
      <c r="D3205" s="26"/>
      <c r="E3205" s="27" t="s">
        <v>6600</v>
      </c>
      <c r="F3205" s="28">
        <v>1</v>
      </c>
      <c r="G3205" s="29"/>
      <c r="H3205" s="29"/>
      <c r="I3205" s="29"/>
      <c r="J3205" s="31">
        <f>ROUND(F3205,3)</f>
        <v>1</v>
      </c>
      <c r="K3205" s="33">
        <f>SUM(J3205:J3205)</f>
        <v>1</v>
      </c>
      <c r="L3205" s="22"/>
      <c r="M3205" s="22"/>
    </row>
    <row r="3206" spans="1:13" ht="15.45" customHeight="1" thickBot="1" x14ac:dyDescent="0.35">
      <c r="A3206" s="10" t="s">
        <v>6601</v>
      </c>
      <c r="B3206" s="5" t="s">
        <v>6602</v>
      </c>
      <c r="C3206" s="5" t="s">
        <v>6603</v>
      </c>
      <c r="D3206" s="84" t="s">
        <v>6604</v>
      </c>
      <c r="E3206" s="84"/>
      <c r="F3206" s="84"/>
      <c r="G3206" s="84"/>
      <c r="H3206" s="84"/>
      <c r="I3206" s="84"/>
      <c r="J3206" s="84"/>
      <c r="K3206" s="20">
        <f>SUM(K3209:K3209)</f>
        <v>33</v>
      </c>
      <c r="L3206" s="21">
        <f>ROUND(0*(1+M2/100),2)</f>
        <v>0</v>
      </c>
      <c r="M3206" s="21">
        <f>ROUND(K3206*L3206,2)</f>
        <v>0</v>
      </c>
    </row>
    <row r="3207" spans="1:13" ht="85.95" customHeight="1" thickBot="1" x14ac:dyDescent="0.35">
      <c r="A3207" s="22"/>
      <c r="B3207" s="22"/>
      <c r="C3207" s="22"/>
      <c r="D3207" s="84" t="s">
        <v>6605</v>
      </c>
      <c r="E3207" s="84"/>
      <c r="F3207" s="84"/>
      <c r="G3207" s="84"/>
      <c r="H3207" s="84"/>
      <c r="I3207" s="84"/>
      <c r="J3207" s="84"/>
      <c r="K3207" s="84"/>
      <c r="L3207" s="84"/>
      <c r="M3207" s="84"/>
    </row>
    <row r="3208" spans="1:13" ht="15.15" customHeight="1" thickBot="1" x14ac:dyDescent="0.35">
      <c r="A3208" s="22"/>
      <c r="B3208" s="22"/>
      <c r="C3208" s="22"/>
      <c r="D3208" s="22"/>
      <c r="E3208" s="23"/>
      <c r="F3208" s="25" t="s">
        <v>6606</v>
      </c>
      <c r="G3208" s="25" t="s">
        <v>6607</v>
      </c>
      <c r="H3208" s="25" t="s">
        <v>6608</v>
      </c>
      <c r="I3208" s="25" t="s">
        <v>6609</v>
      </c>
      <c r="J3208" s="25" t="s">
        <v>6610</v>
      </c>
      <c r="K3208" s="25" t="s">
        <v>6611</v>
      </c>
      <c r="L3208" s="22"/>
      <c r="M3208" s="22"/>
    </row>
    <row r="3209" spans="1:13" ht="15.15" customHeight="1" thickBot="1" x14ac:dyDescent="0.35">
      <c r="A3209" s="22"/>
      <c r="B3209" s="22"/>
      <c r="C3209" s="22"/>
      <c r="D3209" s="26"/>
      <c r="E3209" s="27" t="s">
        <v>6612</v>
      </c>
      <c r="F3209" s="28">
        <v>33</v>
      </c>
      <c r="G3209" s="29"/>
      <c r="H3209" s="29"/>
      <c r="I3209" s="29"/>
      <c r="J3209" s="31">
        <f>ROUND(F3209,3)</f>
        <v>33</v>
      </c>
      <c r="K3209" s="33">
        <f>SUM(J3209:J3209)</f>
        <v>33</v>
      </c>
      <c r="L3209" s="22"/>
      <c r="M3209" s="22"/>
    </row>
    <row r="3210" spans="1:13" ht="15.45" customHeight="1" thickBot="1" x14ac:dyDescent="0.35">
      <c r="A3210" s="34"/>
      <c r="B3210" s="34"/>
      <c r="C3210" s="34"/>
      <c r="D3210" s="53" t="s">
        <v>6613</v>
      </c>
      <c r="E3210" s="54"/>
      <c r="F3210" s="54"/>
      <c r="G3210" s="54"/>
      <c r="H3210" s="54"/>
      <c r="I3210" s="54"/>
      <c r="J3210" s="54"/>
      <c r="K3210" s="54"/>
      <c r="L3210" s="55">
        <f>M3146+M3150+M3154+M3158+M3162+M3166+M3170+M3174+M3178+M3182+M3186+M3190+M3194+M3198+M3202+M3206</f>
        <v>0</v>
      </c>
      <c r="M3210" s="55">
        <f>ROUND(L3210,2)</f>
        <v>0</v>
      </c>
    </row>
    <row r="3211" spans="1:13" ht="15.45" customHeight="1" thickBot="1" x14ac:dyDescent="0.35">
      <c r="A3211" s="56" t="s">
        <v>6614</v>
      </c>
      <c r="B3211" s="56" t="s">
        <v>6615</v>
      </c>
      <c r="C3211" s="57"/>
      <c r="D3211" s="88" t="s">
        <v>6616</v>
      </c>
      <c r="E3211" s="88"/>
      <c r="F3211" s="88"/>
      <c r="G3211" s="88"/>
      <c r="H3211" s="88"/>
      <c r="I3211" s="88"/>
      <c r="J3211" s="88"/>
      <c r="K3211" s="57"/>
      <c r="L3211" s="58">
        <f>L3661</f>
        <v>0</v>
      </c>
      <c r="M3211" s="58">
        <f>ROUND(L3211,2)</f>
        <v>0</v>
      </c>
    </row>
    <row r="3212" spans="1:13" ht="15.45" customHeight="1" thickBot="1" x14ac:dyDescent="0.35">
      <c r="A3212" s="10" t="s">
        <v>6617</v>
      </c>
      <c r="B3212" s="5" t="s">
        <v>6618</v>
      </c>
      <c r="C3212" s="5" t="s">
        <v>6619</v>
      </c>
      <c r="D3212" s="84" t="s">
        <v>6620</v>
      </c>
      <c r="E3212" s="84"/>
      <c r="F3212" s="84"/>
      <c r="G3212" s="84"/>
      <c r="H3212" s="84"/>
      <c r="I3212" s="84"/>
      <c r="J3212" s="84"/>
      <c r="K3212" s="20">
        <f>SUM(K3215:K3216)</f>
        <v>200</v>
      </c>
      <c r="L3212" s="21">
        <f>ROUND(0*(1+M2/100),2)</f>
        <v>0</v>
      </c>
      <c r="M3212" s="21">
        <f>ROUND(K3212*L3212,2)</f>
        <v>0</v>
      </c>
    </row>
    <row r="3213" spans="1:13" ht="30.6" customHeight="1" thickBot="1" x14ac:dyDescent="0.35">
      <c r="A3213" s="22"/>
      <c r="B3213" s="22"/>
      <c r="C3213" s="22"/>
      <c r="D3213" s="84" t="s">
        <v>6621</v>
      </c>
      <c r="E3213" s="84"/>
      <c r="F3213" s="84"/>
      <c r="G3213" s="84"/>
      <c r="H3213" s="84"/>
      <c r="I3213" s="84"/>
      <c r="J3213" s="84"/>
      <c r="K3213" s="84"/>
      <c r="L3213" s="84"/>
      <c r="M3213" s="84"/>
    </row>
    <row r="3214" spans="1:13" ht="15.15" customHeight="1" thickBot="1" x14ac:dyDescent="0.35">
      <c r="A3214" s="22"/>
      <c r="B3214" s="22"/>
      <c r="C3214" s="22"/>
      <c r="D3214" s="22"/>
      <c r="E3214" s="23"/>
      <c r="F3214" s="25" t="s">
        <v>6622</v>
      </c>
      <c r="G3214" s="25" t="s">
        <v>6623</v>
      </c>
      <c r="H3214" s="25" t="s">
        <v>6624</v>
      </c>
      <c r="I3214" s="25" t="s">
        <v>6625</v>
      </c>
      <c r="J3214" s="25" t="s">
        <v>6626</v>
      </c>
      <c r="K3214" s="25" t="s">
        <v>6627</v>
      </c>
      <c r="L3214" s="22"/>
      <c r="M3214" s="22"/>
    </row>
    <row r="3215" spans="1:13" ht="21.3" customHeight="1" thickBot="1" x14ac:dyDescent="0.35">
      <c r="A3215" s="22"/>
      <c r="B3215" s="22"/>
      <c r="C3215" s="22"/>
      <c r="D3215" s="26"/>
      <c r="E3215" s="27" t="s">
        <v>6628</v>
      </c>
      <c r="F3215" s="28">
        <v>20</v>
      </c>
      <c r="G3215" s="29"/>
      <c r="H3215" s="29"/>
      <c r="I3215" s="29"/>
      <c r="J3215" s="31">
        <f>ROUND(F3215,3)</f>
        <v>20</v>
      </c>
      <c r="K3215" s="42"/>
      <c r="L3215" s="22"/>
      <c r="M3215" s="22"/>
    </row>
    <row r="3216" spans="1:13" ht="30.6" customHeight="1" thickBot="1" x14ac:dyDescent="0.35">
      <c r="A3216" s="22"/>
      <c r="B3216" s="22"/>
      <c r="C3216" s="22"/>
      <c r="D3216" s="26"/>
      <c r="E3216" s="5" t="s">
        <v>6629</v>
      </c>
      <c r="F3216" s="3">
        <v>180</v>
      </c>
      <c r="G3216" s="20"/>
      <c r="H3216" s="20"/>
      <c r="I3216" s="20"/>
      <c r="J3216" s="30">
        <f>ROUND(F3216,3)</f>
        <v>180</v>
      </c>
      <c r="K3216" s="32">
        <f>SUM(J3215:J3216)</f>
        <v>200</v>
      </c>
      <c r="L3216" s="22"/>
      <c r="M3216" s="22"/>
    </row>
    <row r="3217" spans="1:13" ht="15.45" customHeight="1" thickBot="1" x14ac:dyDescent="0.35">
      <c r="A3217" s="10" t="s">
        <v>6630</v>
      </c>
      <c r="B3217" s="5" t="s">
        <v>6631</v>
      </c>
      <c r="C3217" s="5" t="s">
        <v>6632</v>
      </c>
      <c r="D3217" s="84" t="s">
        <v>6633</v>
      </c>
      <c r="E3217" s="84"/>
      <c r="F3217" s="84"/>
      <c r="G3217" s="84"/>
      <c r="H3217" s="84"/>
      <c r="I3217" s="84"/>
      <c r="J3217" s="84"/>
      <c r="K3217" s="20">
        <f>SUM(K3220:K3220)</f>
        <v>40</v>
      </c>
      <c r="L3217" s="21">
        <f>ROUND(0*(1+M2/100),2)</f>
        <v>0</v>
      </c>
      <c r="M3217" s="21">
        <f>ROUND(K3217*L3217,2)</f>
        <v>0</v>
      </c>
    </row>
    <row r="3218" spans="1:13" ht="67.5" customHeight="1" thickBot="1" x14ac:dyDescent="0.35">
      <c r="A3218" s="22"/>
      <c r="B3218" s="22"/>
      <c r="C3218" s="22"/>
      <c r="D3218" s="84" t="s">
        <v>6634</v>
      </c>
      <c r="E3218" s="84"/>
      <c r="F3218" s="84"/>
      <c r="G3218" s="84"/>
      <c r="H3218" s="84"/>
      <c r="I3218" s="84"/>
      <c r="J3218" s="84"/>
      <c r="K3218" s="84"/>
      <c r="L3218" s="84"/>
      <c r="M3218" s="84"/>
    </row>
    <row r="3219" spans="1:13" ht="15.15" customHeight="1" thickBot="1" x14ac:dyDescent="0.35">
      <c r="A3219" s="22"/>
      <c r="B3219" s="22"/>
      <c r="C3219" s="22"/>
      <c r="D3219" s="22"/>
      <c r="E3219" s="23"/>
      <c r="F3219" s="25" t="s">
        <v>6635</v>
      </c>
      <c r="G3219" s="25" t="s">
        <v>6636</v>
      </c>
      <c r="H3219" s="25" t="s">
        <v>6637</v>
      </c>
      <c r="I3219" s="25" t="s">
        <v>6638</v>
      </c>
      <c r="J3219" s="25" t="s">
        <v>6639</v>
      </c>
      <c r="K3219" s="25" t="s">
        <v>6640</v>
      </c>
      <c r="L3219" s="22"/>
      <c r="M3219" s="22"/>
    </row>
    <row r="3220" spans="1:13" ht="21.3" customHeight="1" thickBot="1" x14ac:dyDescent="0.35">
      <c r="A3220" s="22"/>
      <c r="B3220" s="22"/>
      <c r="C3220" s="22"/>
      <c r="D3220" s="26"/>
      <c r="E3220" s="27" t="s">
        <v>6641</v>
      </c>
      <c r="F3220" s="28">
        <v>40</v>
      </c>
      <c r="G3220" s="29"/>
      <c r="H3220" s="29"/>
      <c r="I3220" s="29"/>
      <c r="J3220" s="31">
        <f>ROUND(F3220,3)</f>
        <v>40</v>
      </c>
      <c r="K3220" s="33">
        <f>SUM(J3220:J3220)</f>
        <v>40</v>
      </c>
      <c r="L3220" s="22"/>
      <c r="M3220" s="22"/>
    </row>
    <row r="3221" spans="1:13" ht="15.45" customHeight="1" thickBot="1" x14ac:dyDescent="0.35">
      <c r="A3221" s="10" t="s">
        <v>6642</v>
      </c>
      <c r="B3221" s="5" t="s">
        <v>6643</v>
      </c>
      <c r="C3221" s="5" t="s">
        <v>6644</v>
      </c>
      <c r="D3221" s="84" t="s">
        <v>6645</v>
      </c>
      <c r="E3221" s="84"/>
      <c r="F3221" s="84"/>
      <c r="G3221" s="84"/>
      <c r="H3221" s="84"/>
      <c r="I3221" s="84"/>
      <c r="J3221" s="84"/>
      <c r="K3221" s="20">
        <f>SUM(K3224:K3224)</f>
        <v>95</v>
      </c>
      <c r="L3221" s="21">
        <f>ROUND(0*(1+M2/100),2)</f>
        <v>0</v>
      </c>
      <c r="M3221" s="21">
        <f>ROUND(K3221*L3221,2)</f>
        <v>0</v>
      </c>
    </row>
    <row r="3222" spans="1:13" ht="67.5" customHeight="1" thickBot="1" x14ac:dyDescent="0.35">
      <c r="A3222" s="22"/>
      <c r="B3222" s="22"/>
      <c r="C3222" s="22"/>
      <c r="D3222" s="84" t="s">
        <v>6646</v>
      </c>
      <c r="E3222" s="84"/>
      <c r="F3222" s="84"/>
      <c r="G3222" s="84"/>
      <c r="H3222" s="84"/>
      <c r="I3222" s="84"/>
      <c r="J3222" s="84"/>
      <c r="K3222" s="84"/>
      <c r="L3222" s="84"/>
      <c r="M3222" s="84"/>
    </row>
    <row r="3223" spans="1:13" ht="15.15" customHeight="1" thickBot="1" x14ac:dyDescent="0.35">
      <c r="A3223" s="22"/>
      <c r="B3223" s="22"/>
      <c r="C3223" s="22"/>
      <c r="D3223" s="22"/>
      <c r="E3223" s="23"/>
      <c r="F3223" s="25" t="s">
        <v>6647</v>
      </c>
      <c r="G3223" s="25" t="s">
        <v>6648</v>
      </c>
      <c r="H3223" s="25" t="s">
        <v>6649</v>
      </c>
      <c r="I3223" s="25" t="s">
        <v>6650</v>
      </c>
      <c r="J3223" s="25" t="s">
        <v>6651</v>
      </c>
      <c r="K3223" s="25" t="s">
        <v>6652</v>
      </c>
      <c r="L3223" s="22"/>
      <c r="M3223" s="22"/>
    </row>
    <row r="3224" spans="1:13" ht="21.3" customHeight="1" thickBot="1" x14ac:dyDescent="0.35">
      <c r="A3224" s="22"/>
      <c r="B3224" s="22"/>
      <c r="C3224" s="22"/>
      <c r="D3224" s="26"/>
      <c r="E3224" s="27" t="s">
        <v>6653</v>
      </c>
      <c r="F3224" s="28">
        <v>95</v>
      </c>
      <c r="G3224" s="29"/>
      <c r="H3224" s="29"/>
      <c r="I3224" s="29"/>
      <c r="J3224" s="31">
        <f>ROUND(F3224,3)</f>
        <v>95</v>
      </c>
      <c r="K3224" s="33">
        <f>SUM(J3224:J3224)</f>
        <v>95</v>
      </c>
      <c r="L3224" s="22"/>
      <c r="M3224" s="22"/>
    </row>
    <row r="3225" spans="1:13" ht="15.45" customHeight="1" thickBot="1" x14ac:dyDescent="0.35">
      <c r="A3225" s="10" t="s">
        <v>6654</v>
      </c>
      <c r="B3225" s="5" t="s">
        <v>6655</v>
      </c>
      <c r="C3225" s="5" t="s">
        <v>6656</v>
      </c>
      <c r="D3225" s="84" t="s">
        <v>6657</v>
      </c>
      <c r="E3225" s="84"/>
      <c r="F3225" s="84"/>
      <c r="G3225" s="84"/>
      <c r="H3225" s="84"/>
      <c r="I3225" s="84"/>
      <c r="J3225" s="84"/>
      <c r="K3225" s="20">
        <f>SUM(K3228:K3228)</f>
        <v>90</v>
      </c>
      <c r="L3225" s="21">
        <f>ROUND(0*(1+M2/100),2)</f>
        <v>0</v>
      </c>
      <c r="M3225" s="21">
        <f>ROUND(K3225*L3225,2)</f>
        <v>0</v>
      </c>
    </row>
    <row r="3226" spans="1:13" ht="67.5" customHeight="1" thickBot="1" x14ac:dyDescent="0.35">
      <c r="A3226" s="22"/>
      <c r="B3226" s="22"/>
      <c r="C3226" s="22"/>
      <c r="D3226" s="84" t="s">
        <v>6658</v>
      </c>
      <c r="E3226" s="84"/>
      <c r="F3226" s="84"/>
      <c r="G3226" s="84"/>
      <c r="H3226" s="84"/>
      <c r="I3226" s="84"/>
      <c r="J3226" s="84"/>
      <c r="K3226" s="84"/>
      <c r="L3226" s="84"/>
      <c r="M3226" s="84"/>
    </row>
    <row r="3227" spans="1:13" ht="15.15" customHeight="1" thickBot="1" x14ac:dyDescent="0.35">
      <c r="A3227" s="22"/>
      <c r="B3227" s="22"/>
      <c r="C3227" s="22"/>
      <c r="D3227" s="22"/>
      <c r="E3227" s="23"/>
      <c r="F3227" s="25" t="s">
        <v>6659</v>
      </c>
      <c r="G3227" s="25" t="s">
        <v>6660</v>
      </c>
      <c r="H3227" s="25" t="s">
        <v>6661</v>
      </c>
      <c r="I3227" s="25" t="s">
        <v>6662</v>
      </c>
      <c r="J3227" s="25" t="s">
        <v>6663</v>
      </c>
      <c r="K3227" s="25" t="s">
        <v>6664</v>
      </c>
      <c r="L3227" s="22"/>
      <c r="M3227" s="22"/>
    </row>
    <row r="3228" spans="1:13" ht="21.3" customHeight="1" thickBot="1" x14ac:dyDescent="0.35">
      <c r="A3228" s="22"/>
      <c r="B3228" s="22"/>
      <c r="C3228" s="22"/>
      <c r="D3228" s="26"/>
      <c r="E3228" s="27" t="s">
        <v>6665</v>
      </c>
      <c r="F3228" s="28">
        <v>90</v>
      </c>
      <c r="G3228" s="29"/>
      <c r="H3228" s="29"/>
      <c r="I3228" s="29"/>
      <c r="J3228" s="31">
        <f>ROUND(F3228,3)</f>
        <v>90</v>
      </c>
      <c r="K3228" s="33">
        <f>SUM(J3228:J3228)</f>
        <v>90</v>
      </c>
      <c r="L3228" s="22"/>
      <c r="M3228" s="22"/>
    </row>
    <row r="3229" spans="1:13" ht="15.45" customHeight="1" thickBot="1" x14ac:dyDescent="0.35">
      <c r="A3229" s="10" t="s">
        <v>6666</v>
      </c>
      <c r="B3229" s="5" t="s">
        <v>6667</v>
      </c>
      <c r="C3229" s="5" t="s">
        <v>6668</v>
      </c>
      <c r="D3229" s="84" t="s">
        <v>6669</v>
      </c>
      <c r="E3229" s="84"/>
      <c r="F3229" s="84"/>
      <c r="G3229" s="84"/>
      <c r="H3229" s="84"/>
      <c r="I3229" s="84"/>
      <c r="J3229" s="84"/>
      <c r="K3229" s="20">
        <f>SUM(K3232:K3232)</f>
        <v>1</v>
      </c>
      <c r="L3229" s="21">
        <f>ROUND(0*(1+M2/100),2)</f>
        <v>0</v>
      </c>
      <c r="M3229" s="21">
        <f>ROUND(K3229*L3229,2)</f>
        <v>0</v>
      </c>
    </row>
    <row r="3230" spans="1:13" ht="67.5" customHeight="1" thickBot="1" x14ac:dyDescent="0.35">
      <c r="A3230" s="22"/>
      <c r="B3230" s="22"/>
      <c r="C3230" s="22"/>
      <c r="D3230" s="84" t="s">
        <v>6670</v>
      </c>
      <c r="E3230" s="84"/>
      <c r="F3230" s="84"/>
      <c r="G3230" s="84"/>
      <c r="H3230" s="84"/>
      <c r="I3230" s="84"/>
      <c r="J3230" s="84"/>
      <c r="K3230" s="84"/>
      <c r="L3230" s="84"/>
      <c r="M3230" s="84"/>
    </row>
    <row r="3231" spans="1:13" ht="15.15" customHeight="1" thickBot="1" x14ac:dyDescent="0.35">
      <c r="A3231" s="22"/>
      <c r="B3231" s="22"/>
      <c r="C3231" s="22"/>
      <c r="D3231" s="22"/>
      <c r="E3231" s="23"/>
      <c r="F3231" s="25" t="s">
        <v>6671</v>
      </c>
      <c r="G3231" s="25" t="s">
        <v>6672</v>
      </c>
      <c r="H3231" s="25" t="s">
        <v>6673</v>
      </c>
      <c r="I3231" s="25" t="s">
        <v>6674</v>
      </c>
      <c r="J3231" s="25" t="s">
        <v>6675</v>
      </c>
      <c r="K3231" s="25" t="s">
        <v>6676</v>
      </c>
      <c r="L3231" s="22"/>
      <c r="M3231" s="22"/>
    </row>
    <row r="3232" spans="1:13" ht="30.6" customHeight="1" thickBot="1" x14ac:dyDescent="0.35">
      <c r="A3232" s="22"/>
      <c r="B3232" s="22"/>
      <c r="C3232" s="22"/>
      <c r="D3232" s="26"/>
      <c r="E3232" s="27" t="s">
        <v>6677</v>
      </c>
      <c r="F3232" s="28">
        <v>1</v>
      </c>
      <c r="G3232" s="29"/>
      <c r="H3232" s="29"/>
      <c r="I3232" s="29"/>
      <c r="J3232" s="31">
        <f>ROUND(F3232,3)</f>
        <v>1</v>
      </c>
      <c r="K3232" s="33">
        <f>SUM(J3232:J3232)</f>
        <v>1</v>
      </c>
      <c r="L3232" s="22"/>
      <c r="M3232" s="22"/>
    </row>
    <row r="3233" spans="1:13" ht="15.45" customHeight="1" thickBot="1" x14ac:dyDescent="0.35">
      <c r="A3233" s="10" t="s">
        <v>6678</v>
      </c>
      <c r="B3233" s="5" t="s">
        <v>6679</v>
      </c>
      <c r="C3233" s="5" t="s">
        <v>6680</v>
      </c>
      <c r="D3233" s="84" t="s">
        <v>6681</v>
      </c>
      <c r="E3233" s="84"/>
      <c r="F3233" s="84"/>
      <c r="G3233" s="84"/>
      <c r="H3233" s="84"/>
      <c r="I3233" s="84"/>
      <c r="J3233" s="84"/>
      <c r="K3233" s="20">
        <f>SUM(K3236:K3236)</f>
        <v>15</v>
      </c>
      <c r="L3233" s="21">
        <f>ROUND(0*(1+M2/100),2)</f>
        <v>0</v>
      </c>
      <c r="M3233" s="21">
        <f>ROUND(K3233*L3233,2)</f>
        <v>0</v>
      </c>
    </row>
    <row r="3234" spans="1:13" ht="58.35" customHeight="1" thickBot="1" x14ac:dyDescent="0.35">
      <c r="A3234" s="22"/>
      <c r="B3234" s="22"/>
      <c r="C3234" s="22"/>
      <c r="D3234" s="84" t="s">
        <v>6682</v>
      </c>
      <c r="E3234" s="84"/>
      <c r="F3234" s="84"/>
      <c r="G3234" s="84"/>
      <c r="H3234" s="84"/>
      <c r="I3234" s="84"/>
      <c r="J3234" s="84"/>
      <c r="K3234" s="84"/>
      <c r="L3234" s="84"/>
      <c r="M3234" s="84"/>
    </row>
    <row r="3235" spans="1:13" ht="15.15" customHeight="1" thickBot="1" x14ac:dyDescent="0.35">
      <c r="A3235" s="22"/>
      <c r="B3235" s="22"/>
      <c r="C3235" s="22"/>
      <c r="D3235" s="22"/>
      <c r="E3235" s="23"/>
      <c r="F3235" s="25" t="s">
        <v>6683</v>
      </c>
      <c r="G3235" s="25" t="s">
        <v>6684</v>
      </c>
      <c r="H3235" s="25" t="s">
        <v>6685</v>
      </c>
      <c r="I3235" s="25" t="s">
        <v>6686</v>
      </c>
      <c r="J3235" s="25" t="s">
        <v>6687</v>
      </c>
      <c r="K3235" s="25" t="s">
        <v>6688</v>
      </c>
      <c r="L3235" s="22"/>
      <c r="M3235" s="22"/>
    </row>
    <row r="3236" spans="1:13" ht="15.15" customHeight="1" thickBot="1" x14ac:dyDescent="0.35">
      <c r="A3236" s="22"/>
      <c r="B3236" s="22"/>
      <c r="C3236" s="22"/>
      <c r="D3236" s="26"/>
      <c r="E3236" s="27" t="s">
        <v>6689</v>
      </c>
      <c r="F3236" s="28">
        <v>15</v>
      </c>
      <c r="G3236" s="29"/>
      <c r="H3236" s="29"/>
      <c r="I3236" s="29"/>
      <c r="J3236" s="31">
        <f>ROUND(F3236,3)</f>
        <v>15</v>
      </c>
      <c r="K3236" s="33">
        <f>SUM(J3236:J3236)</f>
        <v>15</v>
      </c>
      <c r="L3236" s="22"/>
      <c r="M3236" s="22"/>
    </row>
    <row r="3237" spans="1:13" ht="15.45" customHeight="1" thickBot="1" x14ac:dyDescent="0.35">
      <c r="A3237" s="10" t="s">
        <v>6690</v>
      </c>
      <c r="B3237" s="5" t="s">
        <v>6691</v>
      </c>
      <c r="C3237" s="5" t="s">
        <v>6692</v>
      </c>
      <c r="D3237" s="84" t="s">
        <v>6693</v>
      </c>
      <c r="E3237" s="84"/>
      <c r="F3237" s="84"/>
      <c r="G3237" s="84"/>
      <c r="H3237" s="84"/>
      <c r="I3237" s="84"/>
      <c r="J3237" s="84"/>
      <c r="K3237" s="20">
        <f>SUM(K3240:K3240)</f>
        <v>25</v>
      </c>
      <c r="L3237" s="21">
        <f>ROUND(0*(1+M2/100),2)</f>
        <v>0</v>
      </c>
      <c r="M3237" s="21">
        <f>ROUND(K3237*L3237,2)</f>
        <v>0</v>
      </c>
    </row>
    <row r="3238" spans="1:13" ht="58.35" customHeight="1" thickBot="1" x14ac:dyDescent="0.35">
      <c r="A3238" s="22"/>
      <c r="B3238" s="22"/>
      <c r="C3238" s="22"/>
      <c r="D3238" s="84" t="s">
        <v>6694</v>
      </c>
      <c r="E3238" s="84"/>
      <c r="F3238" s="84"/>
      <c r="G3238" s="84"/>
      <c r="H3238" s="84"/>
      <c r="I3238" s="84"/>
      <c r="J3238" s="84"/>
      <c r="K3238" s="84"/>
      <c r="L3238" s="84"/>
      <c r="M3238" s="84"/>
    </row>
    <row r="3239" spans="1:13" ht="15.15" customHeight="1" thickBot="1" x14ac:dyDescent="0.35">
      <c r="A3239" s="22"/>
      <c r="B3239" s="22"/>
      <c r="C3239" s="22"/>
      <c r="D3239" s="22"/>
      <c r="E3239" s="23"/>
      <c r="F3239" s="25" t="s">
        <v>6695</v>
      </c>
      <c r="G3239" s="25" t="s">
        <v>6696</v>
      </c>
      <c r="H3239" s="25" t="s">
        <v>6697</v>
      </c>
      <c r="I3239" s="25" t="s">
        <v>6698</v>
      </c>
      <c r="J3239" s="25" t="s">
        <v>6699</v>
      </c>
      <c r="K3239" s="25" t="s">
        <v>6700</v>
      </c>
      <c r="L3239" s="22"/>
      <c r="M3239" s="22"/>
    </row>
    <row r="3240" spans="1:13" ht="15.15" customHeight="1" thickBot="1" x14ac:dyDescent="0.35">
      <c r="A3240" s="22"/>
      <c r="B3240" s="22"/>
      <c r="C3240" s="22"/>
      <c r="D3240" s="26"/>
      <c r="E3240" s="27" t="s">
        <v>6701</v>
      </c>
      <c r="F3240" s="28">
        <v>25</v>
      </c>
      <c r="G3240" s="29"/>
      <c r="H3240" s="29"/>
      <c r="I3240" s="29"/>
      <c r="J3240" s="31">
        <f>ROUND(F3240,3)</f>
        <v>25</v>
      </c>
      <c r="K3240" s="33">
        <f>SUM(J3240:J3240)</f>
        <v>25</v>
      </c>
      <c r="L3240" s="22"/>
      <c r="M3240" s="22"/>
    </row>
    <row r="3241" spans="1:13" ht="15.45" customHeight="1" thickBot="1" x14ac:dyDescent="0.35">
      <c r="A3241" s="10" t="s">
        <v>6702</v>
      </c>
      <c r="B3241" s="5" t="s">
        <v>6703</v>
      </c>
      <c r="C3241" s="5" t="s">
        <v>6704</v>
      </c>
      <c r="D3241" s="84" t="s">
        <v>6705</v>
      </c>
      <c r="E3241" s="84"/>
      <c r="F3241" s="84"/>
      <c r="G3241" s="84"/>
      <c r="H3241" s="84"/>
      <c r="I3241" s="84"/>
      <c r="J3241" s="84"/>
      <c r="K3241" s="20">
        <f>SUM(K3244:K3245)</f>
        <v>110</v>
      </c>
      <c r="L3241" s="21">
        <f>ROUND(0*(1+M2/100),2)</f>
        <v>0</v>
      </c>
      <c r="M3241" s="21">
        <f>ROUND(K3241*L3241,2)</f>
        <v>0</v>
      </c>
    </row>
    <row r="3242" spans="1:13" ht="67.5" customHeight="1" thickBot="1" x14ac:dyDescent="0.35">
      <c r="A3242" s="22"/>
      <c r="B3242" s="22"/>
      <c r="C3242" s="22"/>
      <c r="D3242" s="84" t="s">
        <v>6706</v>
      </c>
      <c r="E3242" s="84"/>
      <c r="F3242" s="84"/>
      <c r="G3242" s="84"/>
      <c r="H3242" s="84"/>
      <c r="I3242" s="84"/>
      <c r="J3242" s="84"/>
      <c r="K3242" s="84"/>
      <c r="L3242" s="84"/>
      <c r="M3242" s="84"/>
    </row>
    <row r="3243" spans="1:13" ht="15.15" customHeight="1" thickBot="1" x14ac:dyDescent="0.35">
      <c r="A3243" s="22"/>
      <c r="B3243" s="22"/>
      <c r="C3243" s="22"/>
      <c r="D3243" s="22"/>
      <c r="E3243" s="23"/>
      <c r="F3243" s="25" t="s">
        <v>6707</v>
      </c>
      <c r="G3243" s="25" t="s">
        <v>6708</v>
      </c>
      <c r="H3243" s="25" t="s">
        <v>6709</v>
      </c>
      <c r="I3243" s="25" t="s">
        <v>6710</v>
      </c>
      <c r="J3243" s="25" t="s">
        <v>6711</v>
      </c>
      <c r="K3243" s="25" t="s">
        <v>6712</v>
      </c>
      <c r="L3243" s="22"/>
      <c r="M3243" s="22"/>
    </row>
    <row r="3244" spans="1:13" ht="21.3" customHeight="1" thickBot="1" x14ac:dyDescent="0.35">
      <c r="A3244" s="22"/>
      <c r="B3244" s="22"/>
      <c r="C3244" s="22"/>
      <c r="D3244" s="26"/>
      <c r="E3244" s="27" t="s">
        <v>6713</v>
      </c>
      <c r="F3244" s="28">
        <v>65</v>
      </c>
      <c r="G3244" s="29"/>
      <c r="H3244" s="29"/>
      <c r="I3244" s="29"/>
      <c r="J3244" s="31">
        <f>ROUND(F3244,3)</f>
        <v>65</v>
      </c>
      <c r="K3244" s="42"/>
      <c r="L3244" s="22"/>
      <c r="M3244" s="22"/>
    </row>
    <row r="3245" spans="1:13" ht="21.3" customHeight="1" thickBot="1" x14ac:dyDescent="0.35">
      <c r="A3245" s="22"/>
      <c r="B3245" s="22"/>
      <c r="C3245" s="22"/>
      <c r="D3245" s="26"/>
      <c r="E3245" s="5" t="s">
        <v>6714</v>
      </c>
      <c r="F3245" s="3">
        <v>45</v>
      </c>
      <c r="G3245" s="20"/>
      <c r="H3245" s="20"/>
      <c r="I3245" s="20"/>
      <c r="J3245" s="30">
        <f>ROUND(F3245,3)</f>
        <v>45</v>
      </c>
      <c r="K3245" s="32">
        <f>SUM(J3244:J3245)</f>
        <v>110</v>
      </c>
      <c r="L3245" s="22"/>
      <c r="M3245" s="22"/>
    </row>
    <row r="3246" spans="1:13" ht="15.45" customHeight="1" thickBot="1" x14ac:dyDescent="0.35">
      <c r="A3246" s="10" t="s">
        <v>6715</v>
      </c>
      <c r="B3246" s="5" t="s">
        <v>6716</v>
      </c>
      <c r="C3246" s="5" t="s">
        <v>6717</v>
      </c>
      <c r="D3246" s="84" t="s">
        <v>6718</v>
      </c>
      <c r="E3246" s="84"/>
      <c r="F3246" s="84"/>
      <c r="G3246" s="84"/>
      <c r="H3246" s="84"/>
      <c r="I3246" s="84"/>
      <c r="J3246" s="84"/>
      <c r="K3246" s="20">
        <f>SUM(K3249:K3250)</f>
        <v>90</v>
      </c>
      <c r="L3246" s="21">
        <f>ROUND(0*(1+M2/100),2)</f>
        <v>0</v>
      </c>
      <c r="M3246" s="21">
        <f>ROUND(K3246*L3246,2)</f>
        <v>0</v>
      </c>
    </row>
    <row r="3247" spans="1:13" ht="67.5" customHeight="1" thickBot="1" x14ac:dyDescent="0.35">
      <c r="A3247" s="22"/>
      <c r="B3247" s="22"/>
      <c r="C3247" s="22"/>
      <c r="D3247" s="84" t="s">
        <v>6719</v>
      </c>
      <c r="E3247" s="84"/>
      <c r="F3247" s="84"/>
      <c r="G3247" s="84"/>
      <c r="H3247" s="84"/>
      <c r="I3247" s="84"/>
      <c r="J3247" s="84"/>
      <c r="K3247" s="84"/>
      <c r="L3247" s="84"/>
      <c r="M3247" s="84"/>
    </row>
    <row r="3248" spans="1:13" ht="15.15" customHeight="1" thickBot="1" x14ac:dyDescent="0.35">
      <c r="A3248" s="22"/>
      <c r="B3248" s="22"/>
      <c r="C3248" s="22"/>
      <c r="D3248" s="22"/>
      <c r="E3248" s="23"/>
      <c r="F3248" s="25" t="s">
        <v>6720</v>
      </c>
      <c r="G3248" s="25" t="s">
        <v>6721</v>
      </c>
      <c r="H3248" s="25" t="s">
        <v>6722</v>
      </c>
      <c r="I3248" s="25" t="s">
        <v>6723</v>
      </c>
      <c r="J3248" s="25" t="s">
        <v>6724</v>
      </c>
      <c r="K3248" s="25" t="s">
        <v>6725</v>
      </c>
      <c r="L3248" s="22"/>
      <c r="M3248" s="22"/>
    </row>
    <row r="3249" spans="1:13" ht="30.6" customHeight="1" thickBot="1" x14ac:dyDescent="0.35">
      <c r="A3249" s="22"/>
      <c r="B3249" s="22"/>
      <c r="C3249" s="22"/>
      <c r="D3249" s="26"/>
      <c r="E3249" s="27" t="s">
        <v>6726</v>
      </c>
      <c r="F3249" s="28">
        <v>50</v>
      </c>
      <c r="G3249" s="29"/>
      <c r="H3249" s="29"/>
      <c r="I3249" s="29"/>
      <c r="J3249" s="31">
        <f>ROUND(F3249,3)</f>
        <v>50</v>
      </c>
      <c r="K3249" s="42"/>
      <c r="L3249" s="22"/>
      <c r="M3249" s="22"/>
    </row>
    <row r="3250" spans="1:13" ht="21.3" customHeight="1" thickBot="1" x14ac:dyDescent="0.35">
      <c r="A3250" s="22"/>
      <c r="B3250" s="22"/>
      <c r="C3250" s="22"/>
      <c r="D3250" s="26"/>
      <c r="E3250" s="5" t="s">
        <v>6727</v>
      </c>
      <c r="F3250" s="3">
        <v>40</v>
      </c>
      <c r="G3250" s="20"/>
      <c r="H3250" s="20"/>
      <c r="I3250" s="20"/>
      <c r="J3250" s="30">
        <f>ROUND(F3250,3)</f>
        <v>40</v>
      </c>
      <c r="K3250" s="32">
        <f>SUM(J3249:J3250)</f>
        <v>90</v>
      </c>
      <c r="L3250" s="22"/>
      <c r="M3250" s="22"/>
    </row>
    <row r="3251" spans="1:13" ht="15.45" customHeight="1" thickBot="1" x14ac:dyDescent="0.35">
      <c r="A3251" s="10" t="s">
        <v>6728</v>
      </c>
      <c r="B3251" s="5" t="s">
        <v>6729</v>
      </c>
      <c r="C3251" s="5" t="s">
        <v>6730</v>
      </c>
      <c r="D3251" s="84" t="s">
        <v>6731</v>
      </c>
      <c r="E3251" s="84"/>
      <c r="F3251" s="84"/>
      <c r="G3251" s="84"/>
      <c r="H3251" s="84"/>
      <c r="I3251" s="84"/>
      <c r="J3251" s="84"/>
      <c r="K3251" s="20">
        <f>SUM(K3254:K3256)</f>
        <v>55</v>
      </c>
      <c r="L3251" s="21">
        <f>ROUND(0*(1+M2/100),2)</f>
        <v>0</v>
      </c>
      <c r="M3251" s="21">
        <f>ROUND(K3251*L3251,2)</f>
        <v>0</v>
      </c>
    </row>
    <row r="3252" spans="1:13" ht="58.35" customHeight="1" thickBot="1" x14ac:dyDescent="0.35">
      <c r="A3252" s="22"/>
      <c r="B3252" s="22"/>
      <c r="C3252" s="22"/>
      <c r="D3252" s="84" t="s">
        <v>6732</v>
      </c>
      <c r="E3252" s="84"/>
      <c r="F3252" s="84"/>
      <c r="G3252" s="84"/>
      <c r="H3252" s="84"/>
      <c r="I3252" s="84"/>
      <c r="J3252" s="84"/>
      <c r="K3252" s="84"/>
      <c r="L3252" s="84"/>
      <c r="M3252" s="84"/>
    </row>
    <row r="3253" spans="1:13" ht="15.15" customHeight="1" thickBot="1" x14ac:dyDescent="0.35">
      <c r="A3253" s="22"/>
      <c r="B3253" s="22"/>
      <c r="C3253" s="22"/>
      <c r="D3253" s="22"/>
      <c r="E3253" s="23"/>
      <c r="F3253" s="25" t="s">
        <v>6733</v>
      </c>
      <c r="G3253" s="25" t="s">
        <v>6734</v>
      </c>
      <c r="H3253" s="25" t="s">
        <v>6735</v>
      </c>
      <c r="I3253" s="25" t="s">
        <v>6736</v>
      </c>
      <c r="J3253" s="25" t="s">
        <v>6737</v>
      </c>
      <c r="K3253" s="25" t="s">
        <v>6738</v>
      </c>
      <c r="L3253" s="22"/>
      <c r="M3253" s="22"/>
    </row>
    <row r="3254" spans="1:13" ht="21.3" customHeight="1" thickBot="1" x14ac:dyDescent="0.35">
      <c r="A3254" s="22"/>
      <c r="B3254" s="22"/>
      <c r="C3254" s="22"/>
      <c r="D3254" s="26"/>
      <c r="E3254" s="27" t="s">
        <v>6739</v>
      </c>
      <c r="F3254" s="28">
        <v>15</v>
      </c>
      <c r="G3254" s="29"/>
      <c r="H3254" s="29"/>
      <c r="I3254" s="29"/>
      <c r="J3254" s="31">
        <f>ROUND(F3254,3)</f>
        <v>15</v>
      </c>
      <c r="K3254" s="42"/>
      <c r="L3254" s="22"/>
      <c r="M3254" s="22"/>
    </row>
    <row r="3255" spans="1:13" ht="21.3" customHeight="1" thickBot="1" x14ac:dyDescent="0.35">
      <c r="A3255" s="22"/>
      <c r="B3255" s="22"/>
      <c r="C3255" s="22"/>
      <c r="D3255" s="26"/>
      <c r="E3255" s="5" t="s">
        <v>6740</v>
      </c>
      <c r="F3255" s="3">
        <v>15</v>
      </c>
      <c r="G3255" s="20"/>
      <c r="H3255" s="20"/>
      <c r="I3255" s="20"/>
      <c r="J3255" s="30">
        <f>ROUND(F3255,3)</f>
        <v>15</v>
      </c>
      <c r="K3255" s="22"/>
      <c r="L3255" s="22"/>
      <c r="M3255" s="22"/>
    </row>
    <row r="3256" spans="1:13" ht="21.3" customHeight="1" thickBot="1" x14ac:dyDescent="0.35">
      <c r="A3256" s="22"/>
      <c r="B3256" s="22"/>
      <c r="C3256" s="22"/>
      <c r="D3256" s="26"/>
      <c r="E3256" s="5" t="s">
        <v>6741</v>
      </c>
      <c r="F3256" s="3">
        <v>25</v>
      </c>
      <c r="G3256" s="20"/>
      <c r="H3256" s="20"/>
      <c r="I3256" s="20"/>
      <c r="J3256" s="30">
        <f>ROUND(F3256,3)</f>
        <v>25</v>
      </c>
      <c r="K3256" s="32">
        <f>SUM(J3254:J3256)</f>
        <v>55</v>
      </c>
      <c r="L3256" s="22"/>
      <c r="M3256" s="22"/>
    </row>
    <row r="3257" spans="1:13" ht="15.45" customHeight="1" thickBot="1" x14ac:dyDescent="0.35">
      <c r="A3257" s="10" t="s">
        <v>6742</v>
      </c>
      <c r="B3257" s="5" t="s">
        <v>6743</v>
      </c>
      <c r="C3257" s="5" t="s">
        <v>6744</v>
      </c>
      <c r="D3257" s="84" t="s">
        <v>6745</v>
      </c>
      <c r="E3257" s="84"/>
      <c r="F3257" s="84"/>
      <c r="G3257" s="84"/>
      <c r="H3257" s="84"/>
      <c r="I3257" s="84"/>
      <c r="J3257" s="84"/>
      <c r="K3257" s="20">
        <f>SUM(K3260:K3260)</f>
        <v>10</v>
      </c>
      <c r="L3257" s="21">
        <f>ROUND(0*(1+M2/100),2)</f>
        <v>0</v>
      </c>
      <c r="M3257" s="21">
        <f>ROUND(K3257*L3257,2)</f>
        <v>0</v>
      </c>
    </row>
    <row r="3258" spans="1:13" ht="67.5" customHeight="1" thickBot="1" x14ac:dyDescent="0.35">
      <c r="A3258" s="22"/>
      <c r="B3258" s="22"/>
      <c r="C3258" s="22"/>
      <c r="D3258" s="84" t="s">
        <v>6746</v>
      </c>
      <c r="E3258" s="84"/>
      <c r="F3258" s="84"/>
      <c r="G3258" s="84"/>
      <c r="H3258" s="84"/>
      <c r="I3258" s="84"/>
      <c r="J3258" s="84"/>
      <c r="K3258" s="84"/>
      <c r="L3258" s="84"/>
      <c r="M3258" s="84"/>
    </row>
    <row r="3259" spans="1:13" ht="15.15" customHeight="1" thickBot="1" x14ac:dyDescent="0.35">
      <c r="A3259" s="22"/>
      <c r="B3259" s="22"/>
      <c r="C3259" s="22"/>
      <c r="D3259" s="22"/>
      <c r="E3259" s="23"/>
      <c r="F3259" s="25" t="s">
        <v>6747</v>
      </c>
      <c r="G3259" s="25" t="s">
        <v>6748</v>
      </c>
      <c r="H3259" s="25" t="s">
        <v>6749</v>
      </c>
      <c r="I3259" s="25" t="s">
        <v>6750</v>
      </c>
      <c r="J3259" s="25" t="s">
        <v>6751</v>
      </c>
      <c r="K3259" s="25" t="s">
        <v>6752</v>
      </c>
      <c r="L3259" s="22"/>
      <c r="M3259" s="22"/>
    </row>
    <row r="3260" spans="1:13" ht="21.3" customHeight="1" thickBot="1" x14ac:dyDescent="0.35">
      <c r="A3260" s="22"/>
      <c r="B3260" s="22"/>
      <c r="C3260" s="22"/>
      <c r="D3260" s="26"/>
      <c r="E3260" s="27" t="s">
        <v>6753</v>
      </c>
      <c r="F3260" s="28">
        <v>10</v>
      </c>
      <c r="G3260" s="29"/>
      <c r="H3260" s="29"/>
      <c r="I3260" s="29"/>
      <c r="J3260" s="31">
        <f>ROUND(F3260,3)</f>
        <v>10</v>
      </c>
      <c r="K3260" s="33">
        <f>SUM(J3260:J3260)</f>
        <v>10</v>
      </c>
      <c r="L3260" s="22"/>
      <c r="M3260" s="22"/>
    </row>
    <row r="3261" spans="1:13" ht="15.45" customHeight="1" thickBot="1" x14ac:dyDescent="0.35">
      <c r="A3261" s="10" t="s">
        <v>6754</v>
      </c>
      <c r="B3261" s="5" t="s">
        <v>6755</v>
      </c>
      <c r="C3261" s="5" t="s">
        <v>6756</v>
      </c>
      <c r="D3261" s="84" t="s">
        <v>6757</v>
      </c>
      <c r="E3261" s="84"/>
      <c r="F3261" s="84"/>
      <c r="G3261" s="84"/>
      <c r="H3261" s="84"/>
      <c r="I3261" s="84"/>
      <c r="J3261" s="84"/>
      <c r="K3261" s="20">
        <f>SUM(K3264:K3271)</f>
        <v>337</v>
      </c>
      <c r="L3261" s="21">
        <f>ROUND(0*(1+M2/100),2)</f>
        <v>0</v>
      </c>
      <c r="M3261" s="21">
        <f>ROUND(K3261*L3261,2)</f>
        <v>0</v>
      </c>
    </row>
    <row r="3262" spans="1:13" ht="67.5" customHeight="1" thickBot="1" x14ac:dyDescent="0.35">
      <c r="A3262" s="22"/>
      <c r="B3262" s="22"/>
      <c r="C3262" s="22"/>
      <c r="D3262" s="84" t="s">
        <v>6758</v>
      </c>
      <c r="E3262" s="84"/>
      <c r="F3262" s="84"/>
      <c r="G3262" s="84"/>
      <c r="H3262" s="84"/>
      <c r="I3262" s="84"/>
      <c r="J3262" s="84"/>
      <c r="K3262" s="84"/>
      <c r="L3262" s="84"/>
      <c r="M3262" s="84"/>
    </row>
    <row r="3263" spans="1:13" ht="15.15" customHeight="1" thickBot="1" x14ac:dyDescent="0.35">
      <c r="A3263" s="22"/>
      <c r="B3263" s="22"/>
      <c r="C3263" s="22"/>
      <c r="D3263" s="22"/>
      <c r="E3263" s="23"/>
      <c r="F3263" s="25" t="s">
        <v>6759</v>
      </c>
      <c r="G3263" s="25" t="s">
        <v>6760</v>
      </c>
      <c r="H3263" s="25" t="s">
        <v>6761</v>
      </c>
      <c r="I3263" s="25" t="s">
        <v>6762</v>
      </c>
      <c r="J3263" s="25" t="s">
        <v>6763</v>
      </c>
      <c r="K3263" s="25" t="s">
        <v>6764</v>
      </c>
      <c r="L3263" s="22"/>
      <c r="M3263" s="22"/>
    </row>
    <row r="3264" spans="1:13" ht="21.3" customHeight="1" thickBot="1" x14ac:dyDescent="0.35">
      <c r="A3264" s="22"/>
      <c r="B3264" s="22"/>
      <c r="C3264" s="22"/>
      <c r="D3264" s="26"/>
      <c r="E3264" s="27" t="s">
        <v>6765</v>
      </c>
      <c r="F3264" s="28">
        <v>15</v>
      </c>
      <c r="G3264" s="29"/>
      <c r="H3264" s="29"/>
      <c r="I3264" s="29"/>
      <c r="J3264" s="31">
        <f t="shared" ref="J3264:J3271" si="69">ROUND(F3264,3)</f>
        <v>15</v>
      </c>
      <c r="K3264" s="42"/>
      <c r="L3264" s="22"/>
      <c r="M3264" s="22"/>
    </row>
    <row r="3265" spans="1:13" ht="21.3" customHeight="1" thickBot="1" x14ac:dyDescent="0.35">
      <c r="A3265" s="22"/>
      <c r="B3265" s="22"/>
      <c r="C3265" s="22"/>
      <c r="D3265" s="26"/>
      <c r="E3265" s="5" t="s">
        <v>6766</v>
      </c>
      <c r="F3265" s="3">
        <v>60</v>
      </c>
      <c r="G3265" s="20"/>
      <c r="H3265" s="20"/>
      <c r="I3265" s="20"/>
      <c r="J3265" s="30">
        <f t="shared" si="69"/>
        <v>60</v>
      </c>
      <c r="K3265" s="22"/>
      <c r="L3265" s="22"/>
      <c r="M3265" s="22"/>
    </row>
    <row r="3266" spans="1:13" ht="21.3" customHeight="1" thickBot="1" x14ac:dyDescent="0.35">
      <c r="A3266" s="22"/>
      <c r="B3266" s="22"/>
      <c r="C3266" s="22"/>
      <c r="D3266" s="26"/>
      <c r="E3266" s="5" t="s">
        <v>6767</v>
      </c>
      <c r="F3266" s="3">
        <v>52</v>
      </c>
      <c r="G3266" s="20"/>
      <c r="H3266" s="20"/>
      <c r="I3266" s="20"/>
      <c r="J3266" s="30">
        <f t="shared" si="69"/>
        <v>52</v>
      </c>
      <c r="K3266" s="22"/>
      <c r="L3266" s="22"/>
      <c r="M3266" s="22"/>
    </row>
    <row r="3267" spans="1:13" ht="21.3" customHeight="1" thickBot="1" x14ac:dyDescent="0.35">
      <c r="A3267" s="22"/>
      <c r="B3267" s="22"/>
      <c r="C3267" s="22"/>
      <c r="D3267" s="26"/>
      <c r="E3267" s="5" t="s">
        <v>6768</v>
      </c>
      <c r="F3267" s="3">
        <v>55</v>
      </c>
      <c r="G3267" s="20"/>
      <c r="H3267" s="20"/>
      <c r="I3267" s="20"/>
      <c r="J3267" s="30">
        <f t="shared" si="69"/>
        <v>55</v>
      </c>
      <c r="K3267" s="22"/>
      <c r="L3267" s="22"/>
      <c r="M3267" s="22"/>
    </row>
    <row r="3268" spans="1:13" ht="30.6" customHeight="1" thickBot="1" x14ac:dyDescent="0.35">
      <c r="A3268" s="22"/>
      <c r="B3268" s="22"/>
      <c r="C3268" s="22"/>
      <c r="D3268" s="26"/>
      <c r="E3268" s="5" t="s">
        <v>6769</v>
      </c>
      <c r="F3268" s="3">
        <v>60</v>
      </c>
      <c r="G3268" s="20"/>
      <c r="H3268" s="20"/>
      <c r="I3268" s="20"/>
      <c r="J3268" s="30">
        <f t="shared" si="69"/>
        <v>60</v>
      </c>
      <c r="K3268" s="22"/>
      <c r="L3268" s="22"/>
      <c r="M3268" s="22"/>
    </row>
    <row r="3269" spans="1:13" ht="30.6" customHeight="1" thickBot="1" x14ac:dyDescent="0.35">
      <c r="A3269" s="22"/>
      <c r="B3269" s="22"/>
      <c r="C3269" s="22"/>
      <c r="D3269" s="26"/>
      <c r="E3269" s="5" t="s">
        <v>6770</v>
      </c>
      <c r="F3269" s="3">
        <v>60</v>
      </c>
      <c r="G3269" s="20"/>
      <c r="H3269" s="20"/>
      <c r="I3269" s="20"/>
      <c r="J3269" s="30">
        <f t="shared" si="69"/>
        <v>60</v>
      </c>
      <c r="K3269" s="22"/>
      <c r="L3269" s="22"/>
      <c r="M3269" s="22"/>
    </row>
    <row r="3270" spans="1:13" ht="30.6" customHeight="1" thickBot="1" x14ac:dyDescent="0.35">
      <c r="A3270" s="22"/>
      <c r="B3270" s="22"/>
      <c r="C3270" s="22"/>
      <c r="D3270" s="26"/>
      <c r="E3270" s="5" t="s">
        <v>6771</v>
      </c>
      <c r="F3270" s="3">
        <v>20</v>
      </c>
      <c r="G3270" s="20"/>
      <c r="H3270" s="20"/>
      <c r="I3270" s="20"/>
      <c r="J3270" s="30">
        <f t="shared" si="69"/>
        <v>20</v>
      </c>
      <c r="K3270" s="22"/>
      <c r="L3270" s="22"/>
      <c r="M3270" s="22"/>
    </row>
    <row r="3271" spans="1:13" ht="30.6" customHeight="1" thickBot="1" x14ac:dyDescent="0.35">
      <c r="A3271" s="22"/>
      <c r="B3271" s="22"/>
      <c r="C3271" s="22"/>
      <c r="D3271" s="26"/>
      <c r="E3271" s="5" t="s">
        <v>6772</v>
      </c>
      <c r="F3271" s="3">
        <v>15</v>
      </c>
      <c r="G3271" s="20"/>
      <c r="H3271" s="20"/>
      <c r="I3271" s="20"/>
      <c r="J3271" s="30">
        <f t="shared" si="69"/>
        <v>15</v>
      </c>
      <c r="K3271" s="32">
        <f>SUM(J3264:J3271)</f>
        <v>337</v>
      </c>
      <c r="L3271" s="22"/>
      <c r="M3271" s="22"/>
    </row>
    <row r="3272" spans="1:13" ht="15.45" customHeight="1" thickBot="1" x14ac:dyDescent="0.35">
      <c r="A3272" s="10" t="s">
        <v>6773</v>
      </c>
      <c r="B3272" s="5" t="s">
        <v>6774</v>
      </c>
      <c r="C3272" s="5" t="s">
        <v>6775</v>
      </c>
      <c r="D3272" s="84" t="s">
        <v>6776</v>
      </c>
      <c r="E3272" s="84"/>
      <c r="F3272" s="84"/>
      <c r="G3272" s="84"/>
      <c r="H3272" s="84"/>
      <c r="I3272" s="84"/>
      <c r="J3272" s="84"/>
      <c r="K3272" s="20">
        <f>SUM(K3275:K3278)</f>
        <v>70</v>
      </c>
      <c r="L3272" s="21">
        <f>ROUND(0*(1+M2/100),2)</f>
        <v>0</v>
      </c>
      <c r="M3272" s="21">
        <f>ROUND(K3272*L3272,2)</f>
        <v>0</v>
      </c>
    </row>
    <row r="3273" spans="1:13" ht="58.35" customHeight="1" thickBot="1" x14ac:dyDescent="0.35">
      <c r="A3273" s="22"/>
      <c r="B3273" s="22"/>
      <c r="C3273" s="22"/>
      <c r="D3273" s="84" t="s">
        <v>6777</v>
      </c>
      <c r="E3273" s="84"/>
      <c r="F3273" s="84"/>
      <c r="G3273" s="84"/>
      <c r="H3273" s="84"/>
      <c r="I3273" s="84"/>
      <c r="J3273" s="84"/>
      <c r="K3273" s="84"/>
      <c r="L3273" s="84"/>
      <c r="M3273" s="84"/>
    </row>
    <row r="3274" spans="1:13" ht="15.15" customHeight="1" thickBot="1" x14ac:dyDescent="0.35">
      <c r="A3274" s="22"/>
      <c r="B3274" s="22"/>
      <c r="C3274" s="22"/>
      <c r="D3274" s="22"/>
      <c r="E3274" s="23"/>
      <c r="F3274" s="25" t="s">
        <v>6778</v>
      </c>
      <c r="G3274" s="25" t="s">
        <v>6779</v>
      </c>
      <c r="H3274" s="25" t="s">
        <v>6780</v>
      </c>
      <c r="I3274" s="25" t="s">
        <v>6781</v>
      </c>
      <c r="J3274" s="25" t="s">
        <v>6782</v>
      </c>
      <c r="K3274" s="25" t="s">
        <v>6783</v>
      </c>
      <c r="L3274" s="22"/>
      <c r="M3274" s="22"/>
    </row>
    <row r="3275" spans="1:13" ht="21.3" customHeight="1" thickBot="1" x14ac:dyDescent="0.35">
      <c r="A3275" s="22"/>
      <c r="B3275" s="22"/>
      <c r="C3275" s="22"/>
      <c r="D3275" s="26"/>
      <c r="E3275" s="27" t="s">
        <v>6784</v>
      </c>
      <c r="F3275" s="28">
        <v>15</v>
      </c>
      <c r="G3275" s="29"/>
      <c r="H3275" s="29"/>
      <c r="I3275" s="29"/>
      <c r="J3275" s="31">
        <f>ROUND(F3275,3)</f>
        <v>15</v>
      </c>
      <c r="K3275" s="42"/>
      <c r="L3275" s="22"/>
      <c r="M3275" s="22"/>
    </row>
    <row r="3276" spans="1:13" ht="21.3" customHeight="1" thickBot="1" x14ac:dyDescent="0.35">
      <c r="A3276" s="22"/>
      <c r="B3276" s="22"/>
      <c r="C3276" s="22"/>
      <c r="D3276" s="26"/>
      <c r="E3276" s="5" t="s">
        <v>6785</v>
      </c>
      <c r="F3276" s="3">
        <v>15</v>
      </c>
      <c r="G3276" s="20"/>
      <c r="H3276" s="20"/>
      <c r="I3276" s="20"/>
      <c r="J3276" s="30">
        <f>ROUND(F3276,3)</f>
        <v>15</v>
      </c>
      <c r="K3276" s="22"/>
      <c r="L3276" s="22"/>
      <c r="M3276" s="22"/>
    </row>
    <row r="3277" spans="1:13" ht="21.3" customHeight="1" thickBot="1" x14ac:dyDescent="0.35">
      <c r="A3277" s="22"/>
      <c r="B3277" s="22"/>
      <c r="C3277" s="22"/>
      <c r="D3277" s="26"/>
      <c r="E3277" s="5" t="s">
        <v>6786</v>
      </c>
      <c r="F3277" s="3">
        <v>15</v>
      </c>
      <c r="G3277" s="20"/>
      <c r="H3277" s="20"/>
      <c r="I3277" s="20"/>
      <c r="J3277" s="30">
        <f>ROUND(F3277,3)</f>
        <v>15</v>
      </c>
      <c r="K3277" s="22"/>
      <c r="L3277" s="22"/>
      <c r="M3277" s="22"/>
    </row>
    <row r="3278" spans="1:13" ht="21.3" customHeight="1" thickBot="1" x14ac:dyDescent="0.35">
      <c r="A3278" s="22"/>
      <c r="B3278" s="22"/>
      <c r="C3278" s="22"/>
      <c r="D3278" s="26"/>
      <c r="E3278" s="5" t="s">
        <v>6787</v>
      </c>
      <c r="F3278" s="3">
        <v>25</v>
      </c>
      <c r="G3278" s="20"/>
      <c r="H3278" s="20"/>
      <c r="I3278" s="20"/>
      <c r="J3278" s="30">
        <f>ROUND(F3278,3)</f>
        <v>25</v>
      </c>
      <c r="K3278" s="32">
        <f>SUM(J3275:J3278)</f>
        <v>70</v>
      </c>
      <c r="L3278" s="22"/>
      <c r="M3278" s="22"/>
    </row>
    <row r="3279" spans="1:13" ht="15.45" customHeight="1" thickBot="1" x14ac:dyDescent="0.35">
      <c r="A3279" s="10" t="s">
        <v>6788</v>
      </c>
      <c r="B3279" s="5" t="s">
        <v>6789</v>
      </c>
      <c r="C3279" s="5" t="s">
        <v>6790</v>
      </c>
      <c r="D3279" s="84" t="s">
        <v>6791</v>
      </c>
      <c r="E3279" s="84"/>
      <c r="F3279" s="84"/>
      <c r="G3279" s="84"/>
      <c r="H3279" s="84"/>
      <c r="I3279" s="84"/>
      <c r="J3279" s="84"/>
      <c r="K3279" s="20">
        <f>SUM(K3282:K3283)</f>
        <v>45</v>
      </c>
      <c r="L3279" s="21">
        <f>ROUND(0*(1+M2/100),2)</f>
        <v>0</v>
      </c>
      <c r="M3279" s="21">
        <f>ROUND(K3279*L3279,2)</f>
        <v>0</v>
      </c>
    </row>
    <row r="3280" spans="1:13" ht="58.35" customHeight="1" thickBot="1" x14ac:dyDescent="0.35">
      <c r="A3280" s="22"/>
      <c r="B3280" s="22"/>
      <c r="C3280" s="22"/>
      <c r="D3280" s="84" t="s">
        <v>6792</v>
      </c>
      <c r="E3280" s="84"/>
      <c r="F3280" s="84"/>
      <c r="G3280" s="84"/>
      <c r="H3280" s="84"/>
      <c r="I3280" s="84"/>
      <c r="J3280" s="84"/>
      <c r="K3280" s="84"/>
      <c r="L3280" s="84"/>
      <c r="M3280" s="84"/>
    </row>
    <row r="3281" spans="1:13" ht="15.15" customHeight="1" thickBot="1" x14ac:dyDescent="0.35">
      <c r="A3281" s="22"/>
      <c r="B3281" s="22"/>
      <c r="C3281" s="22"/>
      <c r="D3281" s="22"/>
      <c r="E3281" s="23"/>
      <c r="F3281" s="25" t="s">
        <v>6793</v>
      </c>
      <c r="G3281" s="25" t="s">
        <v>6794</v>
      </c>
      <c r="H3281" s="25" t="s">
        <v>6795</v>
      </c>
      <c r="I3281" s="25" t="s">
        <v>6796</v>
      </c>
      <c r="J3281" s="25" t="s">
        <v>6797</v>
      </c>
      <c r="K3281" s="25" t="s">
        <v>6798</v>
      </c>
      <c r="L3281" s="22"/>
      <c r="M3281" s="22"/>
    </row>
    <row r="3282" spans="1:13" ht="21.3" customHeight="1" thickBot="1" x14ac:dyDescent="0.35">
      <c r="A3282" s="22"/>
      <c r="B3282" s="22"/>
      <c r="C3282" s="22"/>
      <c r="D3282" s="26"/>
      <c r="E3282" s="27" t="s">
        <v>6799</v>
      </c>
      <c r="F3282" s="28">
        <v>35</v>
      </c>
      <c r="G3282" s="29"/>
      <c r="H3282" s="29"/>
      <c r="I3282" s="29"/>
      <c r="J3282" s="31">
        <f>ROUND(F3282,3)</f>
        <v>35</v>
      </c>
      <c r="K3282" s="42"/>
      <c r="L3282" s="22"/>
      <c r="M3282" s="22"/>
    </row>
    <row r="3283" spans="1:13" ht="30.6" customHeight="1" thickBot="1" x14ac:dyDescent="0.35">
      <c r="A3283" s="22"/>
      <c r="B3283" s="22"/>
      <c r="C3283" s="22"/>
      <c r="D3283" s="26"/>
      <c r="E3283" s="5" t="s">
        <v>6800</v>
      </c>
      <c r="F3283" s="3">
        <v>10</v>
      </c>
      <c r="G3283" s="20"/>
      <c r="H3283" s="20"/>
      <c r="I3283" s="20"/>
      <c r="J3283" s="30">
        <f>ROUND(F3283,3)</f>
        <v>10</v>
      </c>
      <c r="K3283" s="32">
        <f>SUM(J3282:J3283)</f>
        <v>45</v>
      </c>
      <c r="L3283" s="22"/>
      <c r="M3283" s="22"/>
    </row>
    <row r="3284" spans="1:13" ht="15.45" customHeight="1" thickBot="1" x14ac:dyDescent="0.35">
      <c r="A3284" s="10" t="s">
        <v>6801</v>
      </c>
      <c r="B3284" s="5" t="s">
        <v>6802</v>
      </c>
      <c r="C3284" s="5" t="s">
        <v>6803</v>
      </c>
      <c r="D3284" s="84" t="s">
        <v>6804</v>
      </c>
      <c r="E3284" s="84"/>
      <c r="F3284" s="84"/>
      <c r="G3284" s="84"/>
      <c r="H3284" s="84"/>
      <c r="I3284" s="84"/>
      <c r="J3284" s="84"/>
      <c r="K3284" s="20">
        <f>SUM(K3287:K3290)</f>
        <v>65</v>
      </c>
      <c r="L3284" s="21">
        <f>ROUND(0*(1+M2/100),2)</f>
        <v>0</v>
      </c>
      <c r="M3284" s="21">
        <f>ROUND(K3284*L3284,2)</f>
        <v>0</v>
      </c>
    </row>
    <row r="3285" spans="1:13" ht="58.35" customHeight="1" thickBot="1" x14ac:dyDescent="0.35">
      <c r="A3285" s="22"/>
      <c r="B3285" s="22"/>
      <c r="C3285" s="22"/>
      <c r="D3285" s="84" t="s">
        <v>6805</v>
      </c>
      <c r="E3285" s="84"/>
      <c r="F3285" s="84"/>
      <c r="G3285" s="84"/>
      <c r="H3285" s="84"/>
      <c r="I3285" s="84"/>
      <c r="J3285" s="84"/>
      <c r="K3285" s="84"/>
      <c r="L3285" s="84"/>
      <c r="M3285" s="84"/>
    </row>
    <row r="3286" spans="1:13" ht="15.15" customHeight="1" thickBot="1" x14ac:dyDescent="0.35">
      <c r="A3286" s="22"/>
      <c r="B3286" s="22"/>
      <c r="C3286" s="22"/>
      <c r="D3286" s="22"/>
      <c r="E3286" s="23"/>
      <c r="F3286" s="25" t="s">
        <v>6806</v>
      </c>
      <c r="G3286" s="25" t="s">
        <v>6807</v>
      </c>
      <c r="H3286" s="25" t="s">
        <v>6808</v>
      </c>
      <c r="I3286" s="25" t="s">
        <v>6809</v>
      </c>
      <c r="J3286" s="25" t="s">
        <v>6810</v>
      </c>
      <c r="K3286" s="25" t="s">
        <v>6811</v>
      </c>
      <c r="L3286" s="22"/>
      <c r="M3286" s="22"/>
    </row>
    <row r="3287" spans="1:13" ht="15.15" customHeight="1" thickBot="1" x14ac:dyDescent="0.35">
      <c r="A3287" s="22"/>
      <c r="B3287" s="22"/>
      <c r="C3287" s="22"/>
      <c r="D3287" s="26"/>
      <c r="E3287" s="27" t="s">
        <v>6812</v>
      </c>
      <c r="F3287" s="28">
        <v>10</v>
      </c>
      <c r="G3287" s="29"/>
      <c r="H3287" s="29"/>
      <c r="I3287" s="29"/>
      <c r="J3287" s="31">
        <f>ROUND(F3287,3)</f>
        <v>10</v>
      </c>
      <c r="K3287" s="42"/>
      <c r="L3287" s="22"/>
      <c r="M3287" s="22"/>
    </row>
    <row r="3288" spans="1:13" ht="21.3" customHeight="1" thickBot="1" x14ac:dyDescent="0.35">
      <c r="A3288" s="22"/>
      <c r="B3288" s="22"/>
      <c r="C3288" s="22"/>
      <c r="D3288" s="26"/>
      <c r="E3288" s="5" t="s">
        <v>6813</v>
      </c>
      <c r="F3288" s="3">
        <v>10</v>
      </c>
      <c r="G3288" s="20"/>
      <c r="H3288" s="20"/>
      <c r="I3288" s="20"/>
      <c r="J3288" s="30">
        <f>ROUND(F3288,3)</f>
        <v>10</v>
      </c>
      <c r="K3288" s="22"/>
      <c r="L3288" s="22"/>
      <c r="M3288" s="22"/>
    </row>
    <row r="3289" spans="1:13" ht="21.3" customHeight="1" thickBot="1" x14ac:dyDescent="0.35">
      <c r="A3289" s="22"/>
      <c r="B3289" s="22"/>
      <c r="C3289" s="22"/>
      <c r="D3289" s="26"/>
      <c r="E3289" s="5" t="s">
        <v>6814</v>
      </c>
      <c r="F3289" s="3">
        <v>20</v>
      </c>
      <c r="G3289" s="20"/>
      <c r="H3289" s="20"/>
      <c r="I3289" s="20"/>
      <c r="J3289" s="30">
        <f>ROUND(F3289,3)</f>
        <v>20</v>
      </c>
      <c r="K3289" s="22"/>
      <c r="L3289" s="22"/>
      <c r="M3289" s="22"/>
    </row>
    <row r="3290" spans="1:13" ht="21.3" customHeight="1" thickBot="1" x14ac:dyDescent="0.35">
      <c r="A3290" s="22"/>
      <c r="B3290" s="22"/>
      <c r="C3290" s="22"/>
      <c r="D3290" s="26"/>
      <c r="E3290" s="5" t="s">
        <v>6815</v>
      </c>
      <c r="F3290" s="3">
        <v>25</v>
      </c>
      <c r="G3290" s="20"/>
      <c r="H3290" s="20"/>
      <c r="I3290" s="20"/>
      <c r="J3290" s="30">
        <f>ROUND(F3290,3)</f>
        <v>25</v>
      </c>
      <c r="K3290" s="32">
        <f>SUM(J3287:J3290)</f>
        <v>65</v>
      </c>
      <c r="L3290" s="22"/>
      <c r="M3290" s="22"/>
    </row>
    <row r="3291" spans="1:13" ht="15.45" customHeight="1" thickBot="1" x14ac:dyDescent="0.35">
      <c r="A3291" s="10" t="s">
        <v>6816</v>
      </c>
      <c r="B3291" s="5" t="s">
        <v>6817</v>
      </c>
      <c r="C3291" s="5" t="s">
        <v>6818</v>
      </c>
      <c r="D3291" s="84" t="s">
        <v>6819</v>
      </c>
      <c r="E3291" s="84"/>
      <c r="F3291" s="84"/>
      <c r="G3291" s="84"/>
      <c r="H3291" s="84"/>
      <c r="I3291" s="84"/>
      <c r="J3291" s="84"/>
      <c r="K3291" s="20">
        <f>SUM(K3294:K3296)</f>
        <v>54</v>
      </c>
      <c r="L3291" s="21">
        <f>ROUND(0*(1+M2/100),2)</f>
        <v>0</v>
      </c>
      <c r="M3291" s="21">
        <f>ROUND(K3291*L3291,2)</f>
        <v>0</v>
      </c>
    </row>
    <row r="3292" spans="1:13" ht="58.35" customHeight="1" thickBot="1" x14ac:dyDescent="0.35">
      <c r="A3292" s="22"/>
      <c r="B3292" s="22"/>
      <c r="C3292" s="22"/>
      <c r="D3292" s="84" t="s">
        <v>6820</v>
      </c>
      <c r="E3292" s="84"/>
      <c r="F3292" s="84"/>
      <c r="G3292" s="84"/>
      <c r="H3292" s="84"/>
      <c r="I3292" s="84"/>
      <c r="J3292" s="84"/>
      <c r="K3292" s="84"/>
      <c r="L3292" s="84"/>
      <c r="M3292" s="84"/>
    </row>
    <row r="3293" spans="1:13" ht="15.15" customHeight="1" thickBot="1" x14ac:dyDescent="0.35">
      <c r="A3293" s="22"/>
      <c r="B3293" s="22"/>
      <c r="C3293" s="22"/>
      <c r="D3293" s="22"/>
      <c r="E3293" s="23"/>
      <c r="F3293" s="25" t="s">
        <v>6821</v>
      </c>
      <c r="G3293" s="25" t="s">
        <v>6822</v>
      </c>
      <c r="H3293" s="25" t="s">
        <v>6823</v>
      </c>
      <c r="I3293" s="25" t="s">
        <v>6824</v>
      </c>
      <c r="J3293" s="25" t="s">
        <v>6825</v>
      </c>
      <c r="K3293" s="25" t="s">
        <v>6826</v>
      </c>
      <c r="L3293" s="22"/>
      <c r="M3293" s="22"/>
    </row>
    <row r="3294" spans="1:13" ht="30.6" customHeight="1" thickBot="1" x14ac:dyDescent="0.35">
      <c r="A3294" s="22"/>
      <c r="B3294" s="22"/>
      <c r="C3294" s="22"/>
      <c r="D3294" s="26"/>
      <c r="E3294" s="27" t="s">
        <v>6827</v>
      </c>
      <c r="F3294" s="28">
        <v>17</v>
      </c>
      <c r="G3294" s="29"/>
      <c r="H3294" s="29"/>
      <c r="I3294" s="29"/>
      <c r="J3294" s="31">
        <f>ROUND(F3294,3)</f>
        <v>17</v>
      </c>
      <c r="K3294" s="42"/>
      <c r="L3294" s="22"/>
      <c r="M3294" s="22"/>
    </row>
    <row r="3295" spans="1:13" ht="30.6" customHeight="1" thickBot="1" x14ac:dyDescent="0.35">
      <c r="A3295" s="22"/>
      <c r="B3295" s="22"/>
      <c r="C3295" s="22"/>
      <c r="D3295" s="26"/>
      <c r="E3295" s="5" t="s">
        <v>6828</v>
      </c>
      <c r="F3295" s="3">
        <v>17</v>
      </c>
      <c r="G3295" s="20"/>
      <c r="H3295" s="20"/>
      <c r="I3295" s="20"/>
      <c r="J3295" s="30">
        <f>ROUND(F3295,3)</f>
        <v>17</v>
      </c>
      <c r="K3295" s="22"/>
      <c r="L3295" s="22"/>
      <c r="M3295" s="22"/>
    </row>
    <row r="3296" spans="1:13" ht="30.6" customHeight="1" thickBot="1" x14ac:dyDescent="0.35">
      <c r="A3296" s="22"/>
      <c r="B3296" s="22"/>
      <c r="C3296" s="22"/>
      <c r="D3296" s="26"/>
      <c r="E3296" s="5" t="s">
        <v>6829</v>
      </c>
      <c r="F3296" s="3">
        <v>20</v>
      </c>
      <c r="G3296" s="20"/>
      <c r="H3296" s="20"/>
      <c r="I3296" s="20"/>
      <c r="J3296" s="30">
        <f>ROUND(F3296,3)</f>
        <v>20</v>
      </c>
      <c r="K3296" s="32">
        <f>SUM(J3294:J3296)</f>
        <v>54</v>
      </c>
      <c r="L3296" s="22"/>
      <c r="M3296" s="22"/>
    </row>
    <row r="3297" spans="1:13" ht="15.45" customHeight="1" thickBot="1" x14ac:dyDescent="0.35">
      <c r="A3297" s="10" t="s">
        <v>6830</v>
      </c>
      <c r="B3297" s="5" t="s">
        <v>6831</v>
      </c>
      <c r="C3297" s="5" t="s">
        <v>6832</v>
      </c>
      <c r="D3297" s="84" t="s">
        <v>6833</v>
      </c>
      <c r="E3297" s="84"/>
      <c r="F3297" s="84"/>
      <c r="G3297" s="84"/>
      <c r="H3297" s="84"/>
      <c r="I3297" s="84"/>
      <c r="J3297" s="84"/>
      <c r="K3297" s="20">
        <f>SUM(K3300:K3301)</f>
        <v>38</v>
      </c>
      <c r="L3297" s="21">
        <f>ROUND(0*(1+M2/100),2)</f>
        <v>0</v>
      </c>
      <c r="M3297" s="21">
        <f>ROUND(K3297*L3297,2)</f>
        <v>0</v>
      </c>
    </row>
    <row r="3298" spans="1:13" ht="58.35" customHeight="1" thickBot="1" x14ac:dyDescent="0.35">
      <c r="A3298" s="22"/>
      <c r="B3298" s="22"/>
      <c r="C3298" s="22"/>
      <c r="D3298" s="84" t="s">
        <v>6834</v>
      </c>
      <c r="E3298" s="84"/>
      <c r="F3298" s="84"/>
      <c r="G3298" s="84"/>
      <c r="H3298" s="84"/>
      <c r="I3298" s="84"/>
      <c r="J3298" s="84"/>
      <c r="K3298" s="84"/>
      <c r="L3298" s="84"/>
      <c r="M3298" s="84"/>
    </row>
    <row r="3299" spans="1:13" ht="15.15" customHeight="1" thickBot="1" x14ac:dyDescent="0.35">
      <c r="A3299" s="22"/>
      <c r="B3299" s="22"/>
      <c r="C3299" s="22"/>
      <c r="D3299" s="22"/>
      <c r="E3299" s="23"/>
      <c r="F3299" s="25" t="s">
        <v>6835</v>
      </c>
      <c r="G3299" s="25" t="s">
        <v>6836</v>
      </c>
      <c r="H3299" s="25" t="s">
        <v>6837</v>
      </c>
      <c r="I3299" s="25" t="s">
        <v>6838</v>
      </c>
      <c r="J3299" s="25" t="s">
        <v>6839</v>
      </c>
      <c r="K3299" s="25" t="s">
        <v>6840</v>
      </c>
      <c r="L3299" s="22"/>
      <c r="M3299" s="22"/>
    </row>
    <row r="3300" spans="1:13" ht="21.3" customHeight="1" thickBot="1" x14ac:dyDescent="0.35">
      <c r="A3300" s="22"/>
      <c r="B3300" s="22"/>
      <c r="C3300" s="22"/>
      <c r="D3300" s="26"/>
      <c r="E3300" s="27" t="s">
        <v>6841</v>
      </c>
      <c r="F3300" s="28">
        <v>10</v>
      </c>
      <c r="G3300" s="29"/>
      <c r="H3300" s="29"/>
      <c r="I3300" s="29"/>
      <c r="J3300" s="31">
        <f>ROUND(F3300,3)</f>
        <v>10</v>
      </c>
      <c r="K3300" s="42"/>
      <c r="L3300" s="22"/>
      <c r="M3300" s="22"/>
    </row>
    <row r="3301" spans="1:13" ht="21.3" customHeight="1" thickBot="1" x14ac:dyDescent="0.35">
      <c r="A3301" s="22"/>
      <c r="B3301" s="22"/>
      <c r="C3301" s="22"/>
      <c r="D3301" s="26"/>
      <c r="E3301" s="5" t="s">
        <v>6842</v>
      </c>
      <c r="F3301" s="3">
        <v>28</v>
      </c>
      <c r="G3301" s="20"/>
      <c r="H3301" s="20"/>
      <c r="I3301" s="20"/>
      <c r="J3301" s="30">
        <f>ROUND(F3301,3)</f>
        <v>28</v>
      </c>
      <c r="K3301" s="32">
        <f>SUM(J3300:J3301)</f>
        <v>38</v>
      </c>
      <c r="L3301" s="22"/>
      <c r="M3301" s="22"/>
    </row>
    <row r="3302" spans="1:13" ht="15.45" customHeight="1" thickBot="1" x14ac:dyDescent="0.35">
      <c r="A3302" s="10" t="s">
        <v>6843</v>
      </c>
      <c r="B3302" s="5" t="s">
        <v>6844</v>
      </c>
      <c r="C3302" s="5" t="s">
        <v>6845</v>
      </c>
      <c r="D3302" s="84" t="s">
        <v>6846</v>
      </c>
      <c r="E3302" s="84"/>
      <c r="F3302" s="84"/>
      <c r="G3302" s="84"/>
      <c r="H3302" s="84"/>
      <c r="I3302" s="84"/>
      <c r="J3302" s="84"/>
      <c r="K3302" s="20">
        <f>SUM(K3305:K3308)</f>
        <v>95</v>
      </c>
      <c r="L3302" s="21">
        <f>ROUND(0*(1+M2/100),2)</f>
        <v>0</v>
      </c>
      <c r="M3302" s="21">
        <f>ROUND(K3302*L3302,2)</f>
        <v>0</v>
      </c>
    </row>
    <row r="3303" spans="1:13" ht="58.35" customHeight="1" thickBot="1" x14ac:dyDescent="0.35">
      <c r="A3303" s="22"/>
      <c r="B3303" s="22"/>
      <c r="C3303" s="22"/>
      <c r="D3303" s="84" t="s">
        <v>6847</v>
      </c>
      <c r="E3303" s="84"/>
      <c r="F3303" s="84"/>
      <c r="G3303" s="84"/>
      <c r="H3303" s="84"/>
      <c r="I3303" s="84"/>
      <c r="J3303" s="84"/>
      <c r="K3303" s="84"/>
      <c r="L3303" s="84"/>
      <c r="M3303" s="84"/>
    </row>
    <row r="3304" spans="1:13" ht="15.15" customHeight="1" thickBot="1" x14ac:dyDescent="0.35">
      <c r="A3304" s="22"/>
      <c r="B3304" s="22"/>
      <c r="C3304" s="22"/>
      <c r="D3304" s="22"/>
      <c r="E3304" s="23"/>
      <c r="F3304" s="25" t="s">
        <v>6848</v>
      </c>
      <c r="G3304" s="25" t="s">
        <v>6849</v>
      </c>
      <c r="H3304" s="25" t="s">
        <v>6850</v>
      </c>
      <c r="I3304" s="25" t="s">
        <v>6851</v>
      </c>
      <c r="J3304" s="25" t="s">
        <v>6852</v>
      </c>
      <c r="K3304" s="25" t="s">
        <v>6853</v>
      </c>
      <c r="L3304" s="22"/>
      <c r="M3304" s="22"/>
    </row>
    <row r="3305" spans="1:13" ht="21.3" customHeight="1" thickBot="1" x14ac:dyDescent="0.35">
      <c r="A3305" s="22"/>
      <c r="B3305" s="22"/>
      <c r="C3305" s="22"/>
      <c r="D3305" s="26"/>
      <c r="E3305" s="27" t="s">
        <v>6854</v>
      </c>
      <c r="F3305" s="28">
        <v>20</v>
      </c>
      <c r="G3305" s="29"/>
      <c r="H3305" s="29"/>
      <c r="I3305" s="29"/>
      <c r="J3305" s="31">
        <f>ROUND(F3305,3)</f>
        <v>20</v>
      </c>
      <c r="K3305" s="42"/>
      <c r="L3305" s="22"/>
      <c r="M3305" s="22"/>
    </row>
    <row r="3306" spans="1:13" ht="15.15" customHeight="1" thickBot="1" x14ac:dyDescent="0.35">
      <c r="A3306" s="22"/>
      <c r="B3306" s="22"/>
      <c r="C3306" s="22"/>
      <c r="D3306" s="26"/>
      <c r="E3306" s="5" t="s">
        <v>6855</v>
      </c>
      <c r="F3306" s="3">
        <v>25</v>
      </c>
      <c r="G3306" s="20"/>
      <c r="H3306" s="20"/>
      <c r="I3306" s="20"/>
      <c r="J3306" s="30">
        <f>ROUND(F3306,3)</f>
        <v>25</v>
      </c>
      <c r="K3306" s="22"/>
      <c r="L3306" s="22"/>
      <c r="M3306" s="22"/>
    </row>
    <row r="3307" spans="1:13" ht="21.3" customHeight="1" thickBot="1" x14ac:dyDescent="0.35">
      <c r="A3307" s="22"/>
      <c r="B3307" s="22"/>
      <c r="C3307" s="22"/>
      <c r="D3307" s="26"/>
      <c r="E3307" s="5" t="s">
        <v>6856</v>
      </c>
      <c r="F3307" s="3">
        <v>25</v>
      </c>
      <c r="G3307" s="20"/>
      <c r="H3307" s="20"/>
      <c r="I3307" s="20"/>
      <c r="J3307" s="30">
        <f>ROUND(F3307,3)</f>
        <v>25</v>
      </c>
      <c r="K3307" s="22"/>
      <c r="L3307" s="22"/>
      <c r="M3307" s="22"/>
    </row>
    <row r="3308" spans="1:13" ht="15.15" customHeight="1" thickBot="1" x14ac:dyDescent="0.35">
      <c r="A3308" s="22"/>
      <c r="B3308" s="22"/>
      <c r="C3308" s="22"/>
      <c r="D3308" s="26"/>
      <c r="E3308" s="5" t="s">
        <v>6857</v>
      </c>
      <c r="F3308" s="3">
        <v>25</v>
      </c>
      <c r="G3308" s="20"/>
      <c r="H3308" s="20"/>
      <c r="I3308" s="20"/>
      <c r="J3308" s="30">
        <f>ROUND(F3308,3)</f>
        <v>25</v>
      </c>
      <c r="K3308" s="32">
        <f>SUM(J3305:J3308)</f>
        <v>95</v>
      </c>
      <c r="L3308" s="22"/>
      <c r="M3308" s="22"/>
    </row>
    <row r="3309" spans="1:13" ht="15.45" customHeight="1" thickBot="1" x14ac:dyDescent="0.35">
      <c r="A3309" s="10" t="s">
        <v>6858</v>
      </c>
      <c r="B3309" s="5" t="s">
        <v>6859</v>
      </c>
      <c r="C3309" s="5" t="s">
        <v>6860</v>
      </c>
      <c r="D3309" s="84" t="s">
        <v>6861</v>
      </c>
      <c r="E3309" s="84"/>
      <c r="F3309" s="84"/>
      <c r="G3309" s="84"/>
      <c r="H3309" s="84"/>
      <c r="I3309" s="84"/>
      <c r="J3309" s="84"/>
      <c r="K3309" s="20">
        <f>SUM(K3312:K3313)</f>
        <v>70</v>
      </c>
      <c r="L3309" s="21">
        <f>ROUND(0*(1+M2/100),2)</f>
        <v>0</v>
      </c>
      <c r="M3309" s="21">
        <f>ROUND(K3309*L3309,2)</f>
        <v>0</v>
      </c>
    </row>
    <row r="3310" spans="1:13" ht="67.5" customHeight="1" thickBot="1" x14ac:dyDescent="0.35">
      <c r="A3310" s="22"/>
      <c r="B3310" s="22"/>
      <c r="C3310" s="22"/>
      <c r="D3310" s="84" t="s">
        <v>6862</v>
      </c>
      <c r="E3310" s="84"/>
      <c r="F3310" s="84"/>
      <c r="G3310" s="84"/>
      <c r="H3310" s="84"/>
      <c r="I3310" s="84"/>
      <c r="J3310" s="84"/>
      <c r="K3310" s="84"/>
      <c r="L3310" s="84"/>
      <c r="M3310" s="84"/>
    </row>
    <row r="3311" spans="1:13" ht="15.15" customHeight="1" thickBot="1" x14ac:dyDescent="0.35">
      <c r="A3311" s="22"/>
      <c r="B3311" s="22"/>
      <c r="C3311" s="22"/>
      <c r="D3311" s="22"/>
      <c r="E3311" s="23"/>
      <c r="F3311" s="25" t="s">
        <v>6863</v>
      </c>
      <c r="G3311" s="25" t="s">
        <v>6864</v>
      </c>
      <c r="H3311" s="25" t="s">
        <v>6865</v>
      </c>
      <c r="I3311" s="25" t="s">
        <v>6866</v>
      </c>
      <c r="J3311" s="25" t="s">
        <v>6867</v>
      </c>
      <c r="K3311" s="25" t="s">
        <v>6868</v>
      </c>
      <c r="L3311" s="22"/>
      <c r="M3311" s="22"/>
    </row>
    <row r="3312" spans="1:13" ht="15.15" customHeight="1" thickBot="1" x14ac:dyDescent="0.35">
      <c r="A3312" s="22"/>
      <c r="B3312" s="22"/>
      <c r="C3312" s="22"/>
      <c r="D3312" s="26"/>
      <c r="E3312" s="27" t="s">
        <v>6869</v>
      </c>
      <c r="F3312" s="28">
        <v>10</v>
      </c>
      <c r="G3312" s="29"/>
      <c r="H3312" s="29"/>
      <c r="I3312" s="29"/>
      <c r="J3312" s="31">
        <f>ROUND(F3312,3)</f>
        <v>10</v>
      </c>
      <c r="K3312" s="42"/>
      <c r="L3312" s="22"/>
      <c r="M3312" s="22"/>
    </row>
    <row r="3313" spans="1:13" ht="15.15" customHeight="1" thickBot="1" x14ac:dyDescent="0.35">
      <c r="A3313" s="22"/>
      <c r="B3313" s="22"/>
      <c r="C3313" s="22"/>
      <c r="D3313" s="26"/>
      <c r="E3313" s="5" t="s">
        <v>6870</v>
      </c>
      <c r="F3313" s="3">
        <v>60</v>
      </c>
      <c r="G3313" s="20"/>
      <c r="H3313" s="20"/>
      <c r="I3313" s="20"/>
      <c r="J3313" s="30">
        <f>ROUND(F3313,3)</f>
        <v>60</v>
      </c>
      <c r="K3313" s="32">
        <f>SUM(J3312:J3313)</f>
        <v>70</v>
      </c>
      <c r="L3313" s="22"/>
      <c r="M3313" s="22"/>
    </row>
    <row r="3314" spans="1:13" ht="15.45" customHeight="1" thickBot="1" x14ac:dyDescent="0.35">
      <c r="A3314" s="10" t="s">
        <v>6871</v>
      </c>
      <c r="B3314" s="5" t="s">
        <v>6872</v>
      </c>
      <c r="C3314" s="5" t="s">
        <v>6873</v>
      </c>
      <c r="D3314" s="84" t="s">
        <v>6874</v>
      </c>
      <c r="E3314" s="84"/>
      <c r="F3314" s="84"/>
      <c r="G3314" s="84"/>
      <c r="H3314" s="84"/>
      <c r="I3314" s="84"/>
      <c r="J3314" s="84"/>
      <c r="K3314" s="20">
        <f>SUM(K3317:K3318)</f>
        <v>270</v>
      </c>
      <c r="L3314" s="21">
        <f>ROUND(0*(1+M2/100),2)</f>
        <v>0</v>
      </c>
      <c r="M3314" s="21">
        <f>ROUND(K3314*L3314,2)</f>
        <v>0</v>
      </c>
    </row>
    <row r="3315" spans="1:13" ht="49.05" customHeight="1" thickBot="1" x14ac:dyDescent="0.35">
      <c r="A3315" s="22"/>
      <c r="B3315" s="22"/>
      <c r="C3315" s="22"/>
      <c r="D3315" s="84" t="s">
        <v>6875</v>
      </c>
      <c r="E3315" s="84"/>
      <c r="F3315" s="84"/>
      <c r="G3315" s="84"/>
      <c r="H3315" s="84"/>
      <c r="I3315" s="84"/>
      <c r="J3315" s="84"/>
      <c r="K3315" s="84"/>
      <c r="L3315" s="84"/>
      <c r="M3315" s="84"/>
    </row>
    <row r="3316" spans="1:13" ht="15.15" customHeight="1" thickBot="1" x14ac:dyDescent="0.35">
      <c r="A3316" s="22"/>
      <c r="B3316" s="22"/>
      <c r="C3316" s="22"/>
      <c r="D3316" s="22"/>
      <c r="E3316" s="23"/>
      <c r="F3316" s="25" t="s">
        <v>6876</v>
      </c>
      <c r="G3316" s="25" t="s">
        <v>6877</v>
      </c>
      <c r="H3316" s="25" t="s">
        <v>6878</v>
      </c>
      <c r="I3316" s="25" t="s">
        <v>6879</v>
      </c>
      <c r="J3316" s="25" t="s">
        <v>6880</v>
      </c>
      <c r="K3316" s="25" t="s">
        <v>6881</v>
      </c>
      <c r="L3316" s="22"/>
      <c r="M3316" s="22"/>
    </row>
    <row r="3317" spans="1:13" ht="21.3" customHeight="1" thickBot="1" x14ac:dyDescent="0.35">
      <c r="A3317" s="22"/>
      <c r="B3317" s="22"/>
      <c r="C3317" s="22"/>
      <c r="D3317" s="26"/>
      <c r="E3317" s="27" t="s">
        <v>6882</v>
      </c>
      <c r="F3317" s="28">
        <v>200</v>
      </c>
      <c r="G3317" s="29"/>
      <c r="H3317" s="29"/>
      <c r="I3317" s="29"/>
      <c r="J3317" s="31">
        <f>ROUND(F3317,3)</f>
        <v>200</v>
      </c>
      <c r="K3317" s="42"/>
      <c r="L3317" s="22"/>
      <c r="M3317" s="22"/>
    </row>
    <row r="3318" spans="1:13" ht="21.3" customHeight="1" thickBot="1" x14ac:dyDescent="0.35">
      <c r="A3318" s="22"/>
      <c r="B3318" s="22"/>
      <c r="C3318" s="22"/>
      <c r="D3318" s="26"/>
      <c r="E3318" s="5" t="s">
        <v>6883</v>
      </c>
      <c r="F3318" s="3">
        <v>70</v>
      </c>
      <c r="G3318" s="20"/>
      <c r="H3318" s="20"/>
      <c r="I3318" s="20"/>
      <c r="J3318" s="30">
        <f>ROUND(F3318,3)</f>
        <v>70</v>
      </c>
      <c r="K3318" s="32">
        <f>SUM(J3317:J3318)</f>
        <v>270</v>
      </c>
      <c r="L3318" s="22"/>
      <c r="M3318" s="22"/>
    </row>
    <row r="3319" spans="1:13" ht="15.45" customHeight="1" thickBot="1" x14ac:dyDescent="0.35">
      <c r="A3319" s="10" t="s">
        <v>6884</v>
      </c>
      <c r="B3319" s="5" t="s">
        <v>6885</v>
      </c>
      <c r="C3319" s="5" t="s">
        <v>6886</v>
      </c>
      <c r="D3319" s="84" t="s">
        <v>6887</v>
      </c>
      <c r="E3319" s="84"/>
      <c r="F3319" s="84"/>
      <c r="G3319" s="84"/>
      <c r="H3319" s="84"/>
      <c r="I3319" s="84"/>
      <c r="J3319" s="84"/>
      <c r="K3319" s="20">
        <f>SUM(K3322:K3354)</f>
        <v>1337</v>
      </c>
      <c r="L3319" s="21">
        <f>ROUND(0*(1+M2/100),2)</f>
        <v>0</v>
      </c>
      <c r="M3319" s="21">
        <f>ROUND(K3319*L3319,2)</f>
        <v>0</v>
      </c>
    </row>
    <row r="3320" spans="1:13" ht="67.5" customHeight="1" thickBot="1" x14ac:dyDescent="0.35">
      <c r="A3320" s="22"/>
      <c r="B3320" s="22"/>
      <c r="C3320" s="22"/>
      <c r="D3320" s="84" t="s">
        <v>6888</v>
      </c>
      <c r="E3320" s="84"/>
      <c r="F3320" s="84"/>
      <c r="G3320" s="84"/>
      <c r="H3320" s="84"/>
      <c r="I3320" s="84"/>
      <c r="J3320" s="84"/>
      <c r="K3320" s="84"/>
      <c r="L3320" s="84"/>
      <c r="M3320" s="84"/>
    </row>
    <row r="3321" spans="1:13" ht="15.15" customHeight="1" thickBot="1" x14ac:dyDescent="0.35">
      <c r="A3321" s="22"/>
      <c r="B3321" s="22"/>
      <c r="C3321" s="22"/>
      <c r="D3321" s="22"/>
      <c r="E3321" s="23"/>
      <c r="F3321" s="25" t="s">
        <v>6889</v>
      </c>
      <c r="G3321" s="25" t="s">
        <v>6890</v>
      </c>
      <c r="H3321" s="25" t="s">
        <v>6891</v>
      </c>
      <c r="I3321" s="25" t="s">
        <v>6892</v>
      </c>
      <c r="J3321" s="25" t="s">
        <v>6893</v>
      </c>
      <c r="K3321" s="25" t="s">
        <v>6894</v>
      </c>
      <c r="L3321" s="22"/>
      <c r="M3321" s="22"/>
    </row>
    <row r="3322" spans="1:13" ht="15.15" customHeight="1" thickBot="1" x14ac:dyDescent="0.35">
      <c r="A3322" s="22"/>
      <c r="B3322" s="22"/>
      <c r="C3322" s="22"/>
      <c r="D3322" s="26"/>
      <c r="E3322" s="27" t="s">
        <v>6895</v>
      </c>
      <c r="F3322" s="28">
        <v>21.5</v>
      </c>
      <c r="G3322" s="29"/>
      <c r="H3322" s="29"/>
      <c r="I3322" s="29"/>
      <c r="J3322" s="31">
        <f t="shared" ref="J3322:J3354" si="70">ROUND(F3322,3)</f>
        <v>21.5</v>
      </c>
      <c r="K3322" s="42"/>
      <c r="L3322" s="22"/>
      <c r="M3322" s="22"/>
    </row>
    <row r="3323" spans="1:13" ht="15.15" customHeight="1" thickBot="1" x14ac:dyDescent="0.35">
      <c r="A3323" s="22"/>
      <c r="B3323" s="22"/>
      <c r="C3323" s="22"/>
      <c r="D3323" s="26"/>
      <c r="E3323" s="5" t="s">
        <v>6896</v>
      </c>
      <c r="F3323" s="3">
        <v>23.5</v>
      </c>
      <c r="G3323" s="20"/>
      <c r="H3323" s="20"/>
      <c r="I3323" s="20"/>
      <c r="J3323" s="30">
        <f t="shared" si="70"/>
        <v>23.5</v>
      </c>
      <c r="K3323" s="22"/>
      <c r="L3323" s="22"/>
      <c r="M3323" s="22"/>
    </row>
    <row r="3324" spans="1:13" ht="15.15" customHeight="1" thickBot="1" x14ac:dyDescent="0.35">
      <c r="A3324" s="22"/>
      <c r="B3324" s="22"/>
      <c r="C3324" s="22"/>
      <c r="D3324" s="26"/>
      <c r="E3324" s="5" t="s">
        <v>6897</v>
      </c>
      <c r="F3324" s="3">
        <v>48.5</v>
      </c>
      <c r="G3324" s="20"/>
      <c r="H3324" s="20"/>
      <c r="I3324" s="20"/>
      <c r="J3324" s="30">
        <f t="shared" si="70"/>
        <v>48.5</v>
      </c>
      <c r="K3324" s="22"/>
      <c r="L3324" s="22"/>
      <c r="M3324" s="22"/>
    </row>
    <row r="3325" spans="1:13" ht="15.15" customHeight="1" thickBot="1" x14ac:dyDescent="0.35">
      <c r="A3325" s="22"/>
      <c r="B3325" s="22"/>
      <c r="C3325" s="22"/>
      <c r="D3325" s="26"/>
      <c r="E3325" s="5" t="s">
        <v>6898</v>
      </c>
      <c r="F3325" s="3">
        <v>43.5</v>
      </c>
      <c r="G3325" s="20"/>
      <c r="H3325" s="20"/>
      <c r="I3325" s="20"/>
      <c r="J3325" s="30">
        <f t="shared" si="70"/>
        <v>43.5</v>
      </c>
      <c r="K3325" s="22"/>
      <c r="L3325" s="22"/>
      <c r="M3325" s="22"/>
    </row>
    <row r="3326" spans="1:13" ht="15.15" customHeight="1" thickBot="1" x14ac:dyDescent="0.35">
      <c r="A3326" s="22"/>
      <c r="B3326" s="22"/>
      <c r="C3326" s="22"/>
      <c r="D3326" s="26"/>
      <c r="E3326" s="5" t="s">
        <v>6899</v>
      </c>
      <c r="F3326" s="3">
        <v>35.5</v>
      </c>
      <c r="G3326" s="20"/>
      <c r="H3326" s="20"/>
      <c r="I3326" s="20"/>
      <c r="J3326" s="30">
        <f t="shared" si="70"/>
        <v>35.5</v>
      </c>
      <c r="K3326" s="22"/>
      <c r="L3326" s="22"/>
      <c r="M3326" s="22"/>
    </row>
    <row r="3327" spans="1:13" ht="15.15" customHeight="1" thickBot="1" x14ac:dyDescent="0.35">
      <c r="A3327" s="22"/>
      <c r="B3327" s="22"/>
      <c r="C3327" s="22"/>
      <c r="D3327" s="26"/>
      <c r="E3327" s="5" t="s">
        <v>6900</v>
      </c>
      <c r="F3327" s="3">
        <v>35.5</v>
      </c>
      <c r="G3327" s="20"/>
      <c r="H3327" s="20"/>
      <c r="I3327" s="20"/>
      <c r="J3327" s="30">
        <f t="shared" si="70"/>
        <v>35.5</v>
      </c>
      <c r="K3327" s="22"/>
      <c r="L3327" s="22"/>
      <c r="M3327" s="22"/>
    </row>
    <row r="3328" spans="1:13" ht="15.15" customHeight="1" thickBot="1" x14ac:dyDescent="0.35">
      <c r="A3328" s="22"/>
      <c r="B3328" s="22"/>
      <c r="C3328" s="22"/>
      <c r="D3328" s="26"/>
      <c r="E3328" s="5" t="s">
        <v>6901</v>
      </c>
      <c r="F3328" s="3">
        <v>27</v>
      </c>
      <c r="G3328" s="20"/>
      <c r="H3328" s="20"/>
      <c r="I3328" s="20"/>
      <c r="J3328" s="30">
        <f t="shared" si="70"/>
        <v>27</v>
      </c>
      <c r="K3328" s="22"/>
      <c r="L3328" s="22"/>
      <c r="M3328" s="22"/>
    </row>
    <row r="3329" spans="1:13" ht="15.15" customHeight="1" thickBot="1" x14ac:dyDescent="0.35">
      <c r="A3329" s="22"/>
      <c r="B3329" s="22"/>
      <c r="C3329" s="22"/>
      <c r="D3329" s="26"/>
      <c r="E3329" s="5" t="s">
        <v>6902</v>
      </c>
      <c r="F3329" s="3">
        <v>52</v>
      </c>
      <c r="G3329" s="20"/>
      <c r="H3329" s="20"/>
      <c r="I3329" s="20"/>
      <c r="J3329" s="30">
        <f t="shared" si="70"/>
        <v>52</v>
      </c>
      <c r="K3329" s="22"/>
      <c r="L3329" s="22"/>
      <c r="M3329" s="22"/>
    </row>
    <row r="3330" spans="1:13" ht="15.15" customHeight="1" thickBot="1" x14ac:dyDescent="0.35">
      <c r="A3330" s="22"/>
      <c r="B3330" s="22"/>
      <c r="C3330" s="22"/>
      <c r="D3330" s="26"/>
      <c r="E3330" s="5" t="s">
        <v>6903</v>
      </c>
      <c r="F3330" s="3">
        <v>47</v>
      </c>
      <c r="G3330" s="20"/>
      <c r="H3330" s="20"/>
      <c r="I3330" s="20"/>
      <c r="J3330" s="30">
        <f t="shared" si="70"/>
        <v>47</v>
      </c>
      <c r="K3330" s="22"/>
      <c r="L3330" s="22"/>
      <c r="M3330" s="22"/>
    </row>
    <row r="3331" spans="1:13" ht="15.15" customHeight="1" thickBot="1" x14ac:dyDescent="0.35">
      <c r="A3331" s="22"/>
      <c r="B3331" s="22"/>
      <c r="C3331" s="22"/>
      <c r="D3331" s="26"/>
      <c r="E3331" s="5" t="s">
        <v>6904</v>
      </c>
      <c r="F3331" s="3">
        <v>47</v>
      </c>
      <c r="G3331" s="20"/>
      <c r="H3331" s="20"/>
      <c r="I3331" s="20"/>
      <c r="J3331" s="30">
        <f t="shared" si="70"/>
        <v>47</v>
      </c>
      <c r="K3331" s="22"/>
      <c r="L3331" s="22"/>
      <c r="M3331" s="22"/>
    </row>
    <row r="3332" spans="1:13" ht="15.15" customHeight="1" thickBot="1" x14ac:dyDescent="0.35">
      <c r="A3332" s="22"/>
      <c r="B3332" s="22"/>
      <c r="C3332" s="22"/>
      <c r="D3332" s="26"/>
      <c r="E3332" s="5" t="s">
        <v>6905</v>
      </c>
      <c r="F3332" s="3">
        <v>39</v>
      </c>
      <c r="G3332" s="20"/>
      <c r="H3332" s="20"/>
      <c r="I3332" s="20"/>
      <c r="J3332" s="30">
        <f t="shared" si="70"/>
        <v>39</v>
      </c>
      <c r="K3332" s="22"/>
      <c r="L3332" s="22"/>
      <c r="M3332" s="22"/>
    </row>
    <row r="3333" spans="1:13" ht="15.15" customHeight="1" thickBot="1" x14ac:dyDescent="0.35">
      <c r="A3333" s="22"/>
      <c r="B3333" s="22"/>
      <c r="C3333" s="22"/>
      <c r="D3333" s="26"/>
      <c r="E3333" s="5" t="s">
        <v>6906</v>
      </c>
      <c r="F3333" s="3">
        <v>39</v>
      </c>
      <c r="G3333" s="20"/>
      <c r="H3333" s="20"/>
      <c r="I3333" s="20"/>
      <c r="J3333" s="30">
        <f t="shared" si="70"/>
        <v>39</v>
      </c>
      <c r="K3333" s="22"/>
      <c r="L3333" s="22"/>
      <c r="M3333" s="22"/>
    </row>
    <row r="3334" spans="1:13" ht="15.15" customHeight="1" thickBot="1" x14ac:dyDescent="0.35">
      <c r="A3334" s="22"/>
      <c r="B3334" s="22"/>
      <c r="C3334" s="22"/>
      <c r="D3334" s="26"/>
      <c r="E3334" s="5" t="s">
        <v>6907</v>
      </c>
      <c r="F3334" s="3">
        <v>28.5</v>
      </c>
      <c r="G3334" s="20"/>
      <c r="H3334" s="20"/>
      <c r="I3334" s="20"/>
      <c r="J3334" s="30">
        <f t="shared" si="70"/>
        <v>28.5</v>
      </c>
      <c r="K3334" s="22"/>
      <c r="L3334" s="22"/>
      <c r="M3334" s="22"/>
    </row>
    <row r="3335" spans="1:13" ht="15.15" customHeight="1" thickBot="1" x14ac:dyDescent="0.35">
      <c r="A3335" s="22"/>
      <c r="B3335" s="22"/>
      <c r="C3335" s="22"/>
      <c r="D3335" s="26"/>
      <c r="E3335" s="5" t="s">
        <v>6908</v>
      </c>
      <c r="F3335" s="3">
        <v>27.5</v>
      </c>
      <c r="G3335" s="20"/>
      <c r="H3335" s="20"/>
      <c r="I3335" s="20"/>
      <c r="J3335" s="30">
        <f t="shared" si="70"/>
        <v>27.5</v>
      </c>
      <c r="K3335" s="22"/>
      <c r="L3335" s="22"/>
      <c r="M3335" s="22"/>
    </row>
    <row r="3336" spans="1:13" ht="15.15" customHeight="1" thickBot="1" x14ac:dyDescent="0.35">
      <c r="A3336" s="22"/>
      <c r="B3336" s="22"/>
      <c r="C3336" s="22"/>
      <c r="D3336" s="26"/>
      <c r="E3336" s="5" t="s">
        <v>6909</v>
      </c>
      <c r="F3336" s="3">
        <v>27</v>
      </c>
      <c r="G3336" s="20"/>
      <c r="H3336" s="20"/>
      <c r="I3336" s="20"/>
      <c r="J3336" s="30">
        <f t="shared" si="70"/>
        <v>27</v>
      </c>
      <c r="K3336" s="22"/>
      <c r="L3336" s="22"/>
      <c r="M3336" s="22"/>
    </row>
    <row r="3337" spans="1:13" ht="15.15" customHeight="1" thickBot="1" x14ac:dyDescent="0.35">
      <c r="A3337" s="22"/>
      <c r="B3337" s="22"/>
      <c r="C3337" s="22"/>
      <c r="D3337" s="26"/>
      <c r="E3337" s="5" t="s">
        <v>6910</v>
      </c>
      <c r="F3337" s="3">
        <v>67.5</v>
      </c>
      <c r="G3337" s="20"/>
      <c r="H3337" s="20"/>
      <c r="I3337" s="20"/>
      <c r="J3337" s="30">
        <f t="shared" si="70"/>
        <v>67.5</v>
      </c>
      <c r="K3337" s="22"/>
      <c r="L3337" s="22"/>
      <c r="M3337" s="22"/>
    </row>
    <row r="3338" spans="1:13" ht="15.15" customHeight="1" thickBot="1" x14ac:dyDescent="0.35">
      <c r="A3338" s="22"/>
      <c r="B3338" s="22"/>
      <c r="C3338" s="22"/>
      <c r="D3338" s="26"/>
      <c r="E3338" s="5" t="s">
        <v>6911</v>
      </c>
      <c r="F3338" s="3">
        <v>67.5</v>
      </c>
      <c r="G3338" s="20"/>
      <c r="H3338" s="20"/>
      <c r="I3338" s="20"/>
      <c r="J3338" s="30">
        <f t="shared" si="70"/>
        <v>67.5</v>
      </c>
      <c r="K3338" s="22"/>
      <c r="L3338" s="22"/>
      <c r="M3338" s="22"/>
    </row>
    <row r="3339" spans="1:13" ht="15.15" customHeight="1" thickBot="1" x14ac:dyDescent="0.35">
      <c r="A3339" s="22"/>
      <c r="B3339" s="22"/>
      <c r="C3339" s="22"/>
      <c r="D3339" s="26"/>
      <c r="E3339" s="5" t="s">
        <v>6912</v>
      </c>
      <c r="F3339" s="3">
        <v>68.5</v>
      </c>
      <c r="G3339" s="20"/>
      <c r="H3339" s="20"/>
      <c r="I3339" s="20"/>
      <c r="J3339" s="30">
        <f t="shared" si="70"/>
        <v>68.5</v>
      </c>
      <c r="K3339" s="22"/>
      <c r="L3339" s="22"/>
      <c r="M3339" s="22"/>
    </row>
    <row r="3340" spans="1:13" ht="15.15" customHeight="1" thickBot="1" x14ac:dyDescent="0.35">
      <c r="A3340" s="22"/>
      <c r="B3340" s="22"/>
      <c r="C3340" s="22"/>
      <c r="D3340" s="26"/>
      <c r="E3340" s="5" t="s">
        <v>6913</v>
      </c>
      <c r="F3340" s="3">
        <v>46</v>
      </c>
      <c r="G3340" s="20"/>
      <c r="H3340" s="20"/>
      <c r="I3340" s="20"/>
      <c r="J3340" s="30">
        <f t="shared" si="70"/>
        <v>46</v>
      </c>
      <c r="K3340" s="22"/>
      <c r="L3340" s="22"/>
      <c r="M3340" s="22"/>
    </row>
    <row r="3341" spans="1:13" ht="15.15" customHeight="1" thickBot="1" x14ac:dyDescent="0.35">
      <c r="A3341" s="22"/>
      <c r="B3341" s="22"/>
      <c r="C3341" s="22"/>
      <c r="D3341" s="26"/>
      <c r="E3341" s="5" t="s">
        <v>6914</v>
      </c>
      <c r="F3341" s="3">
        <v>44.5</v>
      </c>
      <c r="G3341" s="20"/>
      <c r="H3341" s="20"/>
      <c r="I3341" s="20"/>
      <c r="J3341" s="30">
        <f t="shared" si="70"/>
        <v>44.5</v>
      </c>
      <c r="K3341" s="22"/>
      <c r="L3341" s="22"/>
      <c r="M3341" s="22"/>
    </row>
    <row r="3342" spans="1:13" ht="15.15" customHeight="1" thickBot="1" x14ac:dyDescent="0.35">
      <c r="A3342" s="22"/>
      <c r="B3342" s="22"/>
      <c r="C3342" s="22"/>
      <c r="D3342" s="26"/>
      <c r="E3342" s="5" t="s">
        <v>6915</v>
      </c>
      <c r="F3342" s="3">
        <v>33.5</v>
      </c>
      <c r="G3342" s="20"/>
      <c r="H3342" s="20"/>
      <c r="I3342" s="20"/>
      <c r="J3342" s="30">
        <f t="shared" si="70"/>
        <v>33.5</v>
      </c>
      <c r="K3342" s="22"/>
      <c r="L3342" s="22"/>
      <c r="M3342" s="22"/>
    </row>
    <row r="3343" spans="1:13" ht="15.15" customHeight="1" thickBot="1" x14ac:dyDescent="0.35">
      <c r="A3343" s="22"/>
      <c r="B3343" s="22"/>
      <c r="C3343" s="22"/>
      <c r="D3343" s="26"/>
      <c r="E3343" s="5" t="s">
        <v>6916</v>
      </c>
      <c r="F3343" s="3">
        <v>30.5</v>
      </c>
      <c r="G3343" s="20"/>
      <c r="H3343" s="20"/>
      <c r="I3343" s="20"/>
      <c r="J3343" s="30">
        <f t="shared" si="70"/>
        <v>30.5</v>
      </c>
      <c r="K3343" s="22"/>
      <c r="L3343" s="22"/>
      <c r="M3343" s="22"/>
    </row>
    <row r="3344" spans="1:13" ht="15.15" customHeight="1" thickBot="1" x14ac:dyDescent="0.35">
      <c r="A3344" s="22"/>
      <c r="B3344" s="22"/>
      <c r="C3344" s="22"/>
      <c r="D3344" s="26"/>
      <c r="E3344" s="5" t="s">
        <v>6917</v>
      </c>
      <c r="F3344" s="3">
        <v>34.5</v>
      </c>
      <c r="G3344" s="20"/>
      <c r="H3344" s="20"/>
      <c r="I3344" s="20"/>
      <c r="J3344" s="30">
        <f t="shared" si="70"/>
        <v>34.5</v>
      </c>
      <c r="K3344" s="22"/>
      <c r="L3344" s="22"/>
      <c r="M3344" s="22"/>
    </row>
    <row r="3345" spans="1:13" ht="15.15" customHeight="1" thickBot="1" x14ac:dyDescent="0.35">
      <c r="A3345" s="22"/>
      <c r="B3345" s="22"/>
      <c r="C3345" s="22"/>
      <c r="D3345" s="26"/>
      <c r="E3345" s="5" t="s">
        <v>6918</v>
      </c>
      <c r="F3345" s="3">
        <v>34.5</v>
      </c>
      <c r="G3345" s="20"/>
      <c r="H3345" s="20"/>
      <c r="I3345" s="20"/>
      <c r="J3345" s="30">
        <f t="shared" si="70"/>
        <v>34.5</v>
      </c>
      <c r="K3345" s="22"/>
      <c r="L3345" s="22"/>
      <c r="M3345" s="22"/>
    </row>
    <row r="3346" spans="1:13" ht="15.15" customHeight="1" thickBot="1" x14ac:dyDescent="0.35">
      <c r="A3346" s="22"/>
      <c r="B3346" s="22"/>
      <c r="C3346" s="22"/>
      <c r="D3346" s="26"/>
      <c r="E3346" s="5" t="s">
        <v>6919</v>
      </c>
      <c r="F3346" s="3">
        <v>55.5</v>
      </c>
      <c r="G3346" s="20"/>
      <c r="H3346" s="20"/>
      <c r="I3346" s="20"/>
      <c r="J3346" s="30">
        <f t="shared" si="70"/>
        <v>55.5</v>
      </c>
      <c r="K3346" s="22"/>
      <c r="L3346" s="22"/>
      <c r="M3346" s="22"/>
    </row>
    <row r="3347" spans="1:13" ht="15.15" customHeight="1" thickBot="1" x14ac:dyDescent="0.35">
      <c r="A3347" s="22"/>
      <c r="B3347" s="22"/>
      <c r="C3347" s="22"/>
      <c r="D3347" s="26"/>
      <c r="E3347" s="5" t="s">
        <v>6920</v>
      </c>
      <c r="F3347" s="3">
        <v>50.5</v>
      </c>
      <c r="G3347" s="20"/>
      <c r="H3347" s="20"/>
      <c r="I3347" s="20"/>
      <c r="J3347" s="30">
        <f t="shared" si="70"/>
        <v>50.5</v>
      </c>
      <c r="K3347" s="22"/>
      <c r="L3347" s="22"/>
      <c r="M3347" s="22"/>
    </row>
    <row r="3348" spans="1:13" ht="15.15" customHeight="1" thickBot="1" x14ac:dyDescent="0.35">
      <c r="A3348" s="22"/>
      <c r="B3348" s="22"/>
      <c r="C3348" s="22"/>
      <c r="D3348" s="26"/>
      <c r="E3348" s="5" t="s">
        <v>6921</v>
      </c>
      <c r="F3348" s="3">
        <v>50.5</v>
      </c>
      <c r="G3348" s="20"/>
      <c r="H3348" s="20"/>
      <c r="I3348" s="20"/>
      <c r="J3348" s="30">
        <f t="shared" si="70"/>
        <v>50.5</v>
      </c>
      <c r="K3348" s="22"/>
      <c r="L3348" s="22"/>
      <c r="M3348" s="22"/>
    </row>
    <row r="3349" spans="1:13" ht="15.15" customHeight="1" thickBot="1" x14ac:dyDescent="0.35">
      <c r="A3349" s="22"/>
      <c r="B3349" s="22"/>
      <c r="C3349" s="22"/>
      <c r="D3349" s="26"/>
      <c r="E3349" s="5" t="s">
        <v>6922</v>
      </c>
      <c r="F3349" s="3">
        <v>42.5</v>
      </c>
      <c r="G3349" s="20"/>
      <c r="H3349" s="20"/>
      <c r="I3349" s="20"/>
      <c r="J3349" s="30">
        <f t="shared" si="70"/>
        <v>42.5</v>
      </c>
      <c r="K3349" s="22"/>
      <c r="L3349" s="22"/>
      <c r="M3349" s="22"/>
    </row>
    <row r="3350" spans="1:13" ht="15.15" customHeight="1" thickBot="1" x14ac:dyDescent="0.35">
      <c r="A3350" s="22"/>
      <c r="B3350" s="22"/>
      <c r="C3350" s="22"/>
      <c r="D3350" s="26"/>
      <c r="E3350" s="5" t="s">
        <v>6923</v>
      </c>
      <c r="F3350" s="3">
        <v>42.5</v>
      </c>
      <c r="G3350" s="20"/>
      <c r="H3350" s="20"/>
      <c r="I3350" s="20"/>
      <c r="J3350" s="30">
        <f t="shared" si="70"/>
        <v>42.5</v>
      </c>
      <c r="K3350" s="22"/>
      <c r="L3350" s="22"/>
      <c r="M3350" s="22"/>
    </row>
    <row r="3351" spans="1:13" ht="15.15" customHeight="1" thickBot="1" x14ac:dyDescent="0.35">
      <c r="A3351" s="22"/>
      <c r="B3351" s="22"/>
      <c r="C3351" s="22"/>
      <c r="D3351" s="26"/>
      <c r="E3351" s="5" t="s">
        <v>6924</v>
      </c>
      <c r="F3351" s="3">
        <v>32</v>
      </c>
      <c r="G3351" s="20"/>
      <c r="H3351" s="20"/>
      <c r="I3351" s="20"/>
      <c r="J3351" s="30">
        <f t="shared" si="70"/>
        <v>32</v>
      </c>
      <c r="K3351" s="22"/>
      <c r="L3351" s="22"/>
      <c r="M3351" s="22"/>
    </row>
    <row r="3352" spans="1:13" ht="15.15" customHeight="1" thickBot="1" x14ac:dyDescent="0.35">
      <c r="A3352" s="22"/>
      <c r="B3352" s="22"/>
      <c r="C3352" s="22"/>
      <c r="D3352" s="26"/>
      <c r="E3352" s="5" t="s">
        <v>6925</v>
      </c>
      <c r="F3352" s="3">
        <v>31</v>
      </c>
      <c r="G3352" s="20"/>
      <c r="H3352" s="20"/>
      <c r="I3352" s="20"/>
      <c r="J3352" s="30">
        <f t="shared" si="70"/>
        <v>31</v>
      </c>
      <c r="K3352" s="22"/>
      <c r="L3352" s="22"/>
      <c r="M3352" s="22"/>
    </row>
    <row r="3353" spans="1:13" ht="15.15" customHeight="1" thickBot="1" x14ac:dyDescent="0.35">
      <c r="A3353" s="22"/>
      <c r="B3353" s="22"/>
      <c r="C3353" s="22"/>
      <c r="D3353" s="26"/>
      <c r="E3353" s="5" t="s">
        <v>6926</v>
      </c>
      <c r="F3353" s="3">
        <v>30.5</v>
      </c>
      <c r="G3353" s="20"/>
      <c r="H3353" s="20"/>
      <c r="I3353" s="20"/>
      <c r="J3353" s="30">
        <f t="shared" si="70"/>
        <v>30.5</v>
      </c>
      <c r="K3353" s="22"/>
      <c r="L3353" s="22"/>
      <c r="M3353" s="22"/>
    </row>
    <row r="3354" spans="1:13" ht="15.15" customHeight="1" thickBot="1" x14ac:dyDescent="0.35">
      <c r="A3354" s="22"/>
      <c r="B3354" s="22"/>
      <c r="C3354" s="22"/>
      <c r="D3354" s="26"/>
      <c r="E3354" s="5" t="s">
        <v>6927</v>
      </c>
      <c r="F3354" s="3">
        <v>33</v>
      </c>
      <c r="G3354" s="20"/>
      <c r="H3354" s="20"/>
      <c r="I3354" s="20"/>
      <c r="J3354" s="30">
        <f t="shared" si="70"/>
        <v>33</v>
      </c>
      <c r="K3354" s="32">
        <f>SUM(J3322:J3354)</f>
        <v>1337</v>
      </c>
      <c r="L3354" s="22"/>
      <c r="M3354" s="22"/>
    </row>
    <row r="3355" spans="1:13" ht="15.45" customHeight="1" thickBot="1" x14ac:dyDescent="0.35">
      <c r="A3355" s="10" t="s">
        <v>6928</v>
      </c>
      <c r="B3355" s="5" t="s">
        <v>6929</v>
      </c>
      <c r="C3355" s="5" t="s">
        <v>6930</v>
      </c>
      <c r="D3355" s="84" t="s">
        <v>6931</v>
      </c>
      <c r="E3355" s="84"/>
      <c r="F3355" s="84"/>
      <c r="G3355" s="84"/>
      <c r="H3355" s="84"/>
      <c r="I3355" s="84"/>
      <c r="J3355" s="84"/>
      <c r="K3355" s="20">
        <f>SUM(K3358:K3368)</f>
        <v>250</v>
      </c>
      <c r="L3355" s="21">
        <f>ROUND(0*(1+M2/100),2)</f>
        <v>0</v>
      </c>
      <c r="M3355" s="21">
        <f>ROUND(K3355*L3355,2)</f>
        <v>0</v>
      </c>
    </row>
    <row r="3356" spans="1:13" ht="58.35" customHeight="1" thickBot="1" x14ac:dyDescent="0.35">
      <c r="A3356" s="22"/>
      <c r="B3356" s="22"/>
      <c r="C3356" s="22"/>
      <c r="D3356" s="84" t="s">
        <v>6932</v>
      </c>
      <c r="E3356" s="84"/>
      <c r="F3356" s="84"/>
      <c r="G3356" s="84"/>
      <c r="H3356" s="84"/>
      <c r="I3356" s="84"/>
      <c r="J3356" s="84"/>
      <c r="K3356" s="84"/>
      <c r="L3356" s="84"/>
      <c r="M3356" s="84"/>
    </row>
    <row r="3357" spans="1:13" ht="15.15" customHeight="1" thickBot="1" x14ac:dyDescent="0.35">
      <c r="A3357" s="22"/>
      <c r="B3357" s="22"/>
      <c r="C3357" s="22"/>
      <c r="D3357" s="22"/>
      <c r="E3357" s="23"/>
      <c r="F3357" s="25" t="s">
        <v>6933</v>
      </c>
      <c r="G3357" s="25" t="s">
        <v>6934</v>
      </c>
      <c r="H3357" s="25" t="s">
        <v>6935</v>
      </c>
      <c r="I3357" s="25" t="s">
        <v>6936</v>
      </c>
      <c r="J3357" s="25" t="s">
        <v>6937</v>
      </c>
      <c r="K3357" s="25" t="s">
        <v>6938</v>
      </c>
      <c r="L3357" s="22"/>
      <c r="M3357" s="22"/>
    </row>
    <row r="3358" spans="1:13" ht="21.3" customHeight="1" thickBot="1" x14ac:dyDescent="0.35">
      <c r="A3358" s="22"/>
      <c r="B3358" s="22"/>
      <c r="C3358" s="22"/>
      <c r="D3358" s="26"/>
      <c r="E3358" s="27" t="s">
        <v>6939</v>
      </c>
      <c r="F3358" s="28">
        <v>20</v>
      </c>
      <c r="G3358" s="29"/>
      <c r="H3358" s="29"/>
      <c r="I3358" s="29"/>
      <c r="J3358" s="31">
        <f t="shared" ref="J3358:J3368" si="71">ROUND(F3358,3)</f>
        <v>20</v>
      </c>
      <c r="K3358" s="42"/>
      <c r="L3358" s="22"/>
      <c r="M3358" s="22"/>
    </row>
    <row r="3359" spans="1:13" ht="21.3" customHeight="1" thickBot="1" x14ac:dyDescent="0.35">
      <c r="A3359" s="22"/>
      <c r="B3359" s="22"/>
      <c r="C3359" s="22"/>
      <c r="D3359" s="26"/>
      <c r="E3359" s="5" t="s">
        <v>6940</v>
      </c>
      <c r="F3359" s="3">
        <v>20</v>
      </c>
      <c r="G3359" s="20"/>
      <c r="H3359" s="20"/>
      <c r="I3359" s="20"/>
      <c r="J3359" s="30">
        <f t="shared" si="71"/>
        <v>20</v>
      </c>
      <c r="K3359" s="22"/>
      <c r="L3359" s="22"/>
      <c r="M3359" s="22"/>
    </row>
    <row r="3360" spans="1:13" ht="15.15" customHeight="1" thickBot="1" x14ac:dyDescent="0.35">
      <c r="A3360" s="22"/>
      <c r="B3360" s="22"/>
      <c r="C3360" s="22"/>
      <c r="D3360" s="26"/>
      <c r="E3360" s="5" t="s">
        <v>6941</v>
      </c>
      <c r="F3360" s="3">
        <v>25</v>
      </c>
      <c r="G3360" s="20"/>
      <c r="H3360" s="20"/>
      <c r="I3360" s="20"/>
      <c r="J3360" s="30">
        <f t="shared" si="71"/>
        <v>25</v>
      </c>
      <c r="K3360" s="22"/>
      <c r="L3360" s="22"/>
      <c r="M3360" s="22"/>
    </row>
    <row r="3361" spans="1:13" ht="15.15" customHeight="1" thickBot="1" x14ac:dyDescent="0.35">
      <c r="A3361" s="22"/>
      <c r="B3361" s="22"/>
      <c r="C3361" s="22"/>
      <c r="D3361" s="26"/>
      <c r="E3361" s="5" t="s">
        <v>6942</v>
      </c>
      <c r="F3361" s="3">
        <v>25</v>
      </c>
      <c r="G3361" s="20"/>
      <c r="H3361" s="20"/>
      <c r="I3361" s="20"/>
      <c r="J3361" s="30">
        <f t="shared" si="71"/>
        <v>25</v>
      </c>
      <c r="K3361" s="22"/>
      <c r="L3361" s="22"/>
      <c r="M3361" s="22"/>
    </row>
    <row r="3362" spans="1:13" ht="15.15" customHeight="1" thickBot="1" x14ac:dyDescent="0.35">
      <c r="A3362" s="22"/>
      <c r="B3362" s="22"/>
      <c r="C3362" s="22"/>
      <c r="D3362" s="26"/>
      <c r="E3362" s="5" t="s">
        <v>6943</v>
      </c>
      <c r="F3362" s="3">
        <v>25</v>
      </c>
      <c r="G3362" s="20"/>
      <c r="H3362" s="20"/>
      <c r="I3362" s="20"/>
      <c r="J3362" s="30">
        <f t="shared" si="71"/>
        <v>25</v>
      </c>
      <c r="K3362" s="22"/>
      <c r="L3362" s="22"/>
      <c r="M3362" s="22"/>
    </row>
    <row r="3363" spans="1:13" ht="15.15" customHeight="1" thickBot="1" x14ac:dyDescent="0.35">
      <c r="A3363" s="22"/>
      <c r="B3363" s="22"/>
      <c r="C3363" s="22"/>
      <c r="D3363" s="26"/>
      <c r="E3363" s="5" t="s">
        <v>6944</v>
      </c>
      <c r="F3363" s="3">
        <v>25</v>
      </c>
      <c r="G3363" s="20"/>
      <c r="H3363" s="20"/>
      <c r="I3363" s="20"/>
      <c r="J3363" s="30">
        <f t="shared" si="71"/>
        <v>25</v>
      </c>
      <c r="K3363" s="22"/>
      <c r="L3363" s="22"/>
      <c r="M3363" s="22"/>
    </row>
    <row r="3364" spans="1:13" ht="15.15" customHeight="1" thickBot="1" x14ac:dyDescent="0.35">
      <c r="A3364" s="22"/>
      <c r="B3364" s="22"/>
      <c r="C3364" s="22"/>
      <c r="D3364" s="26"/>
      <c r="E3364" s="5" t="s">
        <v>6945</v>
      </c>
      <c r="F3364" s="3">
        <v>25</v>
      </c>
      <c r="G3364" s="20"/>
      <c r="H3364" s="20"/>
      <c r="I3364" s="20"/>
      <c r="J3364" s="30">
        <f t="shared" si="71"/>
        <v>25</v>
      </c>
      <c r="K3364" s="22"/>
      <c r="L3364" s="22"/>
      <c r="M3364" s="22"/>
    </row>
    <row r="3365" spans="1:13" ht="21.3" customHeight="1" thickBot="1" x14ac:dyDescent="0.35">
      <c r="A3365" s="22"/>
      <c r="B3365" s="22"/>
      <c r="C3365" s="22"/>
      <c r="D3365" s="26"/>
      <c r="E3365" s="5" t="s">
        <v>6946</v>
      </c>
      <c r="F3365" s="3">
        <v>25</v>
      </c>
      <c r="G3365" s="20"/>
      <c r="H3365" s="20"/>
      <c r="I3365" s="20"/>
      <c r="J3365" s="30">
        <f t="shared" si="71"/>
        <v>25</v>
      </c>
      <c r="K3365" s="22"/>
      <c r="L3365" s="22"/>
      <c r="M3365" s="22"/>
    </row>
    <row r="3366" spans="1:13" ht="21.3" customHeight="1" thickBot="1" x14ac:dyDescent="0.35">
      <c r="A3366" s="22"/>
      <c r="B3366" s="22"/>
      <c r="C3366" s="22"/>
      <c r="D3366" s="26"/>
      <c r="E3366" s="5" t="s">
        <v>6947</v>
      </c>
      <c r="F3366" s="3">
        <v>20</v>
      </c>
      <c r="G3366" s="20"/>
      <c r="H3366" s="20"/>
      <c r="I3366" s="20"/>
      <c r="J3366" s="30">
        <f t="shared" si="71"/>
        <v>20</v>
      </c>
      <c r="K3366" s="22"/>
      <c r="L3366" s="22"/>
      <c r="M3366" s="22"/>
    </row>
    <row r="3367" spans="1:13" ht="21.3" customHeight="1" thickBot="1" x14ac:dyDescent="0.35">
      <c r="A3367" s="22"/>
      <c r="B3367" s="22"/>
      <c r="C3367" s="22"/>
      <c r="D3367" s="26"/>
      <c r="E3367" s="5" t="s">
        <v>6948</v>
      </c>
      <c r="F3367" s="3">
        <v>20</v>
      </c>
      <c r="G3367" s="20"/>
      <c r="H3367" s="20"/>
      <c r="I3367" s="20"/>
      <c r="J3367" s="30">
        <f t="shared" si="71"/>
        <v>20</v>
      </c>
      <c r="K3367" s="22"/>
      <c r="L3367" s="22"/>
      <c r="M3367" s="22"/>
    </row>
    <row r="3368" spans="1:13" ht="21.3" customHeight="1" thickBot="1" x14ac:dyDescent="0.35">
      <c r="A3368" s="22"/>
      <c r="B3368" s="22"/>
      <c r="C3368" s="22"/>
      <c r="D3368" s="26"/>
      <c r="E3368" s="5" t="s">
        <v>6949</v>
      </c>
      <c r="F3368" s="3">
        <v>20</v>
      </c>
      <c r="G3368" s="20"/>
      <c r="H3368" s="20"/>
      <c r="I3368" s="20"/>
      <c r="J3368" s="30">
        <f t="shared" si="71"/>
        <v>20</v>
      </c>
      <c r="K3368" s="32">
        <f>SUM(J3358:J3368)</f>
        <v>250</v>
      </c>
      <c r="L3368" s="22"/>
      <c r="M3368" s="22"/>
    </row>
    <row r="3369" spans="1:13" ht="15.45" customHeight="1" thickBot="1" x14ac:dyDescent="0.35">
      <c r="A3369" s="10" t="s">
        <v>6950</v>
      </c>
      <c r="B3369" s="5" t="s">
        <v>6951</v>
      </c>
      <c r="C3369" s="5" t="s">
        <v>6952</v>
      </c>
      <c r="D3369" s="84" t="s">
        <v>6953</v>
      </c>
      <c r="E3369" s="84"/>
      <c r="F3369" s="84"/>
      <c r="G3369" s="84"/>
      <c r="H3369" s="84"/>
      <c r="I3369" s="84"/>
      <c r="J3369" s="84"/>
      <c r="K3369" s="20">
        <f>SUM(K3372:K3374)</f>
        <v>240</v>
      </c>
      <c r="L3369" s="21">
        <f>ROUND(0*(1+M2/100),2)</f>
        <v>0</v>
      </c>
      <c r="M3369" s="21">
        <f>ROUND(K3369*L3369,2)</f>
        <v>0</v>
      </c>
    </row>
    <row r="3370" spans="1:13" ht="58.35" customHeight="1" thickBot="1" x14ac:dyDescent="0.35">
      <c r="A3370" s="22"/>
      <c r="B3370" s="22"/>
      <c r="C3370" s="22"/>
      <c r="D3370" s="84" t="s">
        <v>6954</v>
      </c>
      <c r="E3370" s="84"/>
      <c r="F3370" s="84"/>
      <c r="G3370" s="84"/>
      <c r="H3370" s="84"/>
      <c r="I3370" s="84"/>
      <c r="J3370" s="84"/>
      <c r="K3370" s="84"/>
      <c r="L3370" s="84"/>
      <c r="M3370" s="84"/>
    </row>
    <row r="3371" spans="1:13" ht="15.15" customHeight="1" thickBot="1" x14ac:dyDescent="0.35">
      <c r="A3371" s="22"/>
      <c r="B3371" s="22"/>
      <c r="C3371" s="22"/>
      <c r="D3371" s="22"/>
      <c r="E3371" s="23"/>
      <c r="F3371" s="25" t="s">
        <v>6955</v>
      </c>
      <c r="G3371" s="25" t="s">
        <v>6956</v>
      </c>
      <c r="H3371" s="25" t="s">
        <v>6957</v>
      </c>
      <c r="I3371" s="25" t="s">
        <v>6958</v>
      </c>
      <c r="J3371" s="25" t="s">
        <v>6959</v>
      </c>
      <c r="K3371" s="25" t="s">
        <v>6960</v>
      </c>
      <c r="L3371" s="22"/>
      <c r="M3371" s="22"/>
    </row>
    <row r="3372" spans="1:13" ht="21.3" customHeight="1" thickBot="1" x14ac:dyDescent="0.35">
      <c r="A3372" s="22"/>
      <c r="B3372" s="22"/>
      <c r="C3372" s="22"/>
      <c r="D3372" s="26"/>
      <c r="E3372" s="27" t="s">
        <v>6961</v>
      </c>
      <c r="F3372" s="28">
        <v>80</v>
      </c>
      <c r="G3372" s="29"/>
      <c r="H3372" s="29"/>
      <c r="I3372" s="29"/>
      <c r="J3372" s="31">
        <f>ROUND(F3372,3)</f>
        <v>80</v>
      </c>
      <c r="K3372" s="42"/>
      <c r="L3372" s="22"/>
      <c r="M3372" s="22"/>
    </row>
    <row r="3373" spans="1:13" ht="21.3" customHeight="1" thickBot="1" x14ac:dyDescent="0.35">
      <c r="A3373" s="22"/>
      <c r="B3373" s="22"/>
      <c r="C3373" s="22"/>
      <c r="D3373" s="26"/>
      <c r="E3373" s="5" t="s">
        <v>6962</v>
      </c>
      <c r="F3373" s="3">
        <v>80</v>
      </c>
      <c r="G3373" s="20"/>
      <c r="H3373" s="20"/>
      <c r="I3373" s="20"/>
      <c r="J3373" s="30">
        <f>ROUND(F3373,3)</f>
        <v>80</v>
      </c>
      <c r="K3373" s="22"/>
      <c r="L3373" s="22"/>
      <c r="M3373" s="22"/>
    </row>
    <row r="3374" spans="1:13" ht="21.3" customHeight="1" thickBot="1" x14ac:dyDescent="0.35">
      <c r="A3374" s="22"/>
      <c r="B3374" s="22"/>
      <c r="C3374" s="22"/>
      <c r="D3374" s="26"/>
      <c r="E3374" s="5" t="s">
        <v>6963</v>
      </c>
      <c r="F3374" s="3">
        <v>80</v>
      </c>
      <c r="G3374" s="20"/>
      <c r="H3374" s="20"/>
      <c r="I3374" s="20"/>
      <c r="J3374" s="30">
        <f>ROUND(F3374,3)</f>
        <v>80</v>
      </c>
      <c r="K3374" s="32">
        <f>SUM(J3372:J3374)</f>
        <v>240</v>
      </c>
      <c r="L3374" s="22"/>
      <c r="M3374" s="22"/>
    </row>
    <row r="3375" spans="1:13" ht="15.45" customHeight="1" thickBot="1" x14ac:dyDescent="0.35">
      <c r="A3375" s="10" t="s">
        <v>6964</v>
      </c>
      <c r="B3375" s="5" t="s">
        <v>6965</v>
      </c>
      <c r="C3375" s="5" t="s">
        <v>6966</v>
      </c>
      <c r="D3375" s="84" t="s">
        <v>6967</v>
      </c>
      <c r="E3375" s="84"/>
      <c r="F3375" s="84"/>
      <c r="G3375" s="84"/>
      <c r="H3375" s="84"/>
      <c r="I3375" s="84"/>
      <c r="J3375" s="84"/>
      <c r="K3375" s="20">
        <f>SUM(K3378:K3378)</f>
        <v>5</v>
      </c>
      <c r="L3375" s="21">
        <f>ROUND(0*(1+M2/100),2)</f>
        <v>0</v>
      </c>
      <c r="M3375" s="21">
        <f>ROUND(K3375*L3375,2)</f>
        <v>0</v>
      </c>
    </row>
    <row r="3376" spans="1:13" ht="58.35" customHeight="1" thickBot="1" x14ac:dyDescent="0.35">
      <c r="A3376" s="22"/>
      <c r="B3376" s="22"/>
      <c r="C3376" s="22"/>
      <c r="D3376" s="84" t="s">
        <v>6968</v>
      </c>
      <c r="E3376" s="84"/>
      <c r="F3376" s="84"/>
      <c r="G3376" s="84"/>
      <c r="H3376" s="84"/>
      <c r="I3376" s="84"/>
      <c r="J3376" s="84"/>
      <c r="K3376" s="84"/>
      <c r="L3376" s="84"/>
      <c r="M3376" s="84"/>
    </row>
    <row r="3377" spans="1:13" ht="15.15" customHeight="1" thickBot="1" x14ac:dyDescent="0.35">
      <c r="A3377" s="22"/>
      <c r="B3377" s="22"/>
      <c r="C3377" s="22"/>
      <c r="D3377" s="22"/>
      <c r="E3377" s="23"/>
      <c r="F3377" s="25" t="s">
        <v>6969</v>
      </c>
      <c r="G3377" s="25" t="s">
        <v>6970</v>
      </c>
      <c r="H3377" s="25" t="s">
        <v>6971</v>
      </c>
      <c r="I3377" s="25" t="s">
        <v>6972</v>
      </c>
      <c r="J3377" s="25" t="s">
        <v>6973</v>
      </c>
      <c r="K3377" s="25" t="s">
        <v>6974</v>
      </c>
      <c r="L3377" s="22"/>
      <c r="M3377" s="22"/>
    </row>
    <row r="3378" spans="1:13" ht="30.6" customHeight="1" thickBot="1" x14ac:dyDescent="0.35">
      <c r="A3378" s="22"/>
      <c r="B3378" s="22"/>
      <c r="C3378" s="22"/>
      <c r="D3378" s="26"/>
      <c r="E3378" s="27" t="s">
        <v>6975</v>
      </c>
      <c r="F3378" s="28">
        <v>5</v>
      </c>
      <c r="G3378" s="29"/>
      <c r="H3378" s="29"/>
      <c r="I3378" s="29"/>
      <c r="J3378" s="31">
        <f>ROUND(F3378,3)</f>
        <v>5</v>
      </c>
      <c r="K3378" s="33">
        <f>SUM(J3378:J3378)</f>
        <v>5</v>
      </c>
      <c r="L3378" s="22"/>
      <c r="M3378" s="22"/>
    </row>
    <row r="3379" spans="1:13" ht="15.45" customHeight="1" thickBot="1" x14ac:dyDescent="0.35">
      <c r="A3379" s="10" t="s">
        <v>6976</v>
      </c>
      <c r="B3379" s="5" t="s">
        <v>6977</v>
      </c>
      <c r="C3379" s="5" t="s">
        <v>6978</v>
      </c>
      <c r="D3379" s="84" t="s">
        <v>6979</v>
      </c>
      <c r="E3379" s="84"/>
      <c r="F3379" s="84"/>
      <c r="G3379" s="84"/>
      <c r="H3379" s="84"/>
      <c r="I3379" s="84"/>
      <c r="J3379" s="84"/>
      <c r="K3379" s="20">
        <f>SUM(K3382:K3383)</f>
        <v>30</v>
      </c>
      <c r="L3379" s="21">
        <f>ROUND(0*(1+M2/100),2)</f>
        <v>0</v>
      </c>
      <c r="M3379" s="21">
        <f>ROUND(K3379*L3379,2)</f>
        <v>0</v>
      </c>
    </row>
    <row r="3380" spans="1:13" ht="58.35" customHeight="1" thickBot="1" x14ac:dyDescent="0.35">
      <c r="A3380" s="22"/>
      <c r="B3380" s="22"/>
      <c r="C3380" s="22"/>
      <c r="D3380" s="84" t="s">
        <v>6980</v>
      </c>
      <c r="E3380" s="84"/>
      <c r="F3380" s="84"/>
      <c r="G3380" s="84"/>
      <c r="H3380" s="84"/>
      <c r="I3380" s="84"/>
      <c r="J3380" s="84"/>
      <c r="K3380" s="84"/>
      <c r="L3380" s="84"/>
      <c r="M3380" s="84"/>
    </row>
    <row r="3381" spans="1:13" ht="15.15" customHeight="1" thickBot="1" x14ac:dyDescent="0.35">
      <c r="A3381" s="22"/>
      <c r="B3381" s="22"/>
      <c r="C3381" s="22"/>
      <c r="D3381" s="22"/>
      <c r="E3381" s="23"/>
      <c r="F3381" s="25" t="s">
        <v>6981</v>
      </c>
      <c r="G3381" s="25" t="s">
        <v>6982</v>
      </c>
      <c r="H3381" s="25" t="s">
        <v>6983</v>
      </c>
      <c r="I3381" s="25" t="s">
        <v>6984</v>
      </c>
      <c r="J3381" s="25" t="s">
        <v>6985</v>
      </c>
      <c r="K3381" s="25" t="s">
        <v>6986</v>
      </c>
      <c r="L3381" s="22"/>
      <c r="M3381" s="22"/>
    </row>
    <row r="3382" spans="1:13" ht="21.3" customHeight="1" thickBot="1" x14ac:dyDescent="0.35">
      <c r="A3382" s="22"/>
      <c r="B3382" s="22"/>
      <c r="C3382" s="22"/>
      <c r="D3382" s="26"/>
      <c r="E3382" s="27" t="s">
        <v>6987</v>
      </c>
      <c r="F3382" s="28">
        <v>5</v>
      </c>
      <c r="G3382" s="29"/>
      <c r="H3382" s="29"/>
      <c r="I3382" s="29"/>
      <c r="J3382" s="31">
        <f>ROUND(F3382,3)</f>
        <v>5</v>
      </c>
      <c r="K3382" s="42"/>
      <c r="L3382" s="22"/>
      <c r="M3382" s="22"/>
    </row>
    <row r="3383" spans="1:13" ht="30.6" customHeight="1" thickBot="1" x14ac:dyDescent="0.35">
      <c r="A3383" s="22"/>
      <c r="B3383" s="22"/>
      <c r="C3383" s="22"/>
      <c r="D3383" s="26"/>
      <c r="E3383" s="5" t="s">
        <v>6988</v>
      </c>
      <c r="F3383" s="3">
        <v>25</v>
      </c>
      <c r="G3383" s="20"/>
      <c r="H3383" s="20"/>
      <c r="I3383" s="20"/>
      <c r="J3383" s="30">
        <f>ROUND(F3383,3)</f>
        <v>25</v>
      </c>
      <c r="K3383" s="32">
        <f>SUM(J3382:J3383)</f>
        <v>30</v>
      </c>
      <c r="L3383" s="22"/>
      <c r="M3383" s="22"/>
    </row>
    <row r="3384" spans="1:13" ht="15.45" customHeight="1" thickBot="1" x14ac:dyDescent="0.35">
      <c r="A3384" s="10" t="s">
        <v>6989</v>
      </c>
      <c r="B3384" s="5" t="s">
        <v>6990</v>
      </c>
      <c r="C3384" s="5" t="s">
        <v>6991</v>
      </c>
      <c r="D3384" s="84" t="s">
        <v>6992</v>
      </c>
      <c r="E3384" s="84"/>
      <c r="F3384" s="84"/>
      <c r="G3384" s="84"/>
      <c r="H3384" s="84"/>
      <c r="I3384" s="84"/>
      <c r="J3384" s="84"/>
      <c r="K3384" s="20">
        <f>SUM(K3387:K3409)</f>
        <v>665</v>
      </c>
      <c r="L3384" s="21">
        <f>ROUND(0*(1+M2/100),2)</f>
        <v>0</v>
      </c>
      <c r="M3384" s="21">
        <f>ROUND(K3384*L3384,2)</f>
        <v>0</v>
      </c>
    </row>
    <row r="3385" spans="1:13" ht="49.05" customHeight="1" thickBot="1" x14ac:dyDescent="0.35">
      <c r="A3385" s="22"/>
      <c r="B3385" s="22"/>
      <c r="C3385" s="22"/>
      <c r="D3385" s="84" t="s">
        <v>6993</v>
      </c>
      <c r="E3385" s="84"/>
      <c r="F3385" s="84"/>
      <c r="G3385" s="84"/>
      <c r="H3385" s="84"/>
      <c r="I3385" s="84"/>
      <c r="J3385" s="84"/>
      <c r="K3385" s="84"/>
      <c r="L3385" s="84"/>
      <c r="M3385" s="84"/>
    </row>
    <row r="3386" spans="1:13" ht="15.15" customHeight="1" thickBot="1" x14ac:dyDescent="0.35">
      <c r="A3386" s="22"/>
      <c r="B3386" s="22"/>
      <c r="C3386" s="22"/>
      <c r="D3386" s="22"/>
      <c r="E3386" s="23"/>
      <c r="F3386" s="25" t="s">
        <v>6994</v>
      </c>
      <c r="G3386" s="25" t="s">
        <v>6995</v>
      </c>
      <c r="H3386" s="25" t="s">
        <v>6996</v>
      </c>
      <c r="I3386" s="25" t="s">
        <v>6997</v>
      </c>
      <c r="J3386" s="25" t="s">
        <v>6998</v>
      </c>
      <c r="K3386" s="25" t="s">
        <v>6999</v>
      </c>
      <c r="L3386" s="22"/>
      <c r="M3386" s="22"/>
    </row>
    <row r="3387" spans="1:13" ht="15.15" customHeight="1" thickBot="1" x14ac:dyDescent="0.35">
      <c r="A3387" s="22"/>
      <c r="B3387" s="22"/>
      <c r="C3387" s="22"/>
      <c r="D3387" s="26"/>
      <c r="E3387" s="27" t="s">
        <v>7000</v>
      </c>
      <c r="F3387" s="28">
        <v>60</v>
      </c>
      <c r="G3387" s="29"/>
      <c r="H3387" s="29"/>
      <c r="I3387" s="29"/>
      <c r="J3387" s="31">
        <f t="shared" ref="J3387:J3409" si="72">ROUND(F3387,3)</f>
        <v>60</v>
      </c>
      <c r="K3387" s="42"/>
      <c r="L3387" s="22"/>
      <c r="M3387" s="22"/>
    </row>
    <row r="3388" spans="1:13" ht="15.15" customHeight="1" thickBot="1" x14ac:dyDescent="0.35">
      <c r="A3388" s="22"/>
      <c r="B3388" s="22"/>
      <c r="C3388" s="22"/>
      <c r="D3388" s="26"/>
      <c r="E3388" s="5" t="s">
        <v>7001</v>
      </c>
      <c r="F3388" s="3">
        <v>40</v>
      </c>
      <c r="G3388" s="20"/>
      <c r="H3388" s="20"/>
      <c r="I3388" s="20"/>
      <c r="J3388" s="30">
        <f t="shared" si="72"/>
        <v>40</v>
      </c>
      <c r="K3388" s="22"/>
      <c r="L3388" s="22"/>
      <c r="M3388" s="22"/>
    </row>
    <row r="3389" spans="1:13" ht="15.15" customHeight="1" thickBot="1" x14ac:dyDescent="0.35">
      <c r="A3389" s="22"/>
      <c r="B3389" s="22"/>
      <c r="C3389" s="22"/>
      <c r="D3389" s="26"/>
      <c r="E3389" s="5" t="s">
        <v>7002</v>
      </c>
      <c r="F3389" s="3">
        <v>80</v>
      </c>
      <c r="G3389" s="20"/>
      <c r="H3389" s="20"/>
      <c r="I3389" s="20"/>
      <c r="J3389" s="30">
        <f t="shared" si="72"/>
        <v>80</v>
      </c>
      <c r="K3389" s="22"/>
      <c r="L3389" s="22"/>
      <c r="M3389" s="22"/>
    </row>
    <row r="3390" spans="1:13" ht="15.15" customHeight="1" thickBot="1" x14ac:dyDescent="0.35">
      <c r="A3390" s="22"/>
      <c r="B3390" s="22"/>
      <c r="C3390" s="22"/>
      <c r="D3390" s="26"/>
      <c r="E3390" s="5" t="s">
        <v>7003</v>
      </c>
      <c r="F3390" s="3">
        <v>40</v>
      </c>
      <c r="G3390" s="20"/>
      <c r="H3390" s="20"/>
      <c r="I3390" s="20"/>
      <c r="J3390" s="30">
        <f t="shared" si="72"/>
        <v>40</v>
      </c>
      <c r="K3390" s="22"/>
      <c r="L3390" s="22"/>
      <c r="M3390" s="22"/>
    </row>
    <row r="3391" spans="1:13" ht="15.15" customHeight="1" thickBot="1" x14ac:dyDescent="0.35">
      <c r="A3391" s="22"/>
      <c r="B3391" s="22"/>
      <c r="C3391" s="22"/>
      <c r="D3391" s="26"/>
      <c r="E3391" s="5" t="s">
        <v>7004</v>
      </c>
      <c r="F3391" s="3">
        <v>20</v>
      </c>
      <c r="G3391" s="20"/>
      <c r="H3391" s="20"/>
      <c r="I3391" s="20"/>
      <c r="J3391" s="30">
        <f t="shared" si="72"/>
        <v>20</v>
      </c>
      <c r="K3391" s="22"/>
      <c r="L3391" s="22"/>
      <c r="M3391" s="22"/>
    </row>
    <row r="3392" spans="1:13" ht="15.15" customHeight="1" thickBot="1" x14ac:dyDescent="0.35">
      <c r="A3392" s="22"/>
      <c r="B3392" s="22"/>
      <c r="C3392" s="22"/>
      <c r="D3392" s="26"/>
      <c r="E3392" s="5" t="s">
        <v>7005</v>
      </c>
      <c r="F3392" s="3">
        <v>20</v>
      </c>
      <c r="G3392" s="20"/>
      <c r="H3392" s="20"/>
      <c r="I3392" s="20"/>
      <c r="J3392" s="30">
        <f t="shared" si="72"/>
        <v>20</v>
      </c>
      <c r="K3392" s="22"/>
      <c r="L3392" s="22"/>
      <c r="M3392" s="22"/>
    </row>
    <row r="3393" spans="1:13" ht="15.15" customHeight="1" thickBot="1" x14ac:dyDescent="0.35">
      <c r="A3393" s="22"/>
      <c r="B3393" s="22"/>
      <c r="C3393" s="22"/>
      <c r="D3393" s="26"/>
      <c r="E3393" s="5" t="s">
        <v>7006</v>
      </c>
      <c r="F3393" s="3">
        <v>20</v>
      </c>
      <c r="G3393" s="20"/>
      <c r="H3393" s="20"/>
      <c r="I3393" s="20"/>
      <c r="J3393" s="30">
        <f t="shared" si="72"/>
        <v>20</v>
      </c>
      <c r="K3393" s="22"/>
      <c r="L3393" s="22"/>
      <c r="M3393" s="22"/>
    </row>
    <row r="3394" spans="1:13" ht="15.15" customHeight="1" thickBot="1" x14ac:dyDescent="0.35">
      <c r="A3394" s="22"/>
      <c r="B3394" s="22"/>
      <c r="C3394" s="22"/>
      <c r="D3394" s="26"/>
      <c r="E3394" s="5" t="s">
        <v>7007</v>
      </c>
      <c r="F3394" s="3">
        <v>20</v>
      </c>
      <c r="G3394" s="20"/>
      <c r="H3394" s="20"/>
      <c r="I3394" s="20"/>
      <c r="J3394" s="30">
        <f t="shared" si="72"/>
        <v>20</v>
      </c>
      <c r="K3394" s="22"/>
      <c r="L3394" s="22"/>
      <c r="M3394" s="22"/>
    </row>
    <row r="3395" spans="1:13" ht="15.15" customHeight="1" thickBot="1" x14ac:dyDescent="0.35">
      <c r="A3395" s="22"/>
      <c r="B3395" s="22"/>
      <c r="C3395" s="22"/>
      <c r="D3395" s="26"/>
      <c r="E3395" s="5" t="s">
        <v>7008</v>
      </c>
      <c r="F3395" s="3">
        <v>20</v>
      </c>
      <c r="G3395" s="20"/>
      <c r="H3395" s="20"/>
      <c r="I3395" s="20"/>
      <c r="J3395" s="30">
        <f t="shared" si="72"/>
        <v>20</v>
      </c>
      <c r="K3395" s="22"/>
      <c r="L3395" s="22"/>
      <c r="M3395" s="22"/>
    </row>
    <row r="3396" spans="1:13" ht="15.15" customHeight="1" thickBot="1" x14ac:dyDescent="0.35">
      <c r="A3396" s="22"/>
      <c r="B3396" s="22"/>
      <c r="C3396" s="22"/>
      <c r="D3396" s="26"/>
      <c r="E3396" s="5" t="s">
        <v>7009</v>
      </c>
      <c r="F3396" s="3">
        <v>20</v>
      </c>
      <c r="G3396" s="20"/>
      <c r="H3396" s="20"/>
      <c r="I3396" s="20"/>
      <c r="J3396" s="30">
        <f t="shared" si="72"/>
        <v>20</v>
      </c>
      <c r="K3396" s="22"/>
      <c r="L3396" s="22"/>
      <c r="M3396" s="22"/>
    </row>
    <row r="3397" spans="1:13" ht="15.15" customHeight="1" thickBot="1" x14ac:dyDescent="0.35">
      <c r="A3397" s="22"/>
      <c r="B3397" s="22"/>
      <c r="C3397" s="22"/>
      <c r="D3397" s="26"/>
      <c r="E3397" s="5" t="s">
        <v>7010</v>
      </c>
      <c r="F3397" s="3">
        <v>20</v>
      </c>
      <c r="G3397" s="20"/>
      <c r="H3397" s="20"/>
      <c r="I3397" s="20"/>
      <c r="J3397" s="30">
        <f t="shared" si="72"/>
        <v>20</v>
      </c>
      <c r="K3397" s="22"/>
      <c r="L3397" s="22"/>
      <c r="M3397" s="22"/>
    </row>
    <row r="3398" spans="1:13" ht="15.15" customHeight="1" thickBot="1" x14ac:dyDescent="0.35">
      <c r="A3398" s="22"/>
      <c r="B3398" s="22"/>
      <c r="C3398" s="22"/>
      <c r="D3398" s="26"/>
      <c r="E3398" s="5" t="s">
        <v>7011</v>
      </c>
      <c r="F3398" s="3">
        <v>20</v>
      </c>
      <c r="G3398" s="20"/>
      <c r="H3398" s="20"/>
      <c r="I3398" s="20"/>
      <c r="J3398" s="30">
        <f t="shared" si="72"/>
        <v>20</v>
      </c>
      <c r="K3398" s="22"/>
      <c r="L3398" s="22"/>
      <c r="M3398" s="22"/>
    </row>
    <row r="3399" spans="1:13" ht="15.15" customHeight="1" thickBot="1" x14ac:dyDescent="0.35">
      <c r="A3399" s="22"/>
      <c r="B3399" s="22"/>
      <c r="C3399" s="22"/>
      <c r="D3399" s="26"/>
      <c r="E3399" s="5" t="s">
        <v>7012</v>
      </c>
      <c r="F3399" s="3">
        <v>20</v>
      </c>
      <c r="G3399" s="20"/>
      <c r="H3399" s="20"/>
      <c r="I3399" s="20"/>
      <c r="J3399" s="30">
        <f t="shared" si="72"/>
        <v>20</v>
      </c>
      <c r="K3399" s="22"/>
      <c r="L3399" s="22"/>
      <c r="M3399" s="22"/>
    </row>
    <row r="3400" spans="1:13" ht="15.15" customHeight="1" thickBot="1" x14ac:dyDescent="0.35">
      <c r="A3400" s="22"/>
      <c r="B3400" s="22"/>
      <c r="C3400" s="22"/>
      <c r="D3400" s="26"/>
      <c r="E3400" s="5" t="s">
        <v>7013</v>
      </c>
      <c r="F3400" s="3">
        <v>20</v>
      </c>
      <c r="G3400" s="20"/>
      <c r="H3400" s="20"/>
      <c r="I3400" s="20"/>
      <c r="J3400" s="30">
        <f t="shared" si="72"/>
        <v>20</v>
      </c>
      <c r="K3400" s="22"/>
      <c r="L3400" s="22"/>
      <c r="M3400" s="22"/>
    </row>
    <row r="3401" spans="1:13" ht="15.15" customHeight="1" thickBot="1" x14ac:dyDescent="0.35">
      <c r="A3401" s="22"/>
      <c r="B3401" s="22"/>
      <c r="C3401" s="22"/>
      <c r="D3401" s="26"/>
      <c r="E3401" s="5" t="s">
        <v>7014</v>
      </c>
      <c r="F3401" s="3">
        <v>20</v>
      </c>
      <c r="G3401" s="20"/>
      <c r="H3401" s="20"/>
      <c r="I3401" s="20"/>
      <c r="J3401" s="30">
        <f t="shared" si="72"/>
        <v>20</v>
      </c>
      <c r="K3401" s="22"/>
      <c r="L3401" s="22"/>
      <c r="M3401" s="22"/>
    </row>
    <row r="3402" spans="1:13" ht="15.15" customHeight="1" thickBot="1" x14ac:dyDescent="0.35">
      <c r="A3402" s="22"/>
      <c r="B3402" s="22"/>
      <c r="C3402" s="22"/>
      <c r="D3402" s="26"/>
      <c r="E3402" s="5" t="s">
        <v>7015</v>
      </c>
      <c r="F3402" s="3">
        <v>20</v>
      </c>
      <c r="G3402" s="20"/>
      <c r="H3402" s="20"/>
      <c r="I3402" s="20"/>
      <c r="J3402" s="30">
        <f t="shared" si="72"/>
        <v>20</v>
      </c>
      <c r="K3402" s="22"/>
      <c r="L3402" s="22"/>
      <c r="M3402" s="22"/>
    </row>
    <row r="3403" spans="1:13" ht="15.15" customHeight="1" thickBot="1" x14ac:dyDescent="0.35">
      <c r="A3403" s="22"/>
      <c r="B3403" s="22"/>
      <c r="C3403" s="22"/>
      <c r="D3403" s="26"/>
      <c r="E3403" s="5" t="s">
        <v>7016</v>
      </c>
      <c r="F3403" s="3">
        <v>20</v>
      </c>
      <c r="G3403" s="20"/>
      <c r="H3403" s="20"/>
      <c r="I3403" s="20"/>
      <c r="J3403" s="30">
        <f t="shared" si="72"/>
        <v>20</v>
      </c>
      <c r="K3403" s="22"/>
      <c r="L3403" s="22"/>
      <c r="M3403" s="22"/>
    </row>
    <row r="3404" spans="1:13" ht="15.15" customHeight="1" thickBot="1" x14ac:dyDescent="0.35">
      <c r="A3404" s="22"/>
      <c r="B3404" s="22"/>
      <c r="C3404" s="22"/>
      <c r="D3404" s="26"/>
      <c r="E3404" s="5" t="s">
        <v>7017</v>
      </c>
      <c r="F3404" s="3">
        <v>20</v>
      </c>
      <c r="G3404" s="20"/>
      <c r="H3404" s="20"/>
      <c r="I3404" s="20"/>
      <c r="J3404" s="30">
        <f t="shared" si="72"/>
        <v>20</v>
      </c>
      <c r="K3404" s="22"/>
      <c r="L3404" s="22"/>
      <c r="M3404" s="22"/>
    </row>
    <row r="3405" spans="1:13" ht="15.15" customHeight="1" thickBot="1" x14ac:dyDescent="0.35">
      <c r="A3405" s="22"/>
      <c r="B3405" s="22"/>
      <c r="C3405" s="22"/>
      <c r="D3405" s="26"/>
      <c r="E3405" s="5" t="s">
        <v>7018</v>
      </c>
      <c r="F3405" s="3">
        <v>20</v>
      </c>
      <c r="G3405" s="20"/>
      <c r="H3405" s="20"/>
      <c r="I3405" s="20"/>
      <c r="J3405" s="30">
        <f t="shared" si="72"/>
        <v>20</v>
      </c>
      <c r="K3405" s="22"/>
      <c r="L3405" s="22"/>
      <c r="M3405" s="22"/>
    </row>
    <row r="3406" spans="1:13" ht="15.15" customHeight="1" thickBot="1" x14ac:dyDescent="0.35">
      <c r="A3406" s="22"/>
      <c r="B3406" s="22"/>
      <c r="C3406" s="22"/>
      <c r="D3406" s="26"/>
      <c r="E3406" s="5" t="s">
        <v>7019</v>
      </c>
      <c r="F3406" s="3">
        <v>20</v>
      </c>
      <c r="G3406" s="20"/>
      <c r="H3406" s="20"/>
      <c r="I3406" s="20"/>
      <c r="J3406" s="30">
        <f t="shared" si="72"/>
        <v>20</v>
      </c>
      <c r="K3406" s="22"/>
      <c r="L3406" s="22"/>
      <c r="M3406" s="22"/>
    </row>
    <row r="3407" spans="1:13" ht="15.15" customHeight="1" thickBot="1" x14ac:dyDescent="0.35">
      <c r="A3407" s="22"/>
      <c r="B3407" s="22"/>
      <c r="C3407" s="22"/>
      <c r="D3407" s="26"/>
      <c r="E3407" s="5" t="s">
        <v>7020</v>
      </c>
      <c r="F3407" s="3">
        <v>20</v>
      </c>
      <c r="G3407" s="20"/>
      <c r="H3407" s="20"/>
      <c r="I3407" s="20"/>
      <c r="J3407" s="30">
        <f t="shared" si="72"/>
        <v>20</v>
      </c>
      <c r="K3407" s="22"/>
      <c r="L3407" s="22"/>
      <c r="M3407" s="22"/>
    </row>
    <row r="3408" spans="1:13" ht="15.15" customHeight="1" thickBot="1" x14ac:dyDescent="0.35">
      <c r="A3408" s="22"/>
      <c r="B3408" s="22"/>
      <c r="C3408" s="22"/>
      <c r="D3408" s="26"/>
      <c r="E3408" s="5" t="s">
        <v>7021</v>
      </c>
      <c r="F3408" s="3">
        <v>45</v>
      </c>
      <c r="G3408" s="20"/>
      <c r="H3408" s="20"/>
      <c r="I3408" s="20"/>
      <c r="J3408" s="30">
        <f t="shared" si="72"/>
        <v>45</v>
      </c>
      <c r="K3408" s="22"/>
      <c r="L3408" s="22"/>
      <c r="M3408" s="22"/>
    </row>
    <row r="3409" spans="1:13" ht="15.15" customHeight="1" thickBot="1" x14ac:dyDescent="0.35">
      <c r="A3409" s="22"/>
      <c r="B3409" s="22"/>
      <c r="C3409" s="22"/>
      <c r="D3409" s="26"/>
      <c r="E3409" s="5" t="s">
        <v>7022</v>
      </c>
      <c r="F3409" s="3">
        <v>60</v>
      </c>
      <c r="G3409" s="20"/>
      <c r="H3409" s="20"/>
      <c r="I3409" s="20"/>
      <c r="J3409" s="30">
        <f t="shared" si="72"/>
        <v>60</v>
      </c>
      <c r="K3409" s="32">
        <f>SUM(J3387:J3409)</f>
        <v>665</v>
      </c>
      <c r="L3409" s="22"/>
      <c r="M3409" s="22"/>
    </row>
    <row r="3410" spans="1:13" ht="15.45" customHeight="1" thickBot="1" x14ac:dyDescent="0.35">
      <c r="A3410" s="10" t="s">
        <v>7023</v>
      </c>
      <c r="B3410" s="5" t="s">
        <v>7024</v>
      </c>
      <c r="C3410" s="5" t="s">
        <v>7025</v>
      </c>
      <c r="D3410" s="84" t="s">
        <v>7026</v>
      </c>
      <c r="E3410" s="84"/>
      <c r="F3410" s="84"/>
      <c r="G3410" s="84"/>
      <c r="H3410" s="84"/>
      <c r="I3410" s="84"/>
      <c r="J3410" s="84"/>
      <c r="K3410" s="20">
        <f>SUM(K3413:K3437)</f>
        <v>668</v>
      </c>
      <c r="L3410" s="21">
        <f>ROUND(0*(1+M2/100),2)</f>
        <v>0</v>
      </c>
      <c r="M3410" s="21">
        <f>ROUND(K3410*L3410,2)</f>
        <v>0</v>
      </c>
    </row>
    <row r="3411" spans="1:13" ht="58.35" customHeight="1" thickBot="1" x14ac:dyDescent="0.35">
      <c r="A3411" s="22"/>
      <c r="B3411" s="22"/>
      <c r="C3411" s="22"/>
      <c r="D3411" s="84" t="s">
        <v>7027</v>
      </c>
      <c r="E3411" s="84"/>
      <c r="F3411" s="84"/>
      <c r="G3411" s="84"/>
      <c r="H3411" s="84"/>
      <c r="I3411" s="84"/>
      <c r="J3411" s="84"/>
      <c r="K3411" s="84"/>
      <c r="L3411" s="84"/>
      <c r="M3411" s="84"/>
    </row>
    <row r="3412" spans="1:13" ht="15.15" customHeight="1" thickBot="1" x14ac:dyDescent="0.35">
      <c r="A3412" s="22"/>
      <c r="B3412" s="22"/>
      <c r="C3412" s="22"/>
      <c r="D3412" s="22"/>
      <c r="E3412" s="23"/>
      <c r="F3412" s="25" t="s">
        <v>7028</v>
      </c>
      <c r="G3412" s="25" t="s">
        <v>7029</v>
      </c>
      <c r="H3412" s="25" t="s">
        <v>7030</v>
      </c>
      <c r="I3412" s="25" t="s">
        <v>7031</v>
      </c>
      <c r="J3412" s="25" t="s">
        <v>7032</v>
      </c>
      <c r="K3412" s="25" t="s">
        <v>7033</v>
      </c>
      <c r="L3412" s="22"/>
      <c r="M3412" s="22"/>
    </row>
    <row r="3413" spans="1:13" ht="21.3" customHeight="1" thickBot="1" x14ac:dyDescent="0.35">
      <c r="A3413" s="22"/>
      <c r="B3413" s="22"/>
      <c r="C3413" s="22"/>
      <c r="D3413" s="26"/>
      <c r="E3413" s="27" t="s">
        <v>7034</v>
      </c>
      <c r="F3413" s="28">
        <v>85</v>
      </c>
      <c r="G3413" s="29"/>
      <c r="H3413" s="29"/>
      <c r="I3413" s="29"/>
      <c r="J3413" s="31">
        <f t="shared" ref="J3413:J3437" si="73">ROUND(F3413,3)</f>
        <v>85</v>
      </c>
      <c r="K3413" s="42"/>
      <c r="L3413" s="22"/>
      <c r="M3413" s="22"/>
    </row>
    <row r="3414" spans="1:13" ht="30.6" customHeight="1" thickBot="1" x14ac:dyDescent="0.35">
      <c r="A3414" s="22"/>
      <c r="B3414" s="22"/>
      <c r="C3414" s="22"/>
      <c r="D3414" s="26"/>
      <c r="E3414" s="5" t="s">
        <v>7035</v>
      </c>
      <c r="F3414" s="3">
        <v>94</v>
      </c>
      <c r="G3414" s="20"/>
      <c r="H3414" s="20"/>
      <c r="I3414" s="20"/>
      <c r="J3414" s="30">
        <f t="shared" si="73"/>
        <v>94</v>
      </c>
      <c r="K3414" s="22"/>
      <c r="L3414" s="22"/>
      <c r="M3414" s="22"/>
    </row>
    <row r="3415" spans="1:13" ht="30.6" customHeight="1" thickBot="1" x14ac:dyDescent="0.35">
      <c r="A3415" s="22"/>
      <c r="B3415" s="22"/>
      <c r="C3415" s="22"/>
      <c r="D3415" s="26"/>
      <c r="E3415" s="5" t="s">
        <v>7036</v>
      </c>
      <c r="F3415" s="3">
        <v>80</v>
      </c>
      <c r="G3415" s="20"/>
      <c r="H3415" s="20"/>
      <c r="I3415" s="20"/>
      <c r="J3415" s="30">
        <f t="shared" si="73"/>
        <v>80</v>
      </c>
      <c r="K3415" s="22"/>
      <c r="L3415" s="22"/>
      <c r="M3415" s="22"/>
    </row>
    <row r="3416" spans="1:13" ht="21.3" customHeight="1" thickBot="1" x14ac:dyDescent="0.35">
      <c r="A3416" s="22"/>
      <c r="B3416" s="22"/>
      <c r="C3416" s="22"/>
      <c r="D3416" s="26"/>
      <c r="E3416" s="5" t="s">
        <v>7037</v>
      </c>
      <c r="F3416" s="3">
        <v>10</v>
      </c>
      <c r="G3416" s="20"/>
      <c r="H3416" s="20"/>
      <c r="I3416" s="20"/>
      <c r="J3416" s="30">
        <f t="shared" si="73"/>
        <v>10</v>
      </c>
      <c r="K3416" s="22"/>
      <c r="L3416" s="22"/>
      <c r="M3416" s="22"/>
    </row>
    <row r="3417" spans="1:13" ht="21.3" customHeight="1" thickBot="1" x14ac:dyDescent="0.35">
      <c r="A3417" s="22"/>
      <c r="B3417" s="22"/>
      <c r="C3417" s="22"/>
      <c r="D3417" s="26"/>
      <c r="E3417" s="5" t="s">
        <v>7038</v>
      </c>
      <c r="F3417" s="3">
        <v>10</v>
      </c>
      <c r="G3417" s="20"/>
      <c r="H3417" s="20"/>
      <c r="I3417" s="20"/>
      <c r="J3417" s="30">
        <f t="shared" si="73"/>
        <v>10</v>
      </c>
      <c r="K3417" s="22"/>
      <c r="L3417" s="22"/>
      <c r="M3417" s="22"/>
    </row>
    <row r="3418" spans="1:13" ht="15.15" customHeight="1" thickBot="1" x14ac:dyDescent="0.35">
      <c r="A3418" s="22"/>
      <c r="B3418" s="22"/>
      <c r="C3418" s="22"/>
      <c r="D3418" s="26"/>
      <c r="E3418" s="5" t="s">
        <v>7039</v>
      </c>
      <c r="F3418" s="3">
        <v>10</v>
      </c>
      <c r="G3418" s="20"/>
      <c r="H3418" s="20"/>
      <c r="I3418" s="20"/>
      <c r="J3418" s="30">
        <f t="shared" si="73"/>
        <v>10</v>
      </c>
      <c r="K3418" s="22"/>
      <c r="L3418" s="22"/>
      <c r="M3418" s="22"/>
    </row>
    <row r="3419" spans="1:13" ht="21.3" customHeight="1" thickBot="1" x14ac:dyDescent="0.35">
      <c r="A3419" s="22"/>
      <c r="B3419" s="22"/>
      <c r="C3419" s="22"/>
      <c r="D3419" s="26"/>
      <c r="E3419" s="5" t="s">
        <v>7040</v>
      </c>
      <c r="F3419" s="3">
        <v>30</v>
      </c>
      <c r="G3419" s="20"/>
      <c r="H3419" s="20"/>
      <c r="I3419" s="20"/>
      <c r="J3419" s="30">
        <f t="shared" si="73"/>
        <v>30</v>
      </c>
      <c r="K3419" s="22"/>
      <c r="L3419" s="22"/>
      <c r="M3419" s="22"/>
    </row>
    <row r="3420" spans="1:13" ht="21.3" customHeight="1" thickBot="1" x14ac:dyDescent="0.35">
      <c r="A3420" s="22"/>
      <c r="B3420" s="22"/>
      <c r="C3420" s="22"/>
      <c r="D3420" s="26"/>
      <c r="E3420" s="5" t="s">
        <v>7041</v>
      </c>
      <c r="F3420" s="3">
        <v>15</v>
      </c>
      <c r="G3420" s="20"/>
      <c r="H3420" s="20"/>
      <c r="I3420" s="20"/>
      <c r="J3420" s="30">
        <f t="shared" si="73"/>
        <v>15</v>
      </c>
      <c r="K3420" s="22"/>
      <c r="L3420" s="22"/>
      <c r="M3420" s="22"/>
    </row>
    <row r="3421" spans="1:13" ht="21.3" customHeight="1" thickBot="1" x14ac:dyDescent="0.35">
      <c r="A3421" s="22"/>
      <c r="B3421" s="22"/>
      <c r="C3421" s="22"/>
      <c r="D3421" s="26"/>
      <c r="E3421" s="5" t="s">
        <v>7042</v>
      </c>
      <c r="F3421" s="3">
        <v>15</v>
      </c>
      <c r="G3421" s="20"/>
      <c r="H3421" s="20"/>
      <c r="I3421" s="20"/>
      <c r="J3421" s="30">
        <f t="shared" si="73"/>
        <v>15</v>
      </c>
      <c r="K3421" s="22"/>
      <c r="L3421" s="22"/>
      <c r="M3421" s="22"/>
    </row>
    <row r="3422" spans="1:13" ht="21.3" customHeight="1" thickBot="1" x14ac:dyDescent="0.35">
      <c r="A3422" s="22"/>
      <c r="B3422" s="22"/>
      <c r="C3422" s="22"/>
      <c r="D3422" s="26"/>
      <c r="E3422" s="5" t="s">
        <v>7043</v>
      </c>
      <c r="F3422" s="3">
        <v>25</v>
      </c>
      <c r="G3422" s="20"/>
      <c r="H3422" s="20"/>
      <c r="I3422" s="20"/>
      <c r="J3422" s="30">
        <f t="shared" si="73"/>
        <v>25</v>
      </c>
      <c r="K3422" s="22"/>
      <c r="L3422" s="22"/>
      <c r="M3422" s="22"/>
    </row>
    <row r="3423" spans="1:13" ht="21.3" customHeight="1" thickBot="1" x14ac:dyDescent="0.35">
      <c r="A3423" s="22"/>
      <c r="B3423" s="22"/>
      <c r="C3423" s="22"/>
      <c r="D3423" s="26"/>
      <c r="E3423" s="5" t="s">
        <v>7044</v>
      </c>
      <c r="F3423" s="3">
        <v>15</v>
      </c>
      <c r="G3423" s="20"/>
      <c r="H3423" s="20"/>
      <c r="I3423" s="20"/>
      <c r="J3423" s="30">
        <f t="shared" si="73"/>
        <v>15</v>
      </c>
      <c r="K3423" s="22"/>
      <c r="L3423" s="22"/>
      <c r="M3423" s="22"/>
    </row>
    <row r="3424" spans="1:13" ht="21.3" customHeight="1" thickBot="1" x14ac:dyDescent="0.35">
      <c r="A3424" s="22"/>
      <c r="B3424" s="22"/>
      <c r="C3424" s="22"/>
      <c r="D3424" s="26"/>
      <c r="E3424" s="5" t="s">
        <v>7045</v>
      </c>
      <c r="F3424" s="3">
        <v>15</v>
      </c>
      <c r="G3424" s="20"/>
      <c r="H3424" s="20"/>
      <c r="I3424" s="20"/>
      <c r="J3424" s="30">
        <f t="shared" si="73"/>
        <v>15</v>
      </c>
      <c r="K3424" s="22"/>
      <c r="L3424" s="22"/>
      <c r="M3424" s="22"/>
    </row>
    <row r="3425" spans="1:13" ht="15.15" customHeight="1" thickBot="1" x14ac:dyDescent="0.35">
      <c r="A3425" s="22"/>
      <c r="B3425" s="22"/>
      <c r="C3425" s="22"/>
      <c r="D3425" s="26"/>
      <c r="E3425" s="5" t="s">
        <v>7046</v>
      </c>
      <c r="F3425" s="3">
        <v>20</v>
      </c>
      <c r="G3425" s="20"/>
      <c r="H3425" s="20"/>
      <c r="I3425" s="20"/>
      <c r="J3425" s="30">
        <f t="shared" si="73"/>
        <v>20</v>
      </c>
      <c r="K3425" s="22"/>
      <c r="L3425" s="22"/>
      <c r="M3425" s="22"/>
    </row>
    <row r="3426" spans="1:13" ht="21.3" customHeight="1" thickBot="1" x14ac:dyDescent="0.35">
      <c r="A3426" s="22"/>
      <c r="B3426" s="22"/>
      <c r="C3426" s="22"/>
      <c r="D3426" s="26"/>
      <c r="E3426" s="5" t="s">
        <v>7047</v>
      </c>
      <c r="F3426" s="3">
        <v>10</v>
      </c>
      <c r="G3426" s="20"/>
      <c r="H3426" s="20"/>
      <c r="I3426" s="20"/>
      <c r="J3426" s="30">
        <f t="shared" si="73"/>
        <v>10</v>
      </c>
      <c r="K3426" s="22"/>
      <c r="L3426" s="22"/>
      <c r="M3426" s="22"/>
    </row>
    <row r="3427" spans="1:13" ht="21.3" customHeight="1" thickBot="1" x14ac:dyDescent="0.35">
      <c r="A3427" s="22"/>
      <c r="B3427" s="22"/>
      <c r="C3427" s="22"/>
      <c r="D3427" s="26"/>
      <c r="E3427" s="5" t="s">
        <v>7048</v>
      </c>
      <c r="F3427" s="3">
        <v>10</v>
      </c>
      <c r="G3427" s="20"/>
      <c r="H3427" s="20"/>
      <c r="I3427" s="20"/>
      <c r="J3427" s="30">
        <f t="shared" si="73"/>
        <v>10</v>
      </c>
      <c r="K3427" s="22"/>
      <c r="L3427" s="22"/>
      <c r="M3427" s="22"/>
    </row>
    <row r="3428" spans="1:13" ht="21.3" customHeight="1" thickBot="1" x14ac:dyDescent="0.35">
      <c r="A3428" s="22"/>
      <c r="B3428" s="22"/>
      <c r="C3428" s="22"/>
      <c r="D3428" s="26"/>
      <c r="E3428" s="5" t="s">
        <v>7049</v>
      </c>
      <c r="F3428" s="3">
        <v>10</v>
      </c>
      <c r="G3428" s="20"/>
      <c r="H3428" s="20"/>
      <c r="I3428" s="20"/>
      <c r="J3428" s="30">
        <f t="shared" si="73"/>
        <v>10</v>
      </c>
      <c r="K3428" s="22"/>
      <c r="L3428" s="22"/>
      <c r="M3428" s="22"/>
    </row>
    <row r="3429" spans="1:13" ht="21.3" customHeight="1" thickBot="1" x14ac:dyDescent="0.35">
      <c r="A3429" s="22"/>
      <c r="B3429" s="22"/>
      <c r="C3429" s="22"/>
      <c r="D3429" s="26"/>
      <c r="E3429" s="5" t="s">
        <v>7050</v>
      </c>
      <c r="F3429" s="3">
        <v>20</v>
      </c>
      <c r="G3429" s="20"/>
      <c r="H3429" s="20"/>
      <c r="I3429" s="20"/>
      <c r="J3429" s="30">
        <f t="shared" si="73"/>
        <v>20</v>
      </c>
      <c r="K3429" s="22"/>
      <c r="L3429" s="22"/>
      <c r="M3429" s="22"/>
    </row>
    <row r="3430" spans="1:13" ht="21.3" customHeight="1" thickBot="1" x14ac:dyDescent="0.35">
      <c r="A3430" s="22"/>
      <c r="B3430" s="22"/>
      <c r="C3430" s="22"/>
      <c r="D3430" s="26"/>
      <c r="E3430" s="5" t="s">
        <v>7051</v>
      </c>
      <c r="F3430" s="3">
        <v>4</v>
      </c>
      <c r="G3430" s="20"/>
      <c r="H3430" s="20"/>
      <c r="I3430" s="20"/>
      <c r="J3430" s="30">
        <f t="shared" si="73"/>
        <v>4</v>
      </c>
      <c r="K3430" s="22"/>
      <c r="L3430" s="22"/>
      <c r="M3430" s="22"/>
    </row>
    <row r="3431" spans="1:13" ht="21.3" customHeight="1" thickBot="1" x14ac:dyDescent="0.35">
      <c r="A3431" s="22"/>
      <c r="B3431" s="22"/>
      <c r="C3431" s="22"/>
      <c r="D3431" s="26"/>
      <c r="E3431" s="5" t="s">
        <v>7052</v>
      </c>
      <c r="F3431" s="3">
        <v>20</v>
      </c>
      <c r="G3431" s="20"/>
      <c r="H3431" s="20"/>
      <c r="I3431" s="20"/>
      <c r="J3431" s="30">
        <f t="shared" si="73"/>
        <v>20</v>
      </c>
      <c r="K3431" s="22"/>
      <c r="L3431" s="22"/>
      <c r="M3431" s="22"/>
    </row>
    <row r="3432" spans="1:13" ht="21.3" customHeight="1" thickBot="1" x14ac:dyDescent="0.35">
      <c r="A3432" s="22"/>
      <c r="B3432" s="22"/>
      <c r="C3432" s="22"/>
      <c r="D3432" s="26"/>
      <c r="E3432" s="5" t="s">
        <v>7053</v>
      </c>
      <c r="F3432" s="3">
        <v>60</v>
      </c>
      <c r="G3432" s="20"/>
      <c r="H3432" s="20"/>
      <c r="I3432" s="20"/>
      <c r="J3432" s="30">
        <f t="shared" si="73"/>
        <v>60</v>
      </c>
      <c r="K3432" s="22"/>
      <c r="L3432" s="22"/>
      <c r="M3432" s="22"/>
    </row>
    <row r="3433" spans="1:13" ht="21.3" customHeight="1" thickBot="1" x14ac:dyDescent="0.35">
      <c r="A3433" s="22"/>
      <c r="B3433" s="22"/>
      <c r="C3433" s="22"/>
      <c r="D3433" s="26"/>
      <c r="E3433" s="5" t="s">
        <v>7054</v>
      </c>
      <c r="F3433" s="3">
        <v>10</v>
      </c>
      <c r="G3433" s="20"/>
      <c r="H3433" s="20"/>
      <c r="I3433" s="20"/>
      <c r="J3433" s="30">
        <f t="shared" si="73"/>
        <v>10</v>
      </c>
      <c r="K3433" s="22"/>
      <c r="L3433" s="22"/>
      <c r="M3433" s="22"/>
    </row>
    <row r="3434" spans="1:13" ht="21.3" customHeight="1" thickBot="1" x14ac:dyDescent="0.35">
      <c r="A3434" s="22"/>
      <c r="B3434" s="22"/>
      <c r="C3434" s="22"/>
      <c r="D3434" s="26"/>
      <c r="E3434" s="5" t="s">
        <v>7055</v>
      </c>
      <c r="F3434" s="3">
        <v>20</v>
      </c>
      <c r="G3434" s="20"/>
      <c r="H3434" s="20"/>
      <c r="I3434" s="20"/>
      <c r="J3434" s="30">
        <f t="shared" si="73"/>
        <v>20</v>
      </c>
      <c r="K3434" s="22"/>
      <c r="L3434" s="22"/>
      <c r="M3434" s="22"/>
    </row>
    <row r="3435" spans="1:13" ht="30.6" customHeight="1" thickBot="1" x14ac:dyDescent="0.35">
      <c r="A3435" s="22"/>
      <c r="B3435" s="22"/>
      <c r="C3435" s="22"/>
      <c r="D3435" s="26"/>
      <c r="E3435" s="5" t="s">
        <v>7056</v>
      </c>
      <c r="F3435" s="3">
        <v>20</v>
      </c>
      <c r="G3435" s="20"/>
      <c r="H3435" s="20"/>
      <c r="I3435" s="20"/>
      <c r="J3435" s="30">
        <f t="shared" si="73"/>
        <v>20</v>
      </c>
      <c r="K3435" s="22"/>
      <c r="L3435" s="22"/>
      <c r="M3435" s="22"/>
    </row>
    <row r="3436" spans="1:13" ht="30.6" customHeight="1" thickBot="1" x14ac:dyDescent="0.35">
      <c r="A3436" s="22"/>
      <c r="B3436" s="22"/>
      <c r="C3436" s="22"/>
      <c r="D3436" s="26"/>
      <c r="E3436" s="5" t="s">
        <v>7057</v>
      </c>
      <c r="F3436" s="3">
        <v>30</v>
      </c>
      <c r="G3436" s="20"/>
      <c r="H3436" s="20"/>
      <c r="I3436" s="20"/>
      <c r="J3436" s="30">
        <f t="shared" si="73"/>
        <v>30</v>
      </c>
      <c r="K3436" s="22"/>
      <c r="L3436" s="22"/>
      <c r="M3436" s="22"/>
    </row>
    <row r="3437" spans="1:13" ht="30.6" customHeight="1" thickBot="1" x14ac:dyDescent="0.35">
      <c r="A3437" s="22"/>
      <c r="B3437" s="22"/>
      <c r="C3437" s="22"/>
      <c r="D3437" s="26"/>
      <c r="E3437" s="5" t="s">
        <v>7058</v>
      </c>
      <c r="F3437" s="3">
        <v>30</v>
      </c>
      <c r="G3437" s="20"/>
      <c r="H3437" s="20"/>
      <c r="I3437" s="20"/>
      <c r="J3437" s="30">
        <f t="shared" si="73"/>
        <v>30</v>
      </c>
      <c r="K3437" s="32">
        <f>SUM(J3413:J3437)</f>
        <v>668</v>
      </c>
      <c r="L3437" s="22"/>
      <c r="M3437" s="22"/>
    </row>
    <row r="3438" spans="1:13" ht="15.45" customHeight="1" thickBot="1" x14ac:dyDescent="0.35">
      <c r="A3438" s="10" t="s">
        <v>7059</v>
      </c>
      <c r="B3438" s="5" t="s">
        <v>7060</v>
      </c>
      <c r="C3438" s="5" t="s">
        <v>7061</v>
      </c>
      <c r="D3438" s="84" t="s">
        <v>7062</v>
      </c>
      <c r="E3438" s="84"/>
      <c r="F3438" s="84"/>
      <c r="G3438" s="84"/>
      <c r="H3438" s="84"/>
      <c r="I3438" s="84"/>
      <c r="J3438" s="84"/>
      <c r="K3438" s="20">
        <f>SUM(K3441:K3530)</f>
        <v>4530</v>
      </c>
      <c r="L3438" s="21">
        <f>ROUND(0*(1+M2/100),2)</f>
        <v>0</v>
      </c>
      <c r="M3438" s="21">
        <f>ROUND(K3438*L3438,2)</f>
        <v>0</v>
      </c>
    </row>
    <row r="3439" spans="1:13" ht="58.35" customHeight="1" thickBot="1" x14ac:dyDescent="0.35">
      <c r="A3439" s="22"/>
      <c r="B3439" s="22"/>
      <c r="C3439" s="22"/>
      <c r="D3439" s="84" t="s">
        <v>7063</v>
      </c>
      <c r="E3439" s="84"/>
      <c r="F3439" s="84"/>
      <c r="G3439" s="84"/>
      <c r="H3439" s="84"/>
      <c r="I3439" s="84"/>
      <c r="J3439" s="84"/>
      <c r="K3439" s="84"/>
      <c r="L3439" s="84"/>
      <c r="M3439" s="84"/>
    </row>
    <row r="3440" spans="1:13" ht="15.15" customHeight="1" thickBot="1" x14ac:dyDescent="0.35">
      <c r="A3440" s="22"/>
      <c r="B3440" s="22"/>
      <c r="C3440" s="22"/>
      <c r="D3440" s="22"/>
      <c r="E3440" s="23"/>
      <c r="F3440" s="25" t="s">
        <v>7064</v>
      </c>
      <c r="G3440" s="25" t="s">
        <v>7065</v>
      </c>
      <c r="H3440" s="25" t="s">
        <v>7066</v>
      </c>
      <c r="I3440" s="25" t="s">
        <v>7067</v>
      </c>
      <c r="J3440" s="25" t="s">
        <v>7068</v>
      </c>
      <c r="K3440" s="25" t="s">
        <v>7069</v>
      </c>
      <c r="L3440" s="22"/>
      <c r="M3440" s="22"/>
    </row>
    <row r="3441" spans="1:13" ht="21.3" customHeight="1" thickBot="1" x14ac:dyDescent="0.35">
      <c r="A3441" s="22"/>
      <c r="B3441" s="22"/>
      <c r="C3441" s="22"/>
      <c r="D3441" s="26"/>
      <c r="E3441" s="27" t="s">
        <v>7070</v>
      </c>
      <c r="F3441" s="28">
        <v>1</v>
      </c>
      <c r="G3441" s="29">
        <v>35</v>
      </c>
      <c r="H3441" s="29"/>
      <c r="I3441" s="29"/>
      <c r="J3441" s="31">
        <f t="shared" ref="J3441:J3472" si="74">ROUND(F3441*G3441,3)</f>
        <v>35</v>
      </c>
      <c r="K3441" s="42"/>
      <c r="L3441" s="22"/>
      <c r="M3441" s="22"/>
    </row>
    <row r="3442" spans="1:13" ht="21.3" customHeight="1" thickBot="1" x14ac:dyDescent="0.35">
      <c r="A3442" s="22"/>
      <c r="B3442" s="22"/>
      <c r="C3442" s="22"/>
      <c r="D3442" s="26"/>
      <c r="E3442" s="5" t="s">
        <v>7071</v>
      </c>
      <c r="F3442" s="3">
        <v>1</v>
      </c>
      <c r="G3442" s="20">
        <v>35</v>
      </c>
      <c r="H3442" s="20"/>
      <c r="I3442" s="20"/>
      <c r="J3442" s="30">
        <f t="shared" si="74"/>
        <v>35</v>
      </c>
      <c r="K3442" s="22"/>
      <c r="L3442" s="22"/>
      <c r="M3442" s="22"/>
    </row>
    <row r="3443" spans="1:13" ht="21.3" customHeight="1" thickBot="1" x14ac:dyDescent="0.35">
      <c r="A3443" s="22"/>
      <c r="B3443" s="22"/>
      <c r="C3443" s="22"/>
      <c r="D3443" s="26"/>
      <c r="E3443" s="5" t="s">
        <v>7072</v>
      </c>
      <c r="F3443" s="3">
        <v>1</v>
      </c>
      <c r="G3443" s="20">
        <v>35</v>
      </c>
      <c r="H3443" s="20"/>
      <c r="I3443" s="20"/>
      <c r="J3443" s="30">
        <f t="shared" si="74"/>
        <v>35</v>
      </c>
      <c r="K3443" s="22"/>
      <c r="L3443" s="22"/>
      <c r="M3443" s="22"/>
    </row>
    <row r="3444" spans="1:13" ht="21.3" customHeight="1" thickBot="1" x14ac:dyDescent="0.35">
      <c r="A3444" s="22"/>
      <c r="B3444" s="22"/>
      <c r="C3444" s="22"/>
      <c r="D3444" s="26"/>
      <c r="E3444" s="5" t="s">
        <v>7073</v>
      </c>
      <c r="F3444" s="3">
        <v>1</v>
      </c>
      <c r="G3444" s="20">
        <v>15</v>
      </c>
      <c r="H3444" s="20"/>
      <c r="I3444" s="20"/>
      <c r="J3444" s="30">
        <f t="shared" si="74"/>
        <v>15</v>
      </c>
      <c r="K3444" s="22"/>
      <c r="L3444" s="22"/>
      <c r="M3444" s="22"/>
    </row>
    <row r="3445" spans="1:13" ht="21.3" customHeight="1" thickBot="1" x14ac:dyDescent="0.35">
      <c r="A3445" s="22"/>
      <c r="B3445" s="22"/>
      <c r="C3445" s="22"/>
      <c r="D3445" s="26"/>
      <c r="E3445" s="5" t="s">
        <v>7074</v>
      </c>
      <c r="F3445" s="3">
        <v>1</v>
      </c>
      <c r="G3445" s="20">
        <v>15</v>
      </c>
      <c r="H3445" s="20"/>
      <c r="I3445" s="20"/>
      <c r="J3445" s="30">
        <f t="shared" si="74"/>
        <v>15</v>
      </c>
      <c r="K3445" s="22"/>
      <c r="L3445" s="22"/>
      <c r="M3445" s="22"/>
    </row>
    <row r="3446" spans="1:13" ht="21.3" customHeight="1" thickBot="1" x14ac:dyDescent="0.35">
      <c r="A3446" s="22"/>
      <c r="B3446" s="22"/>
      <c r="C3446" s="22"/>
      <c r="D3446" s="26"/>
      <c r="E3446" s="5" t="s">
        <v>7075</v>
      </c>
      <c r="F3446" s="3">
        <v>1</v>
      </c>
      <c r="G3446" s="20">
        <v>15</v>
      </c>
      <c r="H3446" s="20"/>
      <c r="I3446" s="20"/>
      <c r="J3446" s="30">
        <f t="shared" si="74"/>
        <v>15</v>
      </c>
      <c r="K3446" s="22"/>
      <c r="L3446" s="22"/>
      <c r="M3446" s="22"/>
    </row>
    <row r="3447" spans="1:13" ht="21.3" customHeight="1" thickBot="1" x14ac:dyDescent="0.35">
      <c r="A3447" s="22"/>
      <c r="B3447" s="22"/>
      <c r="C3447" s="22"/>
      <c r="D3447" s="26"/>
      <c r="E3447" s="5" t="s">
        <v>7076</v>
      </c>
      <c r="F3447" s="3">
        <v>1</v>
      </c>
      <c r="G3447" s="20">
        <v>15</v>
      </c>
      <c r="H3447" s="20"/>
      <c r="I3447" s="20"/>
      <c r="J3447" s="30">
        <f t="shared" si="74"/>
        <v>15</v>
      </c>
      <c r="K3447" s="22"/>
      <c r="L3447" s="22"/>
      <c r="M3447" s="22"/>
    </row>
    <row r="3448" spans="1:13" ht="21.3" customHeight="1" thickBot="1" x14ac:dyDescent="0.35">
      <c r="A3448" s="22"/>
      <c r="B3448" s="22"/>
      <c r="C3448" s="22"/>
      <c r="D3448" s="26"/>
      <c r="E3448" s="5" t="s">
        <v>7077</v>
      </c>
      <c r="F3448" s="3">
        <v>1</v>
      </c>
      <c r="G3448" s="20">
        <v>15</v>
      </c>
      <c r="H3448" s="20"/>
      <c r="I3448" s="20"/>
      <c r="J3448" s="30">
        <f t="shared" si="74"/>
        <v>15</v>
      </c>
      <c r="K3448" s="22"/>
      <c r="L3448" s="22"/>
      <c r="M3448" s="22"/>
    </row>
    <row r="3449" spans="1:13" ht="21.3" customHeight="1" thickBot="1" x14ac:dyDescent="0.35">
      <c r="A3449" s="22"/>
      <c r="B3449" s="22"/>
      <c r="C3449" s="22"/>
      <c r="D3449" s="26"/>
      <c r="E3449" s="5" t="s">
        <v>7078</v>
      </c>
      <c r="F3449" s="3">
        <v>1</v>
      </c>
      <c r="G3449" s="20">
        <v>15</v>
      </c>
      <c r="H3449" s="20"/>
      <c r="I3449" s="20"/>
      <c r="J3449" s="30">
        <f t="shared" si="74"/>
        <v>15</v>
      </c>
      <c r="K3449" s="22"/>
      <c r="L3449" s="22"/>
      <c r="M3449" s="22"/>
    </row>
    <row r="3450" spans="1:13" ht="21.3" customHeight="1" thickBot="1" x14ac:dyDescent="0.35">
      <c r="A3450" s="22"/>
      <c r="B3450" s="22"/>
      <c r="C3450" s="22"/>
      <c r="D3450" s="26"/>
      <c r="E3450" s="5" t="s">
        <v>7079</v>
      </c>
      <c r="F3450" s="3">
        <v>1</v>
      </c>
      <c r="G3450" s="20">
        <v>30</v>
      </c>
      <c r="H3450" s="20"/>
      <c r="I3450" s="20"/>
      <c r="J3450" s="30">
        <f t="shared" si="74"/>
        <v>30</v>
      </c>
      <c r="K3450" s="22"/>
      <c r="L3450" s="22"/>
      <c r="M3450" s="22"/>
    </row>
    <row r="3451" spans="1:13" ht="15.15" customHeight="1" thickBot="1" x14ac:dyDescent="0.35">
      <c r="A3451" s="22"/>
      <c r="B3451" s="22"/>
      <c r="C3451" s="22"/>
      <c r="D3451" s="26"/>
      <c r="E3451" s="5" t="s">
        <v>7080</v>
      </c>
      <c r="F3451" s="3">
        <v>1</v>
      </c>
      <c r="G3451" s="20">
        <v>20</v>
      </c>
      <c r="H3451" s="20"/>
      <c r="I3451" s="20"/>
      <c r="J3451" s="30">
        <f t="shared" si="74"/>
        <v>20</v>
      </c>
      <c r="K3451" s="22"/>
      <c r="L3451" s="22"/>
      <c r="M3451" s="22"/>
    </row>
    <row r="3452" spans="1:13" ht="21.3" customHeight="1" thickBot="1" x14ac:dyDescent="0.35">
      <c r="A3452" s="22"/>
      <c r="B3452" s="22"/>
      <c r="C3452" s="22"/>
      <c r="D3452" s="26"/>
      <c r="E3452" s="5" t="s">
        <v>7081</v>
      </c>
      <c r="F3452" s="3">
        <v>1</v>
      </c>
      <c r="G3452" s="20">
        <v>60</v>
      </c>
      <c r="H3452" s="20"/>
      <c r="I3452" s="20"/>
      <c r="J3452" s="30">
        <f t="shared" si="74"/>
        <v>60</v>
      </c>
      <c r="K3452" s="22"/>
      <c r="L3452" s="22"/>
      <c r="M3452" s="22"/>
    </row>
    <row r="3453" spans="1:13" ht="15.15" customHeight="1" thickBot="1" x14ac:dyDescent="0.35">
      <c r="A3453" s="22"/>
      <c r="B3453" s="22"/>
      <c r="C3453" s="22"/>
      <c r="D3453" s="26"/>
      <c r="E3453" s="5" t="s">
        <v>7082</v>
      </c>
      <c r="F3453" s="3">
        <v>1</v>
      </c>
      <c r="G3453" s="20">
        <v>30</v>
      </c>
      <c r="H3453" s="20"/>
      <c r="I3453" s="20"/>
      <c r="J3453" s="30">
        <f t="shared" si="74"/>
        <v>30</v>
      </c>
      <c r="K3453" s="22"/>
      <c r="L3453" s="22"/>
      <c r="M3453" s="22"/>
    </row>
    <row r="3454" spans="1:13" ht="15.15" customHeight="1" thickBot="1" x14ac:dyDescent="0.35">
      <c r="A3454" s="22"/>
      <c r="B3454" s="22"/>
      <c r="C3454" s="22"/>
      <c r="D3454" s="26"/>
      <c r="E3454" s="5" t="s">
        <v>7083</v>
      </c>
      <c r="F3454" s="3">
        <v>1</v>
      </c>
      <c r="G3454" s="20">
        <v>30</v>
      </c>
      <c r="H3454" s="20"/>
      <c r="I3454" s="20"/>
      <c r="J3454" s="30">
        <f t="shared" si="74"/>
        <v>30</v>
      </c>
      <c r="K3454" s="22"/>
      <c r="L3454" s="22"/>
      <c r="M3454" s="22"/>
    </row>
    <row r="3455" spans="1:13" ht="21.3" customHeight="1" thickBot="1" x14ac:dyDescent="0.35">
      <c r="A3455" s="22"/>
      <c r="B3455" s="22"/>
      <c r="C3455" s="22"/>
      <c r="D3455" s="26"/>
      <c r="E3455" s="5" t="s">
        <v>7084</v>
      </c>
      <c r="F3455" s="3">
        <v>1</v>
      </c>
      <c r="G3455" s="20">
        <v>30</v>
      </c>
      <c r="H3455" s="20"/>
      <c r="I3455" s="20"/>
      <c r="J3455" s="30">
        <f t="shared" si="74"/>
        <v>30</v>
      </c>
      <c r="K3455" s="22"/>
      <c r="L3455" s="22"/>
      <c r="M3455" s="22"/>
    </row>
    <row r="3456" spans="1:13" ht="21.3" customHeight="1" thickBot="1" x14ac:dyDescent="0.35">
      <c r="A3456" s="22"/>
      <c r="B3456" s="22"/>
      <c r="C3456" s="22"/>
      <c r="D3456" s="26"/>
      <c r="E3456" s="5" t="s">
        <v>7085</v>
      </c>
      <c r="F3456" s="3">
        <v>1</v>
      </c>
      <c r="G3456" s="20">
        <v>30</v>
      </c>
      <c r="H3456" s="20"/>
      <c r="I3456" s="20"/>
      <c r="J3456" s="30">
        <f t="shared" si="74"/>
        <v>30</v>
      </c>
      <c r="K3456" s="22"/>
      <c r="L3456" s="22"/>
      <c r="M3456" s="22"/>
    </row>
    <row r="3457" spans="1:13" ht="15.15" customHeight="1" thickBot="1" x14ac:dyDescent="0.35">
      <c r="A3457" s="22"/>
      <c r="B3457" s="22"/>
      <c r="C3457" s="22"/>
      <c r="D3457" s="26"/>
      <c r="E3457" s="5" t="s">
        <v>7086</v>
      </c>
      <c r="F3457" s="3">
        <v>1</v>
      </c>
      <c r="G3457" s="20">
        <v>15</v>
      </c>
      <c r="H3457" s="20"/>
      <c r="I3457" s="20"/>
      <c r="J3457" s="30">
        <f t="shared" si="74"/>
        <v>15</v>
      </c>
      <c r="K3457" s="22"/>
      <c r="L3457" s="22"/>
      <c r="M3457" s="22"/>
    </row>
    <row r="3458" spans="1:13" ht="21.3" customHeight="1" thickBot="1" x14ac:dyDescent="0.35">
      <c r="A3458" s="22"/>
      <c r="B3458" s="22"/>
      <c r="C3458" s="22"/>
      <c r="D3458" s="26"/>
      <c r="E3458" s="5" t="s">
        <v>7087</v>
      </c>
      <c r="F3458" s="3">
        <v>1</v>
      </c>
      <c r="G3458" s="20">
        <v>20</v>
      </c>
      <c r="H3458" s="20"/>
      <c r="I3458" s="20"/>
      <c r="J3458" s="30">
        <f t="shared" si="74"/>
        <v>20</v>
      </c>
      <c r="K3458" s="22"/>
      <c r="L3458" s="22"/>
      <c r="M3458" s="22"/>
    </row>
    <row r="3459" spans="1:13" ht="21.3" customHeight="1" thickBot="1" x14ac:dyDescent="0.35">
      <c r="A3459" s="22"/>
      <c r="B3459" s="22"/>
      <c r="C3459" s="22"/>
      <c r="D3459" s="26"/>
      <c r="E3459" s="5" t="s">
        <v>7088</v>
      </c>
      <c r="F3459" s="3">
        <v>1</v>
      </c>
      <c r="G3459" s="20">
        <v>20</v>
      </c>
      <c r="H3459" s="20"/>
      <c r="I3459" s="20"/>
      <c r="J3459" s="30">
        <f t="shared" si="74"/>
        <v>20</v>
      </c>
      <c r="K3459" s="22"/>
      <c r="L3459" s="22"/>
      <c r="M3459" s="22"/>
    </row>
    <row r="3460" spans="1:13" ht="15.15" customHeight="1" thickBot="1" x14ac:dyDescent="0.35">
      <c r="A3460" s="22"/>
      <c r="B3460" s="22"/>
      <c r="C3460" s="22"/>
      <c r="D3460" s="26"/>
      <c r="E3460" s="5" t="s">
        <v>7089</v>
      </c>
      <c r="F3460" s="3">
        <v>1</v>
      </c>
      <c r="G3460" s="20">
        <v>10</v>
      </c>
      <c r="H3460" s="20"/>
      <c r="I3460" s="20"/>
      <c r="J3460" s="30">
        <f t="shared" si="74"/>
        <v>10</v>
      </c>
      <c r="K3460" s="22"/>
      <c r="L3460" s="22"/>
      <c r="M3460" s="22"/>
    </row>
    <row r="3461" spans="1:13" ht="21.3" customHeight="1" thickBot="1" x14ac:dyDescent="0.35">
      <c r="A3461" s="22"/>
      <c r="B3461" s="22"/>
      <c r="C3461" s="22"/>
      <c r="D3461" s="26"/>
      <c r="E3461" s="5" t="s">
        <v>7090</v>
      </c>
      <c r="F3461" s="3">
        <v>1</v>
      </c>
      <c r="G3461" s="20">
        <v>20</v>
      </c>
      <c r="H3461" s="20"/>
      <c r="I3461" s="20"/>
      <c r="J3461" s="30">
        <f t="shared" si="74"/>
        <v>20</v>
      </c>
      <c r="K3461" s="22"/>
      <c r="L3461" s="22"/>
      <c r="M3461" s="22"/>
    </row>
    <row r="3462" spans="1:13" ht="21.3" customHeight="1" thickBot="1" x14ac:dyDescent="0.35">
      <c r="A3462" s="22"/>
      <c r="B3462" s="22"/>
      <c r="C3462" s="22"/>
      <c r="D3462" s="26"/>
      <c r="E3462" s="5" t="s">
        <v>7091</v>
      </c>
      <c r="F3462" s="3">
        <v>1</v>
      </c>
      <c r="G3462" s="20">
        <v>10</v>
      </c>
      <c r="H3462" s="20"/>
      <c r="I3462" s="20"/>
      <c r="J3462" s="30">
        <f t="shared" si="74"/>
        <v>10</v>
      </c>
      <c r="K3462" s="22"/>
      <c r="L3462" s="22"/>
      <c r="M3462" s="22"/>
    </row>
    <row r="3463" spans="1:13" ht="15.15" customHeight="1" thickBot="1" x14ac:dyDescent="0.35">
      <c r="A3463" s="22"/>
      <c r="B3463" s="22"/>
      <c r="C3463" s="22"/>
      <c r="D3463" s="26"/>
      <c r="E3463" s="5" t="s">
        <v>7092</v>
      </c>
      <c r="F3463" s="3">
        <v>1</v>
      </c>
      <c r="G3463" s="20">
        <v>20</v>
      </c>
      <c r="H3463" s="20"/>
      <c r="I3463" s="20"/>
      <c r="J3463" s="30">
        <f t="shared" si="74"/>
        <v>20</v>
      </c>
      <c r="K3463" s="22"/>
      <c r="L3463" s="22"/>
      <c r="M3463" s="22"/>
    </row>
    <row r="3464" spans="1:13" ht="15.15" customHeight="1" thickBot="1" x14ac:dyDescent="0.35">
      <c r="A3464" s="22"/>
      <c r="B3464" s="22"/>
      <c r="C3464" s="22"/>
      <c r="D3464" s="26"/>
      <c r="E3464" s="5" t="s">
        <v>7093</v>
      </c>
      <c r="F3464" s="3">
        <v>1</v>
      </c>
      <c r="G3464" s="20">
        <v>20</v>
      </c>
      <c r="H3464" s="20"/>
      <c r="I3464" s="20"/>
      <c r="J3464" s="30">
        <f t="shared" si="74"/>
        <v>20</v>
      </c>
      <c r="K3464" s="22"/>
      <c r="L3464" s="22"/>
      <c r="M3464" s="22"/>
    </row>
    <row r="3465" spans="1:13" ht="21.3" customHeight="1" thickBot="1" x14ac:dyDescent="0.35">
      <c r="A3465" s="22"/>
      <c r="B3465" s="22"/>
      <c r="C3465" s="22"/>
      <c r="D3465" s="26"/>
      <c r="E3465" s="5" t="s">
        <v>7094</v>
      </c>
      <c r="F3465" s="3">
        <v>1</v>
      </c>
      <c r="G3465" s="20">
        <v>20</v>
      </c>
      <c r="H3465" s="20"/>
      <c r="I3465" s="20"/>
      <c r="J3465" s="30">
        <f t="shared" si="74"/>
        <v>20</v>
      </c>
      <c r="K3465" s="22"/>
      <c r="L3465" s="22"/>
      <c r="M3465" s="22"/>
    </row>
    <row r="3466" spans="1:13" ht="21.3" customHeight="1" thickBot="1" x14ac:dyDescent="0.35">
      <c r="A3466" s="22"/>
      <c r="B3466" s="22"/>
      <c r="C3466" s="22"/>
      <c r="D3466" s="26"/>
      <c r="E3466" s="5" t="s">
        <v>7095</v>
      </c>
      <c r="F3466" s="3">
        <v>1</v>
      </c>
      <c r="G3466" s="20">
        <v>20</v>
      </c>
      <c r="H3466" s="20"/>
      <c r="I3466" s="20"/>
      <c r="J3466" s="30">
        <f t="shared" si="74"/>
        <v>20</v>
      </c>
      <c r="K3466" s="22"/>
      <c r="L3466" s="22"/>
      <c r="M3466" s="22"/>
    </row>
    <row r="3467" spans="1:13" ht="21.3" customHeight="1" thickBot="1" x14ac:dyDescent="0.35">
      <c r="A3467" s="22"/>
      <c r="B3467" s="22"/>
      <c r="C3467" s="22"/>
      <c r="D3467" s="26"/>
      <c r="E3467" s="5" t="s">
        <v>7096</v>
      </c>
      <c r="F3467" s="3">
        <v>1</v>
      </c>
      <c r="G3467" s="20">
        <v>20</v>
      </c>
      <c r="H3467" s="20"/>
      <c r="I3467" s="20"/>
      <c r="J3467" s="30">
        <f t="shared" si="74"/>
        <v>20</v>
      </c>
      <c r="K3467" s="22"/>
      <c r="L3467" s="22"/>
      <c r="M3467" s="22"/>
    </row>
    <row r="3468" spans="1:13" ht="21.3" customHeight="1" thickBot="1" x14ac:dyDescent="0.35">
      <c r="A3468" s="22"/>
      <c r="B3468" s="22"/>
      <c r="C3468" s="22"/>
      <c r="D3468" s="26"/>
      <c r="E3468" s="5" t="s">
        <v>7097</v>
      </c>
      <c r="F3468" s="3">
        <v>1</v>
      </c>
      <c r="G3468" s="20">
        <v>20</v>
      </c>
      <c r="H3468" s="20"/>
      <c r="I3468" s="20"/>
      <c r="J3468" s="30">
        <f t="shared" si="74"/>
        <v>20</v>
      </c>
      <c r="K3468" s="22"/>
      <c r="L3468" s="22"/>
      <c r="M3468" s="22"/>
    </row>
    <row r="3469" spans="1:13" ht="21.3" customHeight="1" thickBot="1" x14ac:dyDescent="0.35">
      <c r="A3469" s="22"/>
      <c r="B3469" s="22"/>
      <c r="C3469" s="22"/>
      <c r="D3469" s="26"/>
      <c r="E3469" s="5" t="s">
        <v>7098</v>
      </c>
      <c r="F3469" s="3">
        <v>1</v>
      </c>
      <c r="G3469" s="20">
        <v>20</v>
      </c>
      <c r="H3469" s="20"/>
      <c r="I3469" s="20"/>
      <c r="J3469" s="30">
        <f t="shared" si="74"/>
        <v>20</v>
      </c>
      <c r="K3469" s="22"/>
      <c r="L3469" s="22"/>
      <c r="M3469" s="22"/>
    </row>
    <row r="3470" spans="1:13" ht="21.3" customHeight="1" thickBot="1" x14ac:dyDescent="0.35">
      <c r="A3470" s="22"/>
      <c r="B3470" s="22"/>
      <c r="C3470" s="22"/>
      <c r="D3470" s="26"/>
      <c r="E3470" s="5" t="s">
        <v>7099</v>
      </c>
      <c r="F3470" s="3">
        <v>1</v>
      </c>
      <c r="G3470" s="20">
        <v>20</v>
      </c>
      <c r="H3470" s="20"/>
      <c r="I3470" s="20"/>
      <c r="J3470" s="30">
        <f t="shared" si="74"/>
        <v>20</v>
      </c>
      <c r="K3470" s="22"/>
      <c r="L3470" s="22"/>
      <c r="M3470" s="22"/>
    </row>
    <row r="3471" spans="1:13" ht="21.3" customHeight="1" thickBot="1" x14ac:dyDescent="0.35">
      <c r="A3471" s="22"/>
      <c r="B3471" s="22"/>
      <c r="C3471" s="22"/>
      <c r="D3471" s="26"/>
      <c r="E3471" s="5" t="s">
        <v>7100</v>
      </c>
      <c r="F3471" s="3">
        <v>1</v>
      </c>
      <c r="G3471" s="20">
        <v>20</v>
      </c>
      <c r="H3471" s="20"/>
      <c r="I3471" s="20"/>
      <c r="J3471" s="30">
        <f t="shared" si="74"/>
        <v>20</v>
      </c>
      <c r="K3471" s="22"/>
      <c r="L3471" s="22"/>
      <c r="M3471" s="22"/>
    </row>
    <row r="3472" spans="1:13" ht="21.3" customHeight="1" thickBot="1" x14ac:dyDescent="0.35">
      <c r="A3472" s="22"/>
      <c r="B3472" s="22"/>
      <c r="C3472" s="22"/>
      <c r="D3472" s="26"/>
      <c r="E3472" s="5" t="s">
        <v>7101</v>
      </c>
      <c r="F3472" s="3">
        <v>1</v>
      </c>
      <c r="G3472" s="20">
        <v>30</v>
      </c>
      <c r="H3472" s="20"/>
      <c r="I3472" s="20"/>
      <c r="J3472" s="30">
        <f t="shared" si="74"/>
        <v>30</v>
      </c>
      <c r="K3472" s="22"/>
      <c r="L3472" s="22"/>
      <c r="M3472" s="22"/>
    </row>
    <row r="3473" spans="1:13" ht="21.3" customHeight="1" thickBot="1" x14ac:dyDescent="0.35">
      <c r="A3473" s="22"/>
      <c r="B3473" s="22"/>
      <c r="C3473" s="22"/>
      <c r="D3473" s="26"/>
      <c r="E3473" s="5" t="s">
        <v>7102</v>
      </c>
      <c r="F3473" s="3">
        <v>1</v>
      </c>
      <c r="G3473" s="20">
        <v>25</v>
      </c>
      <c r="H3473" s="20"/>
      <c r="I3473" s="20"/>
      <c r="J3473" s="30">
        <f t="shared" ref="J3473:J3504" si="75">ROUND(F3473*G3473,3)</f>
        <v>25</v>
      </c>
      <c r="K3473" s="22"/>
      <c r="L3473" s="22"/>
      <c r="M3473" s="22"/>
    </row>
    <row r="3474" spans="1:13" ht="21.3" customHeight="1" thickBot="1" x14ac:dyDescent="0.35">
      <c r="A3474" s="22"/>
      <c r="B3474" s="22"/>
      <c r="C3474" s="22"/>
      <c r="D3474" s="26"/>
      <c r="E3474" s="5" t="s">
        <v>7103</v>
      </c>
      <c r="F3474" s="3">
        <v>1</v>
      </c>
      <c r="G3474" s="20">
        <v>25</v>
      </c>
      <c r="H3474" s="20"/>
      <c r="I3474" s="20"/>
      <c r="J3474" s="30">
        <f t="shared" si="75"/>
        <v>25</v>
      </c>
      <c r="K3474" s="22"/>
      <c r="L3474" s="22"/>
      <c r="M3474" s="22"/>
    </row>
    <row r="3475" spans="1:13" ht="21.3" customHeight="1" thickBot="1" x14ac:dyDescent="0.35">
      <c r="A3475" s="22"/>
      <c r="B3475" s="22"/>
      <c r="C3475" s="22"/>
      <c r="D3475" s="26"/>
      <c r="E3475" s="5" t="s">
        <v>7104</v>
      </c>
      <c r="F3475" s="3">
        <v>1</v>
      </c>
      <c r="G3475" s="20">
        <v>10</v>
      </c>
      <c r="H3475" s="20"/>
      <c r="I3475" s="20"/>
      <c r="J3475" s="30">
        <f t="shared" si="75"/>
        <v>10</v>
      </c>
      <c r="K3475" s="22"/>
      <c r="L3475" s="22"/>
      <c r="M3475" s="22"/>
    </row>
    <row r="3476" spans="1:13" ht="21.3" customHeight="1" thickBot="1" x14ac:dyDescent="0.35">
      <c r="A3476" s="22"/>
      <c r="B3476" s="22"/>
      <c r="C3476" s="22"/>
      <c r="D3476" s="26"/>
      <c r="E3476" s="5" t="s">
        <v>7105</v>
      </c>
      <c r="F3476" s="3">
        <v>1</v>
      </c>
      <c r="G3476" s="20">
        <v>10</v>
      </c>
      <c r="H3476" s="20"/>
      <c r="I3476" s="20"/>
      <c r="J3476" s="30">
        <f t="shared" si="75"/>
        <v>10</v>
      </c>
      <c r="K3476" s="22"/>
      <c r="L3476" s="22"/>
      <c r="M3476" s="22"/>
    </row>
    <row r="3477" spans="1:13" ht="15.15" customHeight="1" thickBot="1" x14ac:dyDescent="0.35">
      <c r="A3477" s="22"/>
      <c r="B3477" s="22"/>
      <c r="C3477" s="22"/>
      <c r="D3477" s="26"/>
      <c r="E3477" s="5" t="s">
        <v>7106</v>
      </c>
      <c r="F3477" s="3">
        <v>1</v>
      </c>
      <c r="G3477" s="20">
        <v>25</v>
      </c>
      <c r="H3477" s="20"/>
      <c r="I3477" s="20"/>
      <c r="J3477" s="30">
        <f t="shared" si="75"/>
        <v>25</v>
      </c>
      <c r="K3477" s="22"/>
      <c r="L3477" s="22"/>
      <c r="M3477" s="22"/>
    </row>
    <row r="3478" spans="1:13" ht="15.15" customHeight="1" thickBot="1" x14ac:dyDescent="0.35">
      <c r="A3478" s="22"/>
      <c r="B3478" s="22"/>
      <c r="C3478" s="22"/>
      <c r="D3478" s="26"/>
      <c r="E3478" s="5" t="s">
        <v>7107</v>
      </c>
      <c r="F3478" s="3">
        <v>1</v>
      </c>
      <c r="G3478" s="20">
        <v>25</v>
      </c>
      <c r="H3478" s="20"/>
      <c r="I3478" s="20"/>
      <c r="J3478" s="30">
        <f t="shared" si="75"/>
        <v>25</v>
      </c>
      <c r="K3478" s="22"/>
      <c r="L3478" s="22"/>
      <c r="M3478" s="22"/>
    </row>
    <row r="3479" spans="1:13" ht="21.3" customHeight="1" thickBot="1" x14ac:dyDescent="0.35">
      <c r="A3479" s="22"/>
      <c r="B3479" s="22"/>
      <c r="C3479" s="22"/>
      <c r="D3479" s="26"/>
      <c r="E3479" s="5" t="s">
        <v>7108</v>
      </c>
      <c r="F3479" s="3">
        <v>1</v>
      </c>
      <c r="G3479" s="20">
        <v>25</v>
      </c>
      <c r="H3479" s="20"/>
      <c r="I3479" s="20"/>
      <c r="J3479" s="30">
        <f t="shared" si="75"/>
        <v>25</v>
      </c>
      <c r="K3479" s="22"/>
      <c r="L3479" s="22"/>
      <c r="M3479" s="22"/>
    </row>
    <row r="3480" spans="1:13" ht="21.3" customHeight="1" thickBot="1" x14ac:dyDescent="0.35">
      <c r="A3480" s="22"/>
      <c r="B3480" s="22"/>
      <c r="C3480" s="22"/>
      <c r="D3480" s="26"/>
      <c r="E3480" s="5" t="s">
        <v>7109</v>
      </c>
      <c r="F3480" s="3">
        <v>1</v>
      </c>
      <c r="G3480" s="20">
        <v>25</v>
      </c>
      <c r="H3480" s="20"/>
      <c r="I3480" s="20"/>
      <c r="J3480" s="30">
        <f t="shared" si="75"/>
        <v>25</v>
      </c>
      <c r="K3480" s="22"/>
      <c r="L3480" s="22"/>
      <c r="M3480" s="22"/>
    </row>
    <row r="3481" spans="1:13" ht="15.15" customHeight="1" thickBot="1" x14ac:dyDescent="0.35">
      <c r="A3481" s="22"/>
      <c r="B3481" s="22"/>
      <c r="C3481" s="22"/>
      <c r="D3481" s="26"/>
      <c r="E3481" s="5" t="s">
        <v>7110</v>
      </c>
      <c r="F3481" s="3">
        <v>1</v>
      </c>
      <c r="G3481" s="20">
        <v>25</v>
      </c>
      <c r="H3481" s="20"/>
      <c r="I3481" s="20"/>
      <c r="J3481" s="30">
        <f t="shared" si="75"/>
        <v>25</v>
      </c>
      <c r="K3481" s="22"/>
      <c r="L3481" s="22"/>
      <c r="M3481" s="22"/>
    </row>
    <row r="3482" spans="1:13" ht="15.15" customHeight="1" thickBot="1" x14ac:dyDescent="0.35">
      <c r="A3482" s="22"/>
      <c r="B3482" s="22"/>
      <c r="C3482" s="22"/>
      <c r="D3482" s="26"/>
      <c r="E3482" s="5" t="s">
        <v>7111</v>
      </c>
      <c r="F3482" s="3">
        <v>1</v>
      </c>
      <c r="G3482" s="20">
        <v>25</v>
      </c>
      <c r="H3482" s="20"/>
      <c r="I3482" s="20"/>
      <c r="J3482" s="30">
        <f t="shared" si="75"/>
        <v>25</v>
      </c>
      <c r="K3482" s="22"/>
      <c r="L3482" s="22"/>
      <c r="M3482" s="22"/>
    </row>
    <row r="3483" spans="1:13" ht="21.3" customHeight="1" thickBot="1" x14ac:dyDescent="0.35">
      <c r="A3483" s="22"/>
      <c r="B3483" s="22"/>
      <c r="C3483" s="22"/>
      <c r="D3483" s="26"/>
      <c r="E3483" s="5" t="s">
        <v>7112</v>
      </c>
      <c r="F3483" s="3">
        <v>1</v>
      </c>
      <c r="G3483" s="20">
        <v>25</v>
      </c>
      <c r="H3483" s="20"/>
      <c r="I3483" s="20"/>
      <c r="J3483" s="30">
        <f t="shared" si="75"/>
        <v>25</v>
      </c>
      <c r="K3483" s="22"/>
      <c r="L3483" s="22"/>
      <c r="M3483" s="22"/>
    </row>
    <row r="3484" spans="1:13" ht="15.15" customHeight="1" thickBot="1" x14ac:dyDescent="0.35">
      <c r="A3484" s="22"/>
      <c r="B3484" s="22"/>
      <c r="C3484" s="22"/>
      <c r="D3484" s="26"/>
      <c r="E3484" s="5" t="s">
        <v>7113</v>
      </c>
      <c r="F3484" s="3">
        <v>1</v>
      </c>
      <c r="G3484" s="20">
        <v>25</v>
      </c>
      <c r="H3484" s="20"/>
      <c r="I3484" s="20"/>
      <c r="J3484" s="30">
        <f t="shared" si="75"/>
        <v>25</v>
      </c>
      <c r="K3484" s="22"/>
      <c r="L3484" s="22"/>
      <c r="M3484" s="22"/>
    </row>
    <row r="3485" spans="1:13" ht="21.3" customHeight="1" thickBot="1" x14ac:dyDescent="0.35">
      <c r="A3485" s="22"/>
      <c r="B3485" s="22"/>
      <c r="C3485" s="22"/>
      <c r="D3485" s="26"/>
      <c r="E3485" s="5" t="s">
        <v>7114</v>
      </c>
      <c r="F3485" s="3">
        <v>1</v>
      </c>
      <c r="G3485" s="20">
        <v>25</v>
      </c>
      <c r="H3485" s="20"/>
      <c r="I3485" s="20"/>
      <c r="J3485" s="30">
        <f t="shared" si="75"/>
        <v>25</v>
      </c>
      <c r="K3485" s="22"/>
      <c r="L3485" s="22"/>
      <c r="M3485" s="22"/>
    </row>
    <row r="3486" spans="1:13" ht="21.3" customHeight="1" thickBot="1" x14ac:dyDescent="0.35">
      <c r="A3486" s="22"/>
      <c r="B3486" s="22"/>
      <c r="C3486" s="22"/>
      <c r="D3486" s="26"/>
      <c r="E3486" s="5" t="s">
        <v>7115</v>
      </c>
      <c r="F3486" s="3">
        <v>1</v>
      </c>
      <c r="G3486" s="20">
        <v>25</v>
      </c>
      <c r="H3486" s="20"/>
      <c r="I3486" s="20"/>
      <c r="J3486" s="30">
        <f t="shared" si="75"/>
        <v>25</v>
      </c>
      <c r="K3486" s="22"/>
      <c r="L3486" s="22"/>
      <c r="M3486" s="22"/>
    </row>
    <row r="3487" spans="1:13" ht="21.3" customHeight="1" thickBot="1" x14ac:dyDescent="0.35">
      <c r="A3487" s="22"/>
      <c r="B3487" s="22"/>
      <c r="C3487" s="22"/>
      <c r="D3487" s="26"/>
      <c r="E3487" s="5" t="s">
        <v>7116</v>
      </c>
      <c r="F3487" s="3">
        <v>1</v>
      </c>
      <c r="G3487" s="20">
        <v>25</v>
      </c>
      <c r="H3487" s="20"/>
      <c r="I3487" s="20"/>
      <c r="J3487" s="30">
        <f t="shared" si="75"/>
        <v>25</v>
      </c>
      <c r="K3487" s="22"/>
      <c r="L3487" s="22"/>
      <c r="M3487" s="22"/>
    </row>
    <row r="3488" spans="1:13" ht="21.3" customHeight="1" thickBot="1" x14ac:dyDescent="0.35">
      <c r="A3488" s="22"/>
      <c r="B3488" s="22"/>
      <c r="C3488" s="22"/>
      <c r="D3488" s="26"/>
      <c r="E3488" s="5" t="s">
        <v>7117</v>
      </c>
      <c r="F3488" s="3">
        <v>1</v>
      </c>
      <c r="G3488" s="20">
        <v>25</v>
      </c>
      <c r="H3488" s="20"/>
      <c r="I3488" s="20"/>
      <c r="J3488" s="30">
        <f t="shared" si="75"/>
        <v>25</v>
      </c>
      <c r="K3488" s="22"/>
      <c r="L3488" s="22"/>
      <c r="M3488" s="22"/>
    </row>
    <row r="3489" spans="1:13" ht="15.15" customHeight="1" thickBot="1" x14ac:dyDescent="0.35">
      <c r="A3489" s="22"/>
      <c r="B3489" s="22"/>
      <c r="C3489" s="22"/>
      <c r="D3489" s="26"/>
      <c r="E3489" s="5" t="s">
        <v>7118</v>
      </c>
      <c r="F3489" s="3">
        <v>1</v>
      </c>
      <c r="G3489" s="20">
        <v>25</v>
      </c>
      <c r="H3489" s="20"/>
      <c r="I3489" s="20"/>
      <c r="J3489" s="30">
        <f t="shared" si="75"/>
        <v>25</v>
      </c>
      <c r="K3489" s="22"/>
      <c r="L3489" s="22"/>
      <c r="M3489" s="22"/>
    </row>
    <row r="3490" spans="1:13" ht="21.3" customHeight="1" thickBot="1" x14ac:dyDescent="0.35">
      <c r="A3490" s="22"/>
      <c r="B3490" s="22"/>
      <c r="C3490" s="22"/>
      <c r="D3490" s="26"/>
      <c r="E3490" s="5" t="s">
        <v>7119</v>
      </c>
      <c r="F3490" s="3">
        <v>1</v>
      </c>
      <c r="G3490" s="20">
        <v>25</v>
      </c>
      <c r="H3490" s="20"/>
      <c r="I3490" s="20"/>
      <c r="J3490" s="30">
        <f t="shared" si="75"/>
        <v>25</v>
      </c>
      <c r="K3490" s="22"/>
      <c r="L3490" s="22"/>
      <c r="M3490" s="22"/>
    </row>
    <row r="3491" spans="1:13" ht="21.3" customHeight="1" thickBot="1" x14ac:dyDescent="0.35">
      <c r="A3491" s="22"/>
      <c r="B3491" s="22"/>
      <c r="C3491" s="22"/>
      <c r="D3491" s="26"/>
      <c r="E3491" s="5" t="s">
        <v>7120</v>
      </c>
      <c r="F3491" s="3">
        <v>1</v>
      </c>
      <c r="G3491" s="20">
        <v>20</v>
      </c>
      <c r="H3491" s="20"/>
      <c r="I3491" s="20"/>
      <c r="J3491" s="30">
        <f t="shared" si="75"/>
        <v>20</v>
      </c>
      <c r="K3491" s="22"/>
      <c r="L3491" s="22"/>
      <c r="M3491" s="22"/>
    </row>
    <row r="3492" spans="1:13" ht="21.3" customHeight="1" thickBot="1" x14ac:dyDescent="0.35">
      <c r="A3492" s="22"/>
      <c r="B3492" s="22"/>
      <c r="C3492" s="22"/>
      <c r="D3492" s="26"/>
      <c r="E3492" s="5" t="s">
        <v>7121</v>
      </c>
      <c r="F3492" s="3">
        <v>1</v>
      </c>
      <c r="G3492" s="20">
        <v>20</v>
      </c>
      <c r="H3492" s="20"/>
      <c r="I3492" s="20"/>
      <c r="J3492" s="30">
        <f t="shared" si="75"/>
        <v>20</v>
      </c>
      <c r="K3492" s="22"/>
      <c r="L3492" s="22"/>
      <c r="M3492" s="22"/>
    </row>
    <row r="3493" spans="1:13" ht="21.3" customHeight="1" thickBot="1" x14ac:dyDescent="0.35">
      <c r="A3493" s="22"/>
      <c r="B3493" s="22"/>
      <c r="C3493" s="22"/>
      <c r="D3493" s="26"/>
      <c r="E3493" s="5" t="s">
        <v>7122</v>
      </c>
      <c r="F3493" s="3">
        <v>1</v>
      </c>
      <c r="G3493" s="20">
        <v>20</v>
      </c>
      <c r="H3493" s="20"/>
      <c r="I3493" s="20"/>
      <c r="J3493" s="30">
        <f t="shared" si="75"/>
        <v>20</v>
      </c>
      <c r="K3493" s="22"/>
      <c r="L3493" s="22"/>
      <c r="M3493" s="22"/>
    </row>
    <row r="3494" spans="1:13" ht="21.3" customHeight="1" thickBot="1" x14ac:dyDescent="0.35">
      <c r="A3494" s="22"/>
      <c r="B3494" s="22"/>
      <c r="C3494" s="22"/>
      <c r="D3494" s="26"/>
      <c r="E3494" s="5" t="s">
        <v>7123</v>
      </c>
      <c r="F3494" s="3">
        <v>1</v>
      </c>
      <c r="G3494" s="20">
        <v>20</v>
      </c>
      <c r="H3494" s="20"/>
      <c r="I3494" s="20"/>
      <c r="J3494" s="30">
        <f t="shared" si="75"/>
        <v>20</v>
      </c>
      <c r="K3494" s="22"/>
      <c r="L3494" s="22"/>
      <c r="M3494" s="22"/>
    </row>
    <row r="3495" spans="1:13" ht="15.15" customHeight="1" thickBot="1" x14ac:dyDescent="0.35">
      <c r="A3495" s="22"/>
      <c r="B3495" s="22"/>
      <c r="C3495" s="22"/>
      <c r="D3495" s="26"/>
      <c r="E3495" s="5" t="s">
        <v>7124</v>
      </c>
      <c r="F3495" s="3">
        <v>1</v>
      </c>
      <c r="G3495" s="20">
        <v>25</v>
      </c>
      <c r="H3495" s="20"/>
      <c r="I3495" s="20"/>
      <c r="J3495" s="30">
        <f t="shared" si="75"/>
        <v>25</v>
      </c>
      <c r="K3495" s="22"/>
      <c r="L3495" s="22"/>
      <c r="M3495" s="22"/>
    </row>
    <row r="3496" spans="1:13" ht="15.15" customHeight="1" thickBot="1" x14ac:dyDescent="0.35">
      <c r="A3496" s="22"/>
      <c r="B3496" s="22"/>
      <c r="C3496" s="22"/>
      <c r="D3496" s="26"/>
      <c r="E3496" s="5" t="s">
        <v>7125</v>
      </c>
      <c r="F3496" s="3">
        <v>1</v>
      </c>
      <c r="G3496" s="20">
        <v>35</v>
      </c>
      <c r="H3496" s="20"/>
      <c r="I3496" s="20"/>
      <c r="J3496" s="30">
        <f t="shared" si="75"/>
        <v>35</v>
      </c>
      <c r="K3496" s="22"/>
      <c r="L3496" s="22"/>
      <c r="M3496" s="22"/>
    </row>
    <row r="3497" spans="1:13" ht="15.15" customHeight="1" thickBot="1" x14ac:dyDescent="0.35">
      <c r="A3497" s="22"/>
      <c r="B3497" s="22"/>
      <c r="C3497" s="22"/>
      <c r="D3497" s="26"/>
      <c r="E3497" s="5" t="s">
        <v>7126</v>
      </c>
      <c r="F3497" s="3">
        <v>1</v>
      </c>
      <c r="G3497" s="20">
        <v>35</v>
      </c>
      <c r="H3497" s="20"/>
      <c r="I3497" s="20"/>
      <c r="J3497" s="30">
        <f t="shared" si="75"/>
        <v>35</v>
      </c>
      <c r="K3497" s="22"/>
      <c r="L3497" s="22"/>
      <c r="M3497" s="22"/>
    </row>
    <row r="3498" spans="1:13" ht="15.15" customHeight="1" thickBot="1" x14ac:dyDescent="0.35">
      <c r="A3498" s="22"/>
      <c r="B3498" s="22"/>
      <c r="C3498" s="22"/>
      <c r="D3498" s="26"/>
      <c r="E3498" s="5" t="s">
        <v>7127</v>
      </c>
      <c r="F3498" s="3">
        <v>1</v>
      </c>
      <c r="G3498" s="20">
        <v>20</v>
      </c>
      <c r="H3498" s="20"/>
      <c r="I3498" s="20"/>
      <c r="J3498" s="30">
        <f t="shared" si="75"/>
        <v>20</v>
      </c>
      <c r="K3498" s="22"/>
      <c r="L3498" s="22"/>
      <c r="M3498" s="22"/>
    </row>
    <row r="3499" spans="1:13" ht="15.15" customHeight="1" thickBot="1" x14ac:dyDescent="0.35">
      <c r="A3499" s="22"/>
      <c r="B3499" s="22"/>
      <c r="C3499" s="22"/>
      <c r="D3499" s="26"/>
      <c r="E3499" s="5" t="s">
        <v>7128</v>
      </c>
      <c r="F3499" s="3">
        <v>1</v>
      </c>
      <c r="G3499" s="20">
        <v>20</v>
      </c>
      <c r="H3499" s="20"/>
      <c r="I3499" s="20"/>
      <c r="J3499" s="30">
        <f t="shared" si="75"/>
        <v>20</v>
      </c>
      <c r="K3499" s="22"/>
      <c r="L3499" s="22"/>
      <c r="M3499" s="22"/>
    </row>
    <row r="3500" spans="1:13" ht="21.3" customHeight="1" thickBot="1" x14ac:dyDescent="0.35">
      <c r="A3500" s="22"/>
      <c r="B3500" s="22"/>
      <c r="C3500" s="22"/>
      <c r="D3500" s="26"/>
      <c r="E3500" s="5" t="s">
        <v>7129</v>
      </c>
      <c r="F3500" s="3">
        <v>1</v>
      </c>
      <c r="G3500" s="20">
        <v>35</v>
      </c>
      <c r="H3500" s="20"/>
      <c r="I3500" s="20"/>
      <c r="J3500" s="30">
        <f t="shared" si="75"/>
        <v>35</v>
      </c>
      <c r="K3500" s="22"/>
      <c r="L3500" s="22"/>
      <c r="M3500" s="22"/>
    </row>
    <row r="3501" spans="1:13" ht="15.15" customHeight="1" thickBot="1" x14ac:dyDescent="0.35">
      <c r="A3501" s="22"/>
      <c r="B3501" s="22"/>
      <c r="C3501" s="22"/>
      <c r="D3501" s="26"/>
      <c r="E3501" s="5" t="s">
        <v>7130</v>
      </c>
      <c r="F3501" s="3">
        <v>1</v>
      </c>
      <c r="G3501" s="20">
        <v>35</v>
      </c>
      <c r="H3501" s="20"/>
      <c r="I3501" s="20"/>
      <c r="J3501" s="30">
        <f t="shared" si="75"/>
        <v>35</v>
      </c>
      <c r="K3501" s="22"/>
      <c r="L3501" s="22"/>
      <c r="M3501" s="22"/>
    </row>
    <row r="3502" spans="1:13" ht="21.3" customHeight="1" thickBot="1" x14ac:dyDescent="0.35">
      <c r="A3502" s="22"/>
      <c r="B3502" s="22"/>
      <c r="C3502" s="22"/>
      <c r="D3502" s="26"/>
      <c r="E3502" s="5" t="s">
        <v>7131</v>
      </c>
      <c r="F3502" s="3">
        <v>1</v>
      </c>
      <c r="G3502" s="20">
        <v>20</v>
      </c>
      <c r="H3502" s="20"/>
      <c r="I3502" s="20"/>
      <c r="J3502" s="30">
        <f t="shared" si="75"/>
        <v>20</v>
      </c>
      <c r="K3502" s="22"/>
      <c r="L3502" s="22"/>
      <c r="M3502" s="22"/>
    </row>
    <row r="3503" spans="1:13" ht="21.3" customHeight="1" thickBot="1" x14ac:dyDescent="0.35">
      <c r="A3503" s="22"/>
      <c r="B3503" s="22"/>
      <c r="C3503" s="22"/>
      <c r="D3503" s="26"/>
      <c r="E3503" s="5" t="s">
        <v>7132</v>
      </c>
      <c r="F3503" s="3">
        <v>1</v>
      </c>
      <c r="G3503" s="20">
        <v>20</v>
      </c>
      <c r="H3503" s="20"/>
      <c r="I3503" s="20"/>
      <c r="J3503" s="30">
        <f t="shared" si="75"/>
        <v>20</v>
      </c>
      <c r="K3503" s="22"/>
      <c r="L3503" s="22"/>
      <c r="M3503" s="22"/>
    </row>
    <row r="3504" spans="1:13" ht="21.3" customHeight="1" thickBot="1" x14ac:dyDescent="0.35">
      <c r="A3504" s="22"/>
      <c r="B3504" s="22"/>
      <c r="C3504" s="22"/>
      <c r="D3504" s="26"/>
      <c r="E3504" s="5" t="s">
        <v>7133</v>
      </c>
      <c r="F3504" s="3">
        <v>1</v>
      </c>
      <c r="G3504" s="20">
        <v>20</v>
      </c>
      <c r="H3504" s="20"/>
      <c r="I3504" s="20"/>
      <c r="J3504" s="30">
        <f t="shared" si="75"/>
        <v>20</v>
      </c>
      <c r="K3504" s="22"/>
      <c r="L3504" s="22"/>
      <c r="M3504" s="22"/>
    </row>
    <row r="3505" spans="1:13" ht="15.15" customHeight="1" thickBot="1" x14ac:dyDescent="0.35">
      <c r="A3505" s="22"/>
      <c r="B3505" s="22"/>
      <c r="C3505" s="22"/>
      <c r="D3505" s="26"/>
      <c r="E3505" s="5" t="s">
        <v>7134</v>
      </c>
      <c r="F3505" s="3">
        <v>1</v>
      </c>
      <c r="G3505" s="20">
        <v>30</v>
      </c>
      <c r="H3505" s="20"/>
      <c r="I3505" s="20"/>
      <c r="J3505" s="30">
        <f t="shared" ref="J3505:J3530" si="76">ROUND(F3505*G3505,3)</f>
        <v>30</v>
      </c>
      <c r="K3505" s="22"/>
      <c r="L3505" s="22"/>
      <c r="M3505" s="22"/>
    </row>
    <row r="3506" spans="1:13" ht="21.3" customHeight="1" thickBot="1" x14ac:dyDescent="0.35">
      <c r="A3506" s="22"/>
      <c r="B3506" s="22"/>
      <c r="C3506" s="22"/>
      <c r="D3506" s="26"/>
      <c r="E3506" s="5" t="s">
        <v>7135</v>
      </c>
      <c r="F3506" s="3">
        <v>1</v>
      </c>
      <c r="G3506" s="20">
        <v>30</v>
      </c>
      <c r="H3506" s="20"/>
      <c r="I3506" s="20"/>
      <c r="J3506" s="30">
        <f t="shared" si="76"/>
        <v>30</v>
      </c>
      <c r="K3506" s="22"/>
      <c r="L3506" s="22"/>
      <c r="M3506" s="22"/>
    </row>
    <row r="3507" spans="1:13" ht="15.15" customHeight="1" thickBot="1" x14ac:dyDescent="0.35">
      <c r="A3507" s="22"/>
      <c r="B3507" s="22"/>
      <c r="C3507" s="22"/>
      <c r="D3507" s="26"/>
      <c r="E3507" s="5" t="s">
        <v>7136</v>
      </c>
      <c r="F3507" s="3">
        <v>1</v>
      </c>
      <c r="G3507" s="20">
        <v>30</v>
      </c>
      <c r="H3507" s="20"/>
      <c r="I3507" s="20"/>
      <c r="J3507" s="30">
        <f t="shared" si="76"/>
        <v>30</v>
      </c>
      <c r="K3507" s="22"/>
      <c r="L3507" s="22"/>
      <c r="M3507" s="22"/>
    </row>
    <row r="3508" spans="1:13" ht="15.15" customHeight="1" thickBot="1" x14ac:dyDescent="0.35">
      <c r="A3508" s="22"/>
      <c r="B3508" s="22"/>
      <c r="C3508" s="22"/>
      <c r="D3508" s="26"/>
      <c r="E3508" s="5" t="s">
        <v>7137</v>
      </c>
      <c r="F3508" s="3">
        <v>1</v>
      </c>
      <c r="G3508" s="20">
        <v>30</v>
      </c>
      <c r="H3508" s="20"/>
      <c r="I3508" s="20"/>
      <c r="J3508" s="30">
        <f t="shared" si="76"/>
        <v>30</v>
      </c>
      <c r="K3508" s="22"/>
      <c r="L3508" s="22"/>
      <c r="M3508" s="22"/>
    </row>
    <row r="3509" spans="1:13" ht="15.15" customHeight="1" thickBot="1" x14ac:dyDescent="0.35">
      <c r="A3509" s="22"/>
      <c r="B3509" s="22"/>
      <c r="C3509" s="22"/>
      <c r="D3509" s="26"/>
      <c r="E3509" s="5" t="s">
        <v>7138</v>
      </c>
      <c r="F3509" s="3">
        <v>1</v>
      </c>
      <c r="G3509" s="20">
        <v>30</v>
      </c>
      <c r="H3509" s="20"/>
      <c r="I3509" s="20"/>
      <c r="J3509" s="30">
        <f t="shared" si="76"/>
        <v>30</v>
      </c>
      <c r="K3509" s="22"/>
      <c r="L3509" s="22"/>
      <c r="M3509" s="22"/>
    </row>
    <row r="3510" spans="1:13" ht="15.15" customHeight="1" thickBot="1" x14ac:dyDescent="0.35">
      <c r="A3510" s="22"/>
      <c r="B3510" s="22"/>
      <c r="C3510" s="22"/>
      <c r="D3510" s="26"/>
      <c r="E3510" s="5" t="s">
        <v>7139</v>
      </c>
      <c r="F3510" s="3">
        <v>1</v>
      </c>
      <c r="G3510" s="20">
        <v>30</v>
      </c>
      <c r="H3510" s="20"/>
      <c r="I3510" s="20"/>
      <c r="J3510" s="30">
        <f t="shared" si="76"/>
        <v>30</v>
      </c>
      <c r="K3510" s="22"/>
      <c r="L3510" s="22"/>
      <c r="M3510" s="22"/>
    </row>
    <row r="3511" spans="1:13" ht="21.3" customHeight="1" thickBot="1" x14ac:dyDescent="0.35">
      <c r="A3511" s="22"/>
      <c r="B3511" s="22"/>
      <c r="C3511" s="22"/>
      <c r="D3511" s="26"/>
      <c r="E3511" s="5" t="s">
        <v>7140</v>
      </c>
      <c r="F3511" s="3">
        <v>1</v>
      </c>
      <c r="G3511" s="20">
        <v>30</v>
      </c>
      <c r="H3511" s="20"/>
      <c r="I3511" s="20"/>
      <c r="J3511" s="30">
        <f t="shared" si="76"/>
        <v>30</v>
      </c>
      <c r="K3511" s="22"/>
      <c r="L3511" s="22"/>
      <c r="M3511" s="22"/>
    </row>
    <row r="3512" spans="1:13" ht="21.3" customHeight="1" thickBot="1" x14ac:dyDescent="0.35">
      <c r="A3512" s="22"/>
      <c r="B3512" s="22"/>
      <c r="C3512" s="22"/>
      <c r="D3512" s="26"/>
      <c r="E3512" s="5" t="s">
        <v>7141</v>
      </c>
      <c r="F3512" s="3">
        <v>1</v>
      </c>
      <c r="G3512" s="20">
        <v>30</v>
      </c>
      <c r="H3512" s="20"/>
      <c r="I3512" s="20"/>
      <c r="J3512" s="30">
        <f t="shared" si="76"/>
        <v>30</v>
      </c>
      <c r="K3512" s="22"/>
      <c r="L3512" s="22"/>
      <c r="M3512" s="22"/>
    </row>
    <row r="3513" spans="1:13" ht="15.15" customHeight="1" thickBot="1" x14ac:dyDescent="0.35">
      <c r="A3513" s="22"/>
      <c r="B3513" s="22"/>
      <c r="C3513" s="22"/>
      <c r="D3513" s="26"/>
      <c r="E3513" s="5" t="s">
        <v>7142</v>
      </c>
      <c r="F3513" s="3">
        <v>1</v>
      </c>
      <c r="G3513" s="20">
        <v>30</v>
      </c>
      <c r="H3513" s="20"/>
      <c r="I3513" s="20"/>
      <c r="J3513" s="30">
        <f t="shared" si="76"/>
        <v>30</v>
      </c>
      <c r="K3513" s="22"/>
      <c r="L3513" s="22"/>
      <c r="M3513" s="22"/>
    </row>
    <row r="3514" spans="1:13" ht="21.3" customHeight="1" thickBot="1" x14ac:dyDescent="0.35">
      <c r="A3514" s="22"/>
      <c r="B3514" s="22"/>
      <c r="C3514" s="22"/>
      <c r="D3514" s="26"/>
      <c r="E3514" s="5" t="s">
        <v>7143</v>
      </c>
      <c r="F3514" s="3">
        <v>1</v>
      </c>
      <c r="G3514" s="20">
        <v>20</v>
      </c>
      <c r="H3514" s="20"/>
      <c r="I3514" s="20"/>
      <c r="J3514" s="30">
        <f t="shared" si="76"/>
        <v>20</v>
      </c>
      <c r="K3514" s="22"/>
      <c r="L3514" s="22"/>
      <c r="M3514" s="22"/>
    </row>
    <row r="3515" spans="1:13" ht="21.3" customHeight="1" thickBot="1" x14ac:dyDescent="0.35">
      <c r="A3515" s="22"/>
      <c r="B3515" s="22"/>
      <c r="C3515" s="22"/>
      <c r="D3515" s="26"/>
      <c r="E3515" s="5" t="s">
        <v>7144</v>
      </c>
      <c r="F3515" s="3">
        <v>1</v>
      </c>
      <c r="G3515" s="20">
        <v>20</v>
      </c>
      <c r="H3515" s="20"/>
      <c r="I3515" s="20"/>
      <c r="J3515" s="30">
        <f t="shared" si="76"/>
        <v>20</v>
      </c>
      <c r="K3515" s="22"/>
      <c r="L3515" s="22"/>
      <c r="M3515" s="22"/>
    </row>
    <row r="3516" spans="1:13" ht="21.3" customHeight="1" thickBot="1" x14ac:dyDescent="0.35">
      <c r="A3516" s="22"/>
      <c r="B3516" s="22"/>
      <c r="C3516" s="22"/>
      <c r="D3516" s="26"/>
      <c r="E3516" s="5" t="s">
        <v>7145</v>
      </c>
      <c r="F3516" s="3">
        <v>1</v>
      </c>
      <c r="G3516" s="20">
        <v>20</v>
      </c>
      <c r="H3516" s="20"/>
      <c r="I3516" s="20"/>
      <c r="J3516" s="30">
        <f t="shared" si="76"/>
        <v>20</v>
      </c>
      <c r="K3516" s="22"/>
      <c r="L3516" s="22"/>
      <c r="M3516" s="22"/>
    </row>
    <row r="3517" spans="1:13" ht="21.3" customHeight="1" thickBot="1" x14ac:dyDescent="0.35">
      <c r="A3517" s="22"/>
      <c r="B3517" s="22"/>
      <c r="C3517" s="22"/>
      <c r="D3517" s="26"/>
      <c r="E3517" s="5" t="s">
        <v>7146</v>
      </c>
      <c r="F3517" s="3">
        <v>1</v>
      </c>
      <c r="G3517" s="20">
        <v>20</v>
      </c>
      <c r="H3517" s="20"/>
      <c r="I3517" s="20"/>
      <c r="J3517" s="30">
        <f t="shared" si="76"/>
        <v>20</v>
      </c>
      <c r="K3517" s="22"/>
      <c r="L3517" s="22"/>
      <c r="M3517" s="22"/>
    </row>
    <row r="3518" spans="1:13" ht="21.3" customHeight="1" thickBot="1" x14ac:dyDescent="0.35">
      <c r="A3518" s="22"/>
      <c r="B3518" s="22"/>
      <c r="C3518" s="22"/>
      <c r="D3518" s="26"/>
      <c r="E3518" s="5" t="s">
        <v>7147</v>
      </c>
      <c r="F3518" s="3">
        <v>1</v>
      </c>
      <c r="G3518" s="20">
        <v>20</v>
      </c>
      <c r="H3518" s="20"/>
      <c r="I3518" s="20"/>
      <c r="J3518" s="30">
        <f t="shared" si="76"/>
        <v>20</v>
      </c>
      <c r="K3518" s="22"/>
      <c r="L3518" s="22"/>
      <c r="M3518" s="22"/>
    </row>
    <row r="3519" spans="1:13" ht="15.15" customHeight="1" thickBot="1" x14ac:dyDescent="0.35">
      <c r="A3519" s="22"/>
      <c r="B3519" s="22"/>
      <c r="C3519" s="22"/>
      <c r="D3519" s="26"/>
      <c r="E3519" s="5" t="s">
        <v>7148</v>
      </c>
      <c r="F3519" s="3">
        <v>1</v>
      </c>
      <c r="G3519" s="20">
        <v>10</v>
      </c>
      <c r="H3519" s="20"/>
      <c r="I3519" s="20"/>
      <c r="J3519" s="30">
        <f t="shared" si="76"/>
        <v>10</v>
      </c>
      <c r="K3519" s="22"/>
      <c r="L3519" s="22"/>
      <c r="M3519" s="22"/>
    </row>
    <row r="3520" spans="1:13" ht="15.15" customHeight="1" thickBot="1" x14ac:dyDescent="0.35">
      <c r="A3520" s="22"/>
      <c r="B3520" s="22"/>
      <c r="C3520" s="22"/>
      <c r="D3520" s="26"/>
      <c r="E3520" s="5" t="s">
        <v>7149</v>
      </c>
      <c r="F3520" s="3">
        <v>1</v>
      </c>
      <c r="G3520" s="20">
        <v>35</v>
      </c>
      <c r="H3520" s="20"/>
      <c r="I3520" s="20"/>
      <c r="J3520" s="30">
        <f t="shared" si="76"/>
        <v>35</v>
      </c>
      <c r="K3520" s="22"/>
      <c r="L3520" s="22"/>
      <c r="M3520" s="22"/>
    </row>
    <row r="3521" spans="1:13" ht="21.3" customHeight="1" thickBot="1" x14ac:dyDescent="0.35">
      <c r="A3521" s="22"/>
      <c r="B3521" s="22"/>
      <c r="C3521" s="22"/>
      <c r="D3521" s="26"/>
      <c r="E3521" s="5" t="s">
        <v>7150</v>
      </c>
      <c r="F3521" s="3">
        <v>1</v>
      </c>
      <c r="G3521" s="20">
        <v>20</v>
      </c>
      <c r="H3521" s="20"/>
      <c r="I3521" s="20"/>
      <c r="J3521" s="30">
        <f t="shared" si="76"/>
        <v>20</v>
      </c>
      <c r="K3521" s="22"/>
      <c r="L3521" s="22"/>
      <c r="M3521" s="22"/>
    </row>
    <row r="3522" spans="1:13" ht="21.3" customHeight="1" thickBot="1" x14ac:dyDescent="0.35">
      <c r="A3522" s="22"/>
      <c r="B3522" s="22"/>
      <c r="C3522" s="22"/>
      <c r="D3522" s="26"/>
      <c r="E3522" s="5" t="s">
        <v>7151</v>
      </c>
      <c r="F3522" s="3">
        <v>1</v>
      </c>
      <c r="G3522" s="20">
        <v>20</v>
      </c>
      <c r="H3522" s="20"/>
      <c r="I3522" s="20"/>
      <c r="J3522" s="30">
        <f t="shared" si="76"/>
        <v>20</v>
      </c>
      <c r="K3522" s="22"/>
      <c r="L3522" s="22"/>
      <c r="M3522" s="22"/>
    </row>
    <row r="3523" spans="1:13" ht="15.15" customHeight="1" thickBot="1" x14ac:dyDescent="0.35">
      <c r="A3523" s="22"/>
      <c r="B3523" s="22"/>
      <c r="C3523" s="22"/>
      <c r="D3523" s="26"/>
      <c r="E3523" s="5" t="s">
        <v>7152</v>
      </c>
      <c r="F3523" s="3">
        <v>1</v>
      </c>
      <c r="G3523" s="20">
        <v>10</v>
      </c>
      <c r="H3523" s="20"/>
      <c r="I3523" s="20"/>
      <c r="J3523" s="30">
        <f t="shared" si="76"/>
        <v>10</v>
      </c>
      <c r="K3523" s="22"/>
      <c r="L3523" s="22"/>
      <c r="M3523" s="22"/>
    </row>
    <row r="3524" spans="1:13" ht="15.15" customHeight="1" thickBot="1" x14ac:dyDescent="0.35">
      <c r="A3524" s="22"/>
      <c r="B3524" s="22"/>
      <c r="C3524" s="22"/>
      <c r="D3524" s="26"/>
      <c r="E3524" s="5" t="s">
        <v>7153</v>
      </c>
      <c r="F3524" s="3">
        <v>1</v>
      </c>
      <c r="G3524" s="20">
        <v>35</v>
      </c>
      <c r="H3524" s="20"/>
      <c r="I3524" s="20"/>
      <c r="J3524" s="30">
        <f t="shared" si="76"/>
        <v>35</v>
      </c>
      <c r="K3524" s="22"/>
      <c r="L3524" s="22"/>
      <c r="M3524" s="22"/>
    </row>
    <row r="3525" spans="1:13" ht="21.3" customHeight="1" thickBot="1" x14ac:dyDescent="0.35">
      <c r="A3525" s="22"/>
      <c r="B3525" s="22"/>
      <c r="C3525" s="22"/>
      <c r="D3525" s="26"/>
      <c r="E3525" s="5" t="s">
        <v>7154</v>
      </c>
      <c r="F3525" s="3">
        <v>1</v>
      </c>
      <c r="G3525" s="20">
        <v>20</v>
      </c>
      <c r="H3525" s="20"/>
      <c r="I3525" s="20"/>
      <c r="J3525" s="30">
        <f t="shared" si="76"/>
        <v>20</v>
      </c>
      <c r="K3525" s="22"/>
      <c r="L3525" s="22"/>
      <c r="M3525" s="22"/>
    </row>
    <row r="3526" spans="1:13" ht="21.3" customHeight="1" thickBot="1" x14ac:dyDescent="0.35">
      <c r="A3526" s="22"/>
      <c r="B3526" s="22"/>
      <c r="C3526" s="22"/>
      <c r="D3526" s="26"/>
      <c r="E3526" s="5" t="s">
        <v>7155</v>
      </c>
      <c r="F3526" s="3">
        <v>1</v>
      </c>
      <c r="G3526" s="20">
        <v>20</v>
      </c>
      <c r="H3526" s="20"/>
      <c r="I3526" s="20"/>
      <c r="J3526" s="30">
        <f t="shared" si="76"/>
        <v>20</v>
      </c>
      <c r="K3526" s="22"/>
      <c r="L3526" s="22"/>
      <c r="M3526" s="22"/>
    </row>
    <row r="3527" spans="1:13" ht="21.3" customHeight="1" thickBot="1" x14ac:dyDescent="0.35">
      <c r="A3527" s="22"/>
      <c r="B3527" s="22"/>
      <c r="C3527" s="22"/>
      <c r="D3527" s="26"/>
      <c r="E3527" s="5" t="s">
        <v>7156</v>
      </c>
      <c r="F3527" s="3">
        <v>1</v>
      </c>
      <c r="G3527" s="20">
        <v>20</v>
      </c>
      <c r="H3527" s="20"/>
      <c r="I3527" s="20"/>
      <c r="J3527" s="30">
        <f t="shared" si="76"/>
        <v>20</v>
      </c>
      <c r="K3527" s="22"/>
      <c r="L3527" s="22"/>
      <c r="M3527" s="22"/>
    </row>
    <row r="3528" spans="1:13" ht="21.3" customHeight="1" thickBot="1" x14ac:dyDescent="0.35">
      <c r="A3528" s="22"/>
      <c r="B3528" s="22"/>
      <c r="C3528" s="22"/>
      <c r="D3528" s="26"/>
      <c r="E3528" s="5" t="s">
        <v>7157</v>
      </c>
      <c r="F3528" s="3">
        <v>33</v>
      </c>
      <c r="G3528" s="20">
        <v>50</v>
      </c>
      <c r="H3528" s="20"/>
      <c r="I3528" s="20"/>
      <c r="J3528" s="30">
        <f t="shared" si="76"/>
        <v>1650</v>
      </c>
      <c r="K3528" s="22"/>
      <c r="L3528" s="22"/>
      <c r="M3528" s="22"/>
    </row>
    <row r="3529" spans="1:13" ht="21.3" customHeight="1" thickBot="1" x14ac:dyDescent="0.35">
      <c r="A3529" s="22"/>
      <c r="B3529" s="22"/>
      <c r="C3529" s="22"/>
      <c r="D3529" s="26"/>
      <c r="E3529" s="5" t="s">
        <v>7158</v>
      </c>
      <c r="F3529" s="3">
        <v>33</v>
      </c>
      <c r="G3529" s="20">
        <v>10</v>
      </c>
      <c r="H3529" s="20"/>
      <c r="I3529" s="20"/>
      <c r="J3529" s="30">
        <f t="shared" si="76"/>
        <v>330</v>
      </c>
      <c r="K3529" s="22"/>
      <c r="L3529" s="22"/>
      <c r="M3529" s="22"/>
    </row>
    <row r="3530" spans="1:13" ht="21.3" customHeight="1" thickBot="1" x14ac:dyDescent="0.35">
      <c r="A3530" s="22"/>
      <c r="B3530" s="22"/>
      <c r="C3530" s="22"/>
      <c r="D3530" s="26"/>
      <c r="E3530" s="5" t="s">
        <v>7159</v>
      </c>
      <c r="F3530" s="3">
        <v>33</v>
      </c>
      <c r="G3530" s="20">
        <v>15</v>
      </c>
      <c r="H3530" s="20"/>
      <c r="I3530" s="20"/>
      <c r="J3530" s="30">
        <f t="shared" si="76"/>
        <v>495</v>
      </c>
      <c r="K3530" s="32">
        <f>SUM(J3441:J3530)</f>
        <v>4530</v>
      </c>
      <c r="L3530" s="22"/>
      <c r="M3530" s="22"/>
    </row>
    <row r="3531" spans="1:13" ht="15.45" customHeight="1" thickBot="1" x14ac:dyDescent="0.35">
      <c r="A3531" s="10" t="s">
        <v>7160</v>
      </c>
      <c r="B3531" s="5" t="s">
        <v>7161</v>
      </c>
      <c r="C3531" s="5" t="s">
        <v>7162</v>
      </c>
      <c r="D3531" s="84" t="s">
        <v>7163</v>
      </c>
      <c r="E3531" s="84"/>
      <c r="F3531" s="84"/>
      <c r="G3531" s="84"/>
      <c r="H3531" s="84"/>
      <c r="I3531" s="84"/>
      <c r="J3531" s="84"/>
      <c r="K3531" s="20">
        <f>SUM(K3534:K3543)</f>
        <v>503</v>
      </c>
      <c r="L3531" s="21">
        <f>ROUND(0*(1+M2/100),2)</f>
        <v>0</v>
      </c>
      <c r="M3531" s="21">
        <f>ROUND(K3531*L3531,2)</f>
        <v>0</v>
      </c>
    </row>
    <row r="3532" spans="1:13" ht="58.35" customHeight="1" thickBot="1" x14ac:dyDescent="0.35">
      <c r="A3532" s="22"/>
      <c r="B3532" s="22"/>
      <c r="C3532" s="22"/>
      <c r="D3532" s="84" t="s">
        <v>7164</v>
      </c>
      <c r="E3532" s="84"/>
      <c r="F3532" s="84"/>
      <c r="G3532" s="84"/>
      <c r="H3532" s="84"/>
      <c r="I3532" s="84"/>
      <c r="J3532" s="84"/>
      <c r="K3532" s="84"/>
      <c r="L3532" s="84"/>
      <c r="M3532" s="84"/>
    </row>
    <row r="3533" spans="1:13" ht="15.15" customHeight="1" thickBot="1" x14ac:dyDescent="0.35">
      <c r="A3533" s="22"/>
      <c r="B3533" s="22"/>
      <c r="C3533" s="22"/>
      <c r="D3533" s="22"/>
      <c r="E3533" s="23"/>
      <c r="F3533" s="25" t="s">
        <v>7165</v>
      </c>
      <c r="G3533" s="25" t="s">
        <v>7166</v>
      </c>
      <c r="H3533" s="25" t="s">
        <v>7167</v>
      </c>
      <c r="I3533" s="25" t="s">
        <v>7168</v>
      </c>
      <c r="J3533" s="25" t="s">
        <v>7169</v>
      </c>
      <c r="K3533" s="25" t="s">
        <v>7170</v>
      </c>
      <c r="L3533" s="22"/>
      <c r="M3533" s="22"/>
    </row>
    <row r="3534" spans="1:13" ht="30.6" customHeight="1" thickBot="1" x14ac:dyDescent="0.35">
      <c r="A3534" s="22"/>
      <c r="B3534" s="22"/>
      <c r="C3534" s="22"/>
      <c r="D3534" s="26"/>
      <c r="E3534" s="27" t="s">
        <v>7171</v>
      </c>
      <c r="F3534" s="28">
        <v>80</v>
      </c>
      <c r="G3534" s="29"/>
      <c r="H3534" s="29"/>
      <c r="I3534" s="29"/>
      <c r="J3534" s="31">
        <f t="shared" ref="J3534:J3543" si="77">ROUND(F3534,3)</f>
        <v>80</v>
      </c>
      <c r="K3534" s="42"/>
      <c r="L3534" s="22"/>
      <c r="M3534" s="22"/>
    </row>
    <row r="3535" spans="1:13" ht="30.6" customHeight="1" thickBot="1" x14ac:dyDescent="0.35">
      <c r="A3535" s="22"/>
      <c r="B3535" s="22"/>
      <c r="C3535" s="22"/>
      <c r="D3535" s="26"/>
      <c r="E3535" s="5" t="s">
        <v>7172</v>
      </c>
      <c r="F3535" s="3">
        <v>83</v>
      </c>
      <c r="G3535" s="20"/>
      <c r="H3535" s="20"/>
      <c r="I3535" s="20"/>
      <c r="J3535" s="30">
        <f t="shared" si="77"/>
        <v>83</v>
      </c>
      <c r="K3535" s="22"/>
      <c r="L3535" s="22"/>
      <c r="M3535" s="22"/>
    </row>
    <row r="3536" spans="1:13" ht="21.3" customHeight="1" thickBot="1" x14ac:dyDescent="0.35">
      <c r="A3536" s="22"/>
      <c r="B3536" s="22"/>
      <c r="C3536" s="22"/>
      <c r="D3536" s="26"/>
      <c r="E3536" s="5" t="s">
        <v>7173</v>
      </c>
      <c r="F3536" s="3">
        <v>45</v>
      </c>
      <c r="G3536" s="20"/>
      <c r="H3536" s="20"/>
      <c r="I3536" s="20"/>
      <c r="J3536" s="30">
        <f t="shared" si="77"/>
        <v>45</v>
      </c>
      <c r="K3536" s="22"/>
      <c r="L3536" s="22"/>
      <c r="M3536" s="22"/>
    </row>
    <row r="3537" spans="1:13" ht="30.6" customHeight="1" thickBot="1" x14ac:dyDescent="0.35">
      <c r="A3537" s="22"/>
      <c r="B3537" s="22"/>
      <c r="C3537" s="22"/>
      <c r="D3537" s="26"/>
      <c r="E3537" s="5" t="s">
        <v>7174</v>
      </c>
      <c r="F3537" s="3">
        <v>45</v>
      </c>
      <c r="G3537" s="20"/>
      <c r="H3537" s="20"/>
      <c r="I3537" s="20"/>
      <c r="J3537" s="30">
        <f t="shared" si="77"/>
        <v>45</v>
      </c>
      <c r="K3537" s="22"/>
      <c r="L3537" s="22"/>
      <c r="M3537" s="22"/>
    </row>
    <row r="3538" spans="1:13" ht="21.3" customHeight="1" thickBot="1" x14ac:dyDescent="0.35">
      <c r="A3538" s="22"/>
      <c r="B3538" s="22"/>
      <c r="C3538" s="22"/>
      <c r="D3538" s="26"/>
      <c r="E3538" s="5" t="s">
        <v>7175</v>
      </c>
      <c r="F3538" s="3">
        <v>35</v>
      </c>
      <c r="G3538" s="20"/>
      <c r="H3538" s="20"/>
      <c r="I3538" s="20"/>
      <c r="J3538" s="30">
        <f t="shared" si="77"/>
        <v>35</v>
      </c>
      <c r="K3538" s="22"/>
      <c r="L3538" s="22"/>
      <c r="M3538" s="22"/>
    </row>
    <row r="3539" spans="1:13" ht="21.3" customHeight="1" thickBot="1" x14ac:dyDescent="0.35">
      <c r="A3539" s="22"/>
      <c r="B3539" s="22"/>
      <c r="C3539" s="22"/>
      <c r="D3539" s="26"/>
      <c r="E3539" s="5" t="s">
        <v>7176</v>
      </c>
      <c r="F3539" s="3">
        <v>20</v>
      </c>
      <c r="G3539" s="20"/>
      <c r="H3539" s="20"/>
      <c r="I3539" s="20"/>
      <c r="J3539" s="30">
        <f t="shared" si="77"/>
        <v>20</v>
      </c>
      <c r="K3539" s="22"/>
      <c r="L3539" s="22"/>
      <c r="M3539" s="22"/>
    </row>
    <row r="3540" spans="1:13" ht="30.6" customHeight="1" thickBot="1" x14ac:dyDescent="0.35">
      <c r="A3540" s="22"/>
      <c r="B3540" s="22"/>
      <c r="C3540" s="22"/>
      <c r="D3540" s="26"/>
      <c r="E3540" s="5" t="s">
        <v>7177</v>
      </c>
      <c r="F3540" s="3">
        <v>30</v>
      </c>
      <c r="G3540" s="20"/>
      <c r="H3540" s="20"/>
      <c r="I3540" s="20"/>
      <c r="J3540" s="30">
        <f t="shared" si="77"/>
        <v>30</v>
      </c>
      <c r="K3540" s="22"/>
      <c r="L3540" s="22"/>
      <c r="M3540" s="22"/>
    </row>
    <row r="3541" spans="1:13" ht="21.3" customHeight="1" thickBot="1" x14ac:dyDescent="0.35">
      <c r="A3541" s="22"/>
      <c r="B3541" s="22"/>
      <c r="C3541" s="22"/>
      <c r="D3541" s="26"/>
      <c r="E3541" s="5" t="s">
        <v>7178</v>
      </c>
      <c r="F3541" s="3">
        <v>45</v>
      </c>
      <c r="G3541" s="20"/>
      <c r="H3541" s="20"/>
      <c r="I3541" s="20"/>
      <c r="J3541" s="30">
        <f t="shared" si="77"/>
        <v>45</v>
      </c>
      <c r="K3541" s="22"/>
      <c r="L3541" s="22"/>
      <c r="M3541" s="22"/>
    </row>
    <row r="3542" spans="1:13" ht="15.15" customHeight="1" thickBot="1" x14ac:dyDescent="0.35">
      <c r="A3542" s="22"/>
      <c r="B3542" s="22"/>
      <c r="C3542" s="22"/>
      <c r="D3542" s="26"/>
      <c r="E3542" s="5" t="s">
        <v>7179</v>
      </c>
      <c r="F3542" s="3">
        <v>60</v>
      </c>
      <c r="G3542" s="20"/>
      <c r="H3542" s="20"/>
      <c r="I3542" s="20"/>
      <c r="J3542" s="30">
        <f t="shared" si="77"/>
        <v>60</v>
      </c>
      <c r="K3542" s="22"/>
      <c r="L3542" s="22"/>
      <c r="M3542" s="22"/>
    </row>
    <row r="3543" spans="1:13" ht="21.3" customHeight="1" thickBot="1" x14ac:dyDescent="0.35">
      <c r="A3543" s="22"/>
      <c r="B3543" s="22"/>
      <c r="C3543" s="22"/>
      <c r="D3543" s="26"/>
      <c r="E3543" s="5" t="s">
        <v>7180</v>
      </c>
      <c r="F3543" s="3">
        <v>60</v>
      </c>
      <c r="G3543" s="20"/>
      <c r="H3543" s="20"/>
      <c r="I3543" s="20"/>
      <c r="J3543" s="30">
        <f t="shared" si="77"/>
        <v>60</v>
      </c>
      <c r="K3543" s="32">
        <f>SUM(J3534:J3543)</f>
        <v>503</v>
      </c>
      <c r="L3543" s="22"/>
      <c r="M3543" s="22"/>
    </row>
    <row r="3544" spans="1:13" ht="15.45" customHeight="1" thickBot="1" x14ac:dyDescent="0.35">
      <c r="A3544" s="10" t="s">
        <v>7181</v>
      </c>
      <c r="B3544" s="5" t="s">
        <v>7182</v>
      </c>
      <c r="C3544" s="5" t="s">
        <v>7183</v>
      </c>
      <c r="D3544" s="84" t="s">
        <v>7184</v>
      </c>
      <c r="E3544" s="84"/>
      <c r="F3544" s="84"/>
      <c r="G3544" s="84"/>
      <c r="H3544" s="84"/>
      <c r="I3544" s="84"/>
      <c r="J3544" s="84"/>
      <c r="K3544" s="20">
        <f>SUM(K3547:K3576)</f>
        <v>2795</v>
      </c>
      <c r="L3544" s="21">
        <f>ROUND(0*(1+M2/100),2)</f>
        <v>0</v>
      </c>
      <c r="M3544" s="21">
        <f>ROUND(K3544*L3544,2)</f>
        <v>0</v>
      </c>
    </row>
    <row r="3545" spans="1:13" ht="58.35" customHeight="1" thickBot="1" x14ac:dyDescent="0.35">
      <c r="A3545" s="22"/>
      <c r="B3545" s="22"/>
      <c r="C3545" s="22"/>
      <c r="D3545" s="84" t="s">
        <v>7185</v>
      </c>
      <c r="E3545" s="84"/>
      <c r="F3545" s="84"/>
      <c r="G3545" s="84"/>
      <c r="H3545" s="84"/>
      <c r="I3545" s="84"/>
      <c r="J3545" s="84"/>
      <c r="K3545" s="84"/>
      <c r="L3545" s="84"/>
      <c r="M3545" s="84"/>
    </row>
    <row r="3546" spans="1:13" ht="15.15" customHeight="1" thickBot="1" x14ac:dyDescent="0.35">
      <c r="A3546" s="22"/>
      <c r="B3546" s="22"/>
      <c r="C3546" s="22"/>
      <c r="D3546" s="22"/>
      <c r="E3546" s="23"/>
      <c r="F3546" s="25" t="s">
        <v>7186</v>
      </c>
      <c r="G3546" s="25" t="s">
        <v>7187</v>
      </c>
      <c r="H3546" s="25" t="s">
        <v>7188</v>
      </c>
      <c r="I3546" s="25" t="s">
        <v>7189</v>
      </c>
      <c r="J3546" s="25" t="s">
        <v>7190</v>
      </c>
      <c r="K3546" s="25" t="s">
        <v>7191</v>
      </c>
      <c r="L3546" s="22"/>
      <c r="M3546" s="22"/>
    </row>
    <row r="3547" spans="1:13" ht="21.3" customHeight="1" thickBot="1" x14ac:dyDescent="0.35">
      <c r="A3547" s="22"/>
      <c r="B3547" s="22"/>
      <c r="C3547" s="22"/>
      <c r="D3547" s="26"/>
      <c r="E3547" s="27" t="s">
        <v>7192</v>
      </c>
      <c r="F3547" s="28">
        <v>1</v>
      </c>
      <c r="G3547" s="29">
        <v>25</v>
      </c>
      <c r="H3547" s="29"/>
      <c r="I3547" s="29"/>
      <c r="J3547" s="31">
        <f t="shared" ref="J3547:J3576" si="78">ROUND(F3547*G3547,3)</f>
        <v>25</v>
      </c>
      <c r="K3547" s="42"/>
      <c r="L3547" s="22"/>
      <c r="M3547" s="22"/>
    </row>
    <row r="3548" spans="1:13" ht="21.3" customHeight="1" thickBot="1" x14ac:dyDescent="0.35">
      <c r="A3548" s="22"/>
      <c r="B3548" s="22"/>
      <c r="C3548" s="22"/>
      <c r="D3548" s="26"/>
      <c r="E3548" s="5" t="s">
        <v>7193</v>
      </c>
      <c r="F3548" s="3">
        <v>1</v>
      </c>
      <c r="G3548" s="20">
        <v>25</v>
      </c>
      <c r="H3548" s="20"/>
      <c r="I3548" s="20"/>
      <c r="J3548" s="30">
        <f t="shared" si="78"/>
        <v>25</v>
      </c>
      <c r="K3548" s="22"/>
      <c r="L3548" s="22"/>
      <c r="M3548" s="22"/>
    </row>
    <row r="3549" spans="1:13" ht="21.3" customHeight="1" thickBot="1" x14ac:dyDescent="0.35">
      <c r="A3549" s="22"/>
      <c r="B3549" s="22"/>
      <c r="C3549" s="22"/>
      <c r="D3549" s="26"/>
      <c r="E3549" s="5" t="s">
        <v>7194</v>
      </c>
      <c r="F3549" s="3">
        <v>1</v>
      </c>
      <c r="G3549" s="20">
        <v>30</v>
      </c>
      <c r="H3549" s="20"/>
      <c r="I3549" s="20"/>
      <c r="J3549" s="30">
        <f t="shared" si="78"/>
        <v>30</v>
      </c>
      <c r="K3549" s="22"/>
      <c r="L3549" s="22"/>
      <c r="M3549" s="22"/>
    </row>
    <row r="3550" spans="1:13" ht="21.3" customHeight="1" thickBot="1" x14ac:dyDescent="0.35">
      <c r="A3550" s="22"/>
      <c r="B3550" s="22"/>
      <c r="C3550" s="22"/>
      <c r="D3550" s="26"/>
      <c r="E3550" s="5" t="s">
        <v>7195</v>
      </c>
      <c r="F3550" s="3">
        <v>1</v>
      </c>
      <c r="G3550" s="20">
        <v>40</v>
      </c>
      <c r="H3550" s="20"/>
      <c r="I3550" s="20"/>
      <c r="J3550" s="30">
        <f t="shared" si="78"/>
        <v>40</v>
      </c>
      <c r="K3550" s="22"/>
      <c r="L3550" s="22"/>
      <c r="M3550" s="22"/>
    </row>
    <row r="3551" spans="1:13" ht="39.75" customHeight="1" thickBot="1" x14ac:dyDescent="0.35">
      <c r="A3551" s="22"/>
      <c r="B3551" s="22"/>
      <c r="C3551" s="22"/>
      <c r="D3551" s="26"/>
      <c r="E3551" s="5" t="s">
        <v>7196</v>
      </c>
      <c r="F3551" s="3">
        <v>1</v>
      </c>
      <c r="G3551" s="20">
        <v>60</v>
      </c>
      <c r="H3551" s="20"/>
      <c r="I3551" s="20"/>
      <c r="J3551" s="30">
        <f t="shared" si="78"/>
        <v>60</v>
      </c>
      <c r="K3551" s="22"/>
      <c r="L3551" s="22"/>
      <c r="M3551" s="22"/>
    </row>
    <row r="3552" spans="1:13" ht="21.3" customHeight="1" thickBot="1" x14ac:dyDescent="0.35">
      <c r="A3552" s="22"/>
      <c r="B3552" s="22"/>
      <c r="C3552" s="22"/>
      <c r="D3552" s="26"/>
      <c r="E3552" s="5" t="s">
        <v>7197</v>
      </c>
      <c r="F3552" s="3">
        <v>1</v>
      </c>
      <c r="G3552" s="20">
        <v>40</v>
      </c>
      <c r="H3552" s="20"/>
      <c r="I3552" s="20"/>
      <c r="J3552" s="30">
        <f t="shared" si="78"/>
        <v>40</v>
      </c>
      <c r="K3552" s="22"/>
      <c r="L3552" s="22"/>
      <c r="M3552" s="22"/>
    </row>
    <row r="3553" spans="1:13" ht="21.3" customHeight="1" thickBot="1" x14ac:dyDescent="0.35">
      <c r="A3553" s="22"/>
      <c r="B3553" s="22"/>
      <c r="C3553" s="22"/>
      <c r="D3553" s="26"/>
      <c r="E3553" s="5" t="s">
        <v>7198</v>
      </c>
      <c r="F3553" s="3">
        <v>1</v>
      </c>
      <c r="G3553" s="20">
        <v>40</v>
      </c>
      <c r="H3553" s="20"/>
      <c r="I3553" s="20"/>
      <c r="J3553" s="30">
        <f t="shared" si="78"/>
        <v>40</v>
      </c>
      <c r="K3553" s="22"/>
      <c r="L3553" s="22"/>
      <c r="M3553" s="22"/>
    </row>
    <row r="3554" spans="1:13" ht="21.3" customHeight="1" thickBot="1" x14ac:dyDescent="0.35">
      <c r="A3554" s="22"/>
      <c r="B3554" s="22"/>
      <c r="C3554" s="22"/>
      <c r="D3554" s="26"/>
      <c r="E3554" s="5" t="s">
        <v>7199</v>
      </c>
      <c r="F3554" s="3">
        <v>1</v>
      </c>
      <c r="G3554" s="20">
        <v>40</v>
      </c>
      <c r="H3554" s="20"/>
      <c r="I3554" s="20"/>
      <c r="J3554" s="30">
        <f t="shared" si="78"/>
        <v>40</v>
      </c>
      <c r="K3554" s="22"/>
      <c r="L3554" s="22"/>
      <c r="M3554" s="22"/>
    </row>
    <row r="3555" spans="1:13" ht="21.3" customHeight="1" thickBot="1" x14ac:dyDescent="0.35">
      <c r="A3555" s="22"/>
      <c r="B3555" s="22"/>
      <c r="C3555" s="22"/>
      <c r="D3555" s="26"/>
      <c r="E3555" s="5" t="s">
        <v>7200</v>
      </c>
      <c r="F3555" s="3">
        <v>1</v>
      </c>
      <c r="G3555" s="20">
        <v>100</v>
      </c>
      <c r="H3555" s="20"/>
      <c r="I3555" s="20"/>
      <c r="J3555" s="30">
        <f t="shared" si="78"/>
        <v>100</v>
      </c>
      <c r="K3555" s="22"/>
      <c r="L3555" s="22"/>
      <c r="M3555" s="22"/>
    </row>
    <row r="3556" spans="1:13" ht="21.3" customHeight="1" thickBot="1" x14ac:dyDescent="0.35">
      <c r="A3556" s="22"/>
      <c r="B3556" s="22"/>
      <c r="C3556" s="22"/>
      <c r="D3556" s="26"/>
      <c r="E3556" s="5" t="s">
        <v>7201</v>
      </c>
      <c r="F3556" s="3">
        <v>1</v>
      </c>
      <c r="G3556" s="20">
        <v>30</v>
      </c>
      <c r="H3556" s="20"/>
      <c r="I3556" s="20"/>
      <c r="J3556" s="30">
        <f t="shared" si="78"/>
        <v>30</v>
      </c>
      <c r="K3556" s="22"/>
      <c r="L3556" s="22"/>
      <c r="M3556" s="22"/>
    </row>
    <row r="3557" spans="1:13" ht="21.3" customHeight="1" thickBot="1" x14ac:dyDescent="0.35">
      <c r="A3557" s="22"/>
      <c r="B3557" s="22"/>
      <c r="C3557" s="22"/>
      <c r="D3557" s="26"/>
      <c r="E3557" s="5" t="s">
        <v>7202</v>
      </c>
      <c r="F3557" s="3">
        <v>1</v>
      </c>
      <c r="G3557" s="20">
        <v>30</v>
      </c>
      <c r="H3557" s="20"/>
      <c r="I3557" s="20"/>
      <c r="J3557" s="30">
        <f t="shared" si="78"/>
        <v>30</v>
      </c>
      <c r="K3557" s="22"/>
      <c r="L3557" s="22"/>
      <c r="M3557" s="22"/>
    </row>
    <row r="3558" spans="1:13" ht="21.3" customHeight="1" thickBot="1" x14ac:dyDescent="0.35">
      <c r="A3558" s="22"/>
      <c r="B3558" s="22"/>
      <c r="C3558" s="22"/>
      <c r="D3558" s="26"/>
      <c r="E3558" s="5" t="s">
        <v>7203</v>
      </c>
      <c r="F3558" s="3">
        <v>1</v>
      </c>
      <c r="G3558" s="20">
        <v>30</v>
      </c>
      <c r="H3558" s="20"/>
      <c r="I3558" s="20"/>
      <c r="J3558" s="30">
        <f t="shared" si="78"/>
        <v>30</v>
      </c>
      <c r="K3558" s="22"/>
      <c r="L3558" s="22"/>
      <c r="M3558" s="22"/>
    </row>
    <row r="3559" spans="1:13" ht="21.3" customHeight="1" thickBot="1" x14ac:dyDescent="0.35">
      <c r="A3559" s="22"/>
      <c r="B3559" s="22"/>
      <c r="C3559" s="22"/>
      <c r="D3559" s="26"/>
      <c r="E3559" s="5" t="s">
        <v>7204</v>
      </c>
      <c r="F3559" s="3">
        <v>1</v>
      </c>
      <c r="G3559" s="20">
        <v>15</v>
      </c>
      <c r="H3559" s="20"/>
      <c r="I3559" s="20"/>
      <c r="J3559" s="30">
        <f t="shared" si="78"/>
        <v>15</v>
      </c>
      <c r="K3559" s="22"/>
      <c r="L3559" s="22"/>
      <c r="M3559" s="22"/>
    </row>
    <row r="3560" spans="1:13" ht="21.3" customHeight="1" thickBot="1" x14ac:dyDescent="0.35">
      <c r="A3560" s="22"/>
      <c r="B3560" s="22"/>
      <c r="C3560" s="22"/>
      <c r="D3560" s="26"/>
      <c r="E3560" s="5" t="s">
        <v>7205</v>
      </c>
      <c r="F3560" s="3">
        <v>1</v>
      </c>
      <c r="G3560" s="20">
        <v>50</v>
      </c>
      <c r="H3560" s="20"/>
      <c r="I3560" s="20"/>
      <c r="J3560" s="30">
        <f t="shared" si="78"/>
        <v>50</v>
      </c>
      <c r="K3560" s="22"/>
      <c r="L3560" s="22"/>
      <c r="M3560" s="22"/>
    </row>
    <row r="3561" spans="1:13" ht="21.3" customHeight="1" thickBot="1" x14ac:dyDescent="0.35">
      <c r="A3561" s="22"/>
      <c r="B3561" s="22"/>
      <c r="C3561" s="22"/>
      <c r="D3561" s="26"/>
      <c r="E3561" s="5" t="s">
        <v>7206</v>
      </c>
      <c r="F3561" s="3">
        <v>1</v>
      </c>
      <c r="G3561" s="20">
        <v>30</v>
      </c>
      <c r="H3561" s="20"/>
      <c r="I3561" s="20"/>
      <c r="J3561" s="30">
        <f t="shared" si="78"/>
        <v>30</v>
      </c>
      <c r="K3561" s="22"/>
      <c r="L3561" s="22"/>
      <c r="M3561" s="22"/>
    </row>
    <row r="3562" spans="1:13" ht="21.3" customHeight="1" thickBot="1" x14ac:dyDescent="0.35">
      <c r="A3562" s="22"/>
      <c r="B3562" s="22"/>
      <c r="C3562" s="22"/>
      <c r="D3562" s="26"/>
      <c r="E3562" s="5" t="s">
        <v>7207</v>
      </c>
      <c r="F3562" s="3">
        <v>1</v>
      </c>
      <c r="G3562" s="20">
        <v>40</v>
      </c>
      <c r="H3562" s="20"/>
      <c r="I3562" s="20"/>
      <c r="J3562" s="30">
        <f t="shared" si="78"/>
        <v>40</v>
      </c>
      <c r="K3562" s="22"/>
      <c r="L3562" s="22"/>
      <c r="M3562" s="22"/>
    </row>
    <row r="3563" spans="1:13" ht="21.3" customHeight="1" thickBot="1" x14ac:dyDescent="0.35">
      <c r="A3563" s="22"/>
      <c r="B3563" s="22"/>
      <c r="C3563" s="22"/>
      <c r="D3563" s="26"/>
      <c r="E3563" s="5" t="s">
        <v>7208</v>
      </c>
      <c r="F3563" s="3">
        <v>1</v>
      </c>
      <c r="G3563" s="20">
        <v>40</v>
      </c>
      <c r="H3563" s="20"/>
      <c r="I3563" s="20"/>
      <c r="J3563" s="30">
        <f t="shared" si="78"/>
        <v>40</v>
      </c>
      <c r="K3563" s="22"/>
      <c r="L3563" s="22"/>
      <c r="M3563" s="22"/>
    </row>
    <row r="3564" spans="1:13" ht="15.15" customHeight="1" thickBot="1" x14ac:dyDescent="0.35">
      <c r="A3564" s="22"/>
      <c r="B3564" s="22"/>
      <c r="C3564" s="22"/>
      <c r="D3564" s="26"/>
      <c r="E3564" s="5" t="s">
        <v>7209</v>
      </c>
      <c r="F3564" s="3">
        <v>1</v>
      </c>
      <c r="G3564" s="20">
        <v>50</v>
      </c>
      <c r="H3564" s="20"/>
      <c r="I3564" s="20"/>
      <c r="J3564" s="30">
        <f t="shared" si="78"/>
        <v>50</v>
      </c>
      <c r="K3564" s="22"/>
      <c r="L3564" s="22"/>
      <c r="M3564" s="22"/>
    </row>
    <row r="3565" spans="1:13" ht="15.15" customHeight="1" thickBot="1" x14ac:dyDescent="0.35">
      <c r="A3565" s="22"/>
      <c r="B3565" s="22"/>
      <c r="C3565" s="22"/>
      <c r="D3565" s="26"/>
      <c r="E3565" s="5" t="s">
        <v>7210</v>
      </c>
      <c r="F3565" s="3">
        <v>1</v>
      </c>
      <c r="G3565" s="20">
        <v>50</v>
      </c>
      <c r="H3565" s="20"/>
      <c r="I3565" s="20"/>
      <c r="J3565" s="30">
        <f t="shared" si="78"/>
        <v>50</v>
      </c>
      <c r="K3565" s="22"/>
      <c r="L3565" s="22"/>
      <c r="M3565" s="22"/>
    </row>
    <row r="3566" spans="1:13" ht="15.15" customHeight="1" thickBot="1" x14ac:dyDescent="0.35">
      <c r="A3566" s="22"/>
      <c r="B3566" s="22"/>
      <c r="C3566" s="22"/>
      <c r="D3566" s="26"/>
      <c r="E3566" s="5" t="s">
        <v>7211</v>
      </c>
      <c r="F3566" s="3">
        <v>1</v>
      </c>
      <c r="G3566" s="20">
        <v>50</v>
      </c>
      <c r="H3566" s="20"/>
      <c r="I3566" s="20"/>
      <c r="J3566" s="30">
        <f t="shared" si="78"/>
        <v>50</v>
      </c>
      <c r="K3566" s="22"/>
      <c r="L3566" s="22"/>
      <c r="M3566" s="22"/>
    </row>
    <row r="3567" spans="1:13" ht="21.3" customHeight="1" thickBot="1" x14ac:dyDescent="0.35">
      <c r="A3567" s="22"/>
      <c r="B3567" s="22"/>
      <c r="C3567" s="22"/>
      <c r="D3567" s="26"/>
      <c r="E3567" s="5" t="s">
        <v>7212</v>
      </c>
      <c r="F3567" s="3">
        <v>1</v>
      </c>
      <c r="G3567" s="20">
        <v>30</v>
      </c>
      <c r="H3567" s="20"/>
      <c r="I3567" s="20"/>
      <c r="J3567" s="30">
        <f t="shared" si="78"/>
        <v>30</v>
      </c>
      <c r="K3567" s="22"/>
      <c r="L3567" s="22"/>
      <c r="M3567" s="22"/>
    </row>
    <row r="3568" spans="1:13" ht="15.15" customHeight="1" thickBot="1" x14ac:dyDescent="0.35">
      <c r="A3568" s="22"/>
      <c r="B3568" s="22"/>
      <c r="C3568" s="22"/>
      <c r="D3568" s="26"/>
      <c r="E3568" s="5" t="s">
        <v>7213</v>
      </c>
      <c r="F3568" s="3">
        <v>1</v>
      </c>
      <c r="G3568" s="20">
        <v>30</v>
      </c>
      <c r="H3568" s="20"/>
      <c r="I3568" s="20"/>
      <c r="J3568" s="30">
        <f t="shared" si="78"/>
        <v>30</v>
      </c>
      <c r="K3568" s="22"/>
      <c r="L3568" s="22"/>
      <c r="M3568" s="22"/>
    </row>
    <row r="3569" spans="1:13" ht="21.3" customHeight="1" thickBot="1" x14ac:dyDescent="0.35">
      <c r="A3569" s="22"/>
      <c r="B3569" s="22"/>
      <c r="C3569" s="22"/>
      <c r="D3569" s="26"/>
      <c r="E3569" s="5" t="s">
        <v>7214</v>
      </c>
      <c r="F3569" s="3">
        <v>1</v>
      </c>
      <c r="G3569" s="20">
        <v>60</v>
      </c>
      <c r="H3569" s="20"/>
      <c r="I3569" s="20"/>
      <c r="J3569" s="30">
        <f t="shared" si="78"/>
        <v>60</v>
      </c>
      <c r="K3569" s="22"/>
      <c r="L3569" s="22"/>
      <c r="M3569" s="22"/>
    </row>
    <row r="3570" spans="1:13" ht="21.3" customHeight="1" thickBot="1" x14ac:dyDescent="0.35">
      <c r="A3570" s="22"/>
      <c r="B3570" s="22"/>
      <c r="C3570" s="22"/>
      <c r="D3570" s="26"/>
      <c r="E3570" s="5" t="s">
        <v>7215</v>
      </c>
      <c r="F3570" s="3">
        <v>1</v>
      </c>
      <c r="G3570" s="20">
        <v>35</v>
      </c>
      <c r="H3570" s="20"/>
      <c r="I3570" s="20"/>
      <c r="J3570" s="30">
        <f t="shared" si="78"/>
        <v>35</v>
      </c>
      <c r="K3570" s="22"/>
      <c r="L3570" s="22"/>
      <c r="M3570" s="22"/>
    </row>
    <row r="3571" spans="1:13" ht="21.3" customHeight="1" thickBot="1" x14ac:dyDescent="0.35">
      <c r="A3571" s="22"/>
      <c r="B3571" s="22"/>
      <c r="C3571" s="22"/>
      <c r="D3571" s="26"/>
      <c r="E3571" s="5" t="s">
        <v>7216</v>
      </c>
      <c r="F3571" s="3">
        <v>1</v>
      </c>
      <c r="G3571" s="20">
        <v>35</v>
      </c>
      <c r="H3571" s="20"/>
      <c r="I3571" s="20"/>
      <c r="J3571" s="30">
        <f t="shared" si="78"/>
        <v>35</v>
      </c>
      <c r="K3571" s="22"/>
      <c r="L3571" s="22"/>
      <c r="M3571" s="22"/>
    </row>
    <row r="3572" spans="1:13" ht="21.3" customHeight="1" thickBot="1" x14ac:dyDescent="0.35">
      <c r="A3572" s="22"/>
      <c r="B3572" s="22"/>
      <c r="C3572" s="22"/>
      <c r="D3572" s="26"/>
      <c r="E3572" s="5" t="s">
        <v>7217</v>
      </c>
      <c r="F3572" s="3">
        <v>1</v>
      </c>
      <c r="G3572" s="20">
        <v>35</v>
      </c>
      <c r="H3572" s="20"/>
      <c r="I3572" s="20"/>
      <c r="J3572" s="30">
        <f t="shared" si="78"/>
        <v>35</v>
      </c>
      <c r="K3572" s="22"/>
      <c r="L3572" s="22"/>
      <c r="M3572" s="22"/>
    </row>
    <row r="3573" spans="1:13" ht="21.3" customHeight="1" thickBot="1" x14ac:dyDescent="0.35">
      <c r="A3573" s="22"/>
      <c r="B3573" s="22"/>
      <c r="C3573" s="22"/>
      <c r="D3573" s="26"/>
      <c r="E3573" s="5" t="s">
        <v>7218</v>
      </c>
      <c r="F3573" s="3">
        <v>1</v>
      </c>
      <c r="G3573" s="20">
        <v>35</v>
      </c>
      <c r="H3573" s="20"/>
      <c r="I3573" s="20"/>
      <c r="J3573" s="30">
        <f t="shared" si="78"/>
        <v>35</v>
      </c>
      <c r="K3573" s="22"/>
      <c r="L3573" s="22"/>
      <c r="M3573" s="22"/>
    </row>
    <row r="3574" spans="1:13" ht="21.3" customHeight="1" thickBot="1" x14ac:dyDescent="0.35">
      <c r="A3574" s="22"/>
      <c r="B3574" s="22"/>
      <c r="C3574" s="22"/>
      <c r="D3574" s="26"/>
      <c r="E3574" s="5" t="s">
        <v>7219</v>
      </c>
      <c r="F3574" s="3">
        <v>1</v>
      </c>
      <c r="G3574" s="20">
        <v>35</v>
      </c>
      <c r="H3574" s="20"/>
      <c r="I3574" s="20"/>
      <c r="J3574" s="30">
        <f t="shared" si="78"/>
        <v>35</v>
      </c>
      <c r="K3574" s="22"/>
      <c r="L3574" s="22"/>
      <c r="M3574" s="22"/>
    </row>
    <row r="3575" spans="1:13" ht="21.3" customHeight="1" thickBot="1" x14ac:dyDescent="0.35">
      <c r="A3575" s="22"/>
      <c r="B3575" s="22"/>
      <c r="C3575" s="22"/>
      <c r="D3575" s="26"/>
      <c r="E3575" s="5" t="s">
        <v>7220</v>
      </c>
      <c r="F3575" s="3">
        <v>1</v>
      </c>
      <c r="G3575" s="20">
        <v>35</v>
      </c>
      <c r="H3575" s="20"/>
      <c r="I3575" s="20"/>
      <c r="J3575" s="30">
        <f t="shared" si="78"/>
        <v>35</v>
      </c>
      <c r="K3575" s="22"/>
      <c r="L3575" s="22"/>
      <c r="M3575" s="22"/>
    </row>
    <row r="3576" spans="1:13" ht="21.3" customHeight="1" thickBot="1" x14ac:dyDescent="0.35">
      <c r="A3576" s="22"/>
      <c r="B3576" s="22"/>
      <c r="C3576" s="22"/>
      <c r="D3576" s="26"/>
      <c r="E3576" s="5" t="s">
        <v>7221</v>
      </c>
      <c r="F3576" s="3">
        <v>33</v>
      </c>
      <c r="G3576" s="20">
        <v>50</v>
      </c>
      <c r="H3576" s="20"/>
      <c r="I3576" s="20"/>
      <c r="J3576" s="30">
        <f t="shared" si="78"/>
        <v>1650</v>
      </c>
      <c r="K3576" s="32">
        <f>SUM(J3547:J3576)</f>
        <v>2795</v>
      </c>
      <c r="L3576" s="22"/>
      <c r="M3576" s="22"/>
    </row>
    <row r="3577" spans="1:13" ht="15.45" customHeight="1" thickBot="1" x14ac:dyDescent="0.35">
      <c r="A3577" s="10" t="s">
        <v>7222</v>
      </c>
      <c r="B3577" s="5" t="s">
        <v>7223</v>
      </c>
      <c r="C3577" s="5" t="s">
        <v>7224</v>
      </c>
      <c r="D3577" s="84" t="s">
        <v>7225</v>
      </c>
      <c r="E3577" s="84"/>
      <c r="F3577" s="84"/>
      <c r="G3577" s="84"/>
      <c r="H3577" s="84"/>
      <c r="I3577" s="84"/>
      <c r="J3577" s="84"/>
      <c r="K3577" s="20">
        <f>SUM(K3580:K3602)</f>
        <v>1051</v>
      </c>
      <c r="L3577" s="21">
        <f>ROUND(0*(1+M2/100),2)</f>
        <v>0</v>
      </c>
      <c r="M3577" s="21">
        <f>ROUND(K3577*L3577,2)</f>
        <v>0</v>
      </c>
    </row>
    <row r="3578" spans="1:13" ht="49.05" customHeight="1" thickBot="1" x14ac:dyDescent="0.35">
      <c r="A3578" s="22"/>
      <c r="B3578" s="22"/>
      <c r="C3578" s="22"/>
      <c r="D3578" s="84" t="s">
        <v>7226</v>
      </c>
      <c r="E3578" s="84"/>
      <c r="F3578" s="84"/>
      <c r="G3578" s="84"/>
      <c r="H3578" s="84"/>
      <c r="I3578" s="84"/>
      <c r="J3578" s="84"/>
      <c r="K3578" s="84"/>
      <c r="L3578" s="84"/>
      <c r="M3578" s="84"/>
    </row>
    <row r="3579" spans="1:13" ht="15.15" customHeight="1" thickBot="1" x14ac:dyDescent="0.35">
      <c r="A3579" s="22"/>
      <c r="B3579" s="22"/>
      <c r="C3579" s="22"/>
      <c r="D3579" s="22"/>
      <c r="E3579" s="23"/>
      <c r="F3579" s="25" t="s">
        <v>7227</v>
      </c>
      <c r="G3579" s="25" t="s">
        <v>7228</v>
      </c>
      <c r="H3579" s="25" t="s">
        <v>7229</v>
      </c>
      <c r="I3579" s="25" t="s">
        <v>7230</v>
      </c>
      <c r="J3579" s="25" t="s">
        <v>7231</v>
      </c>
      <c r="K3579" s="25" t="s">
        <v>7232</v>
      </c>
      <c r="L3579" s="22"/>
      <c r="M3579" s="22"/>
    </row>
    <row r="3580" spans="1:13" ht="21.3" customHeight="1" thickBot="1" x14ac:dyDescent="0.35">
      <c r="A3580" s="22"/>
      <c r="B3580" s="22"/>
      <c r="C3580" s="22"/>
      <c r="D3580" s="26"/>
      <c r="E3580" s="27" t="s">
        <v>7233</v>
      </c>
      <c r="F3580" s="28">
        <v>33</v>
      </c>
      <c r="G3580" s="29"/>
      <c r="H3580" s="29"/>
      <c r="I3580" s="29"/>
      <c r="J3580" s="31">
        <f t="shared" ref="J3580:J3602" si="79">ROUND(F3580,3)</f>
        <v>33</v>
      </c>
      <c r="K3580" s="42"/>
      <c r="L3580" s="22"/>
      <c r="M3580" s="22"/>
    </row>
    <row r="3581" spans="1:13" ht="21.3" customHeight="1" thickBot="1" x14ac:dyDescent="0.35">
      <c r="A3581" s="22"/>
      <c r="B3581" s="22"/>
      <c r="C3581" s="22"/>
      <c r="D3581" s="26"/>
      <c r="E3581" s="5" t="s">
        <v>7234</v>
      </c>
      <c r="F3581" s="3">
        <v>113</v>
      </c>
      <c r="G3581" s="20"/>
      <c r="H3581" s="20"/>
      <c r="I3581" s="20"/>
      <c r="J3581" s="30">
        <f t="shared" si="79"/>
        <v>113</v>
      </c>
      <c r="K3581" s="22"/>
      <c r="L3581" s="22"/>
      <c r="M3581" s="22"/>
    </row>
    <row r="3582" spans="1:13" ht="15.15" customHeight="1" thickBot="1" x14ac:dyDescent="0.35">
      <c r="A3582" s="22"/>
      <c r="B3582" s="22"/>
      <c r="C3582" s="22"/>
      <c r="D3582" s="26"/>
      <c r="E3582" s="5" t="s">
        <v>7235</v>
      </c>
      <c r="F3582" s="3">
        <v>223</v>
      </c>
      <c r="G3582" s="20"/>
      <c r="H3582" s="20"/>
      <c r="I3582" s="20"/>
      <c r="J3582" s="30">
        <f t="shared" si="79"/>
        <v>223</v>
      </c>
      <c r="K3582" s="22"/>
      <c r="L3582" s="22"/>
      <c r="M3582" s="22"/>
    </row>
    <row r="3583" spans="1:13" ht="21.3" customHeight="1" thickBot="1" x14ac:dyDescent="0.35">
      <c r="A3583" s="22"/>
      <c r="B3583" s="22"/>
      <c r="C3583" s="22"/>
      <c r="D3583" s="26"/>
      <c r="E3583" s="5" t="s">
        <v>7236</v>
      </c>
      <c r="F3583" s="3">
        <v>89</v>
      </c>
      <c r="G3583" s="20"/>
      <c r="H3583" s="20"/>
      <c r="I3583" s="20"/>
      <c r="J3583" s="30">
        <f t="shared" si="79"/>
        <v>89</v>
      </c>
      <c r="K3583" s="22"/>
      <c r="L3583" s="22"/>
      <c r="M3583" s="22"/>
    </row>
    <row r="3584" spans="1:13" ht="21.3" customHeight="1" thickBot="1" x14ac:dyDescent="0.35">
      <c r="A3584" s="22"/>
      <c r="B3584" s="22"/>
      <c r="C3584" s="22"/>
      <c r="D3584" s="26"/>
      <c r="E3584" s="5" t="s">
        <v>7237</v>
      </c>
      <c r="F3584" s="3">
        <v>50</v>
      </c>
      <c r="G3584" s="20"/>
      <c r="H3584" s="20"/>
      <c r="I3584" s="20"/>
      <c r="J3584" s="30">
        <f t="shared" si="79"/>
        <v>50</v>
      </c>
      <c r="K3584" s="22"/>
      <c r="L3584" s="22"/>
      <c r="M3584" s="22"/>
    </row>
    <row r="3585" spans="1:13" ht="30.6" customHeight="1" thickBot="1" x14ac:dyDescent="0.35">
      <c r="A3585" s="22"/>
      <c r="B3585" s="22"/>
      <c r="C3585" s="22"/>
      <c r="D3585" s="26"/>
      <c r="E3585" s="5" t="s">
        <v>7238</v>
      </c>
      <c r="F3585" s="3">
        <v>17</v>
      </c>
      <c r="G3585" s="20"/>
      <c r="H3585" s="20"/>
      <c r="I3585" s="20"/>
      <c r="J3585" s="30">
        <f t="shared" si="79"/>
        <v>17</v>
      </c>
      <c r="K3585" s="22"/>
      <c r="L3585" s="22"/>
      <c r="M3585" s="22"/>
    </row>
    <row r="3586" spans="1:13" ht="30.6" customHeight="1" thickBot="1" x14ac:dyDescent="0.35">
      <c r="A3586" s="22"/>
      <c r="B3586" s="22"/>
      <c r="C3586" s="22"/>
      <c r="D3586" s="26"/>
      <c r="E3586" s="5" t="s">
        <v>7239</v>
      </c>
      <c r="F3586" s="3">
        <v>49</v>
      </c>
      <c r="G3586" s="20"/>
      <c r="H3586" s="20"/>
      <c r="I3586" s="20"/>
      <c r="J3586" s="30">
        <f t="shared" si="79"/>
        <v>49</v>
      </c>
      <c r="K3586" s="22"/>
      <c r="L3586" s="22"/>
      <c r="M3586" s="22"/>
    </row>
    <row r="3587" spans="1:13" ht="21.3" customHeight="1" thickBot="1" x14ac:dyDescent="0.35">
      <c r="A3587" s="22"/>
      <c r="B3587" s="22"/>
      <c r="C3587" s="22"/>
      <c r="D3587" s="26"/>
      <c r="E3587" s="5" t="s">
        <v>7240</v>
      </c>
      <c r="F3587" s="3">
        <v>70</v>
      </c>
      <c r="G3587" s="20"/>
      <c r="H3587" s="20"/>
      <c r="I3587" s="20"/>
      <c r="J3587" s="30">
        <f t="shared" si="79"/>
        <v>70</v>
      </c>
      <c r="K3587" s="22"/>
      <c r="L3587" s="22"/>
      <c r="M3587" s="22"/>
    </row>
    <row r="3588" spans="1:13" ht="30.6" customHeight="1" thickBot="1" x14ac:dyDescent="0.35">
      <c r="A3588" s="22"/>
      <c r="B3588" s="22"/>
      <c r="C3588" s="22"/>
      <c r="D3588" s="26"/>
      <c r="E3588" s="5" t="s">
        <v>7241</v>
      </c>
      <c r="F3588" s="3">
        <v>33</v>
      </c>
      <c r="G3588" s="20"/>
      <c r="H3588" s="20"/>
      <c r="I3588" s="20"/>
      <c r="J3588" s="30">
        <f t="shared" si="79"/>
        <v>33</v>
      </c>
      <c r="K3588" s="22"/>
      <c r="L3588" s="22"/>
      <c r="M3588" s="22"/>
    </row>
    <row r="3589" spans="1:13" ht="30.6" customHeight="1" thickBot="1" x14ac:dyDescent="0.35">
      <c r="A3589" s="22"/>
      <c r="B3589" s="22"/>
      <c r="C3589" s="22"/>
      <c r="D3589" s="26"/>
      <c r="E3589" s="5" t="s">
        <v>7242</v>
      </c>
      <c r="F3589" s="3">
        <v>21</v>
      </c>
      <c r="G3589" s="20"/>
      <c r="H3589" s="20"/>
      <c r="I3589" s="20"/>
      <c r="J3589" s="30">
        <f t="shared" si="79"/>
        <v>21</v>
      </c>
      <c r="K3589" s="22"/>
      <c r="L3589" s="22"/>
      <c r="M3589" s="22"/>
    </row>
    <row r="3590" spans="1:13" ht="30.6" customHeight="1" thickBot="1" x14ac:dyDescent="0.35">
      <c r="A3590" s="22"/>
      <c r="B3590" s="22"/>
      <c r="C3590" s="22"/>
      <c r="D3590" s="26"/>
      <c r="E3590" s="5" t="s">
        <v>7243</v>
      </c>
      <c r="F3590" s="3">
        <v>30</v>
      </c>
      <c r="G3590" s="20"/>
      <c r="H3590" s="20"/>
      <c r="I3590" s="20"/>
      <c r="J3590" s="30">
        <f t="shared" si="79"/>
        <v>30</v>
      </c>
      <c r="K3590" s="22"/>
      <c r="L3590" s="22"/>
      <c r="M3590" s="22"/>
    </row>
    <row r="3591" spans="1:13" ht="30.6" customHeight="1" thickBot="1" x14ac:dyDescent="0.35">
      <c r="A3591" s="22"/>
      <c r="B3591" s="22"/>
      <c r="C3591" s="22"/>
      <c r="D3591" s="26"/>
      <c r="E3591" s="5" t="s">
        <v>7244</v>
      </c>
      <c r="F3591" s="3">
        <v>68</v>
      </c>
      <c r="G3591" s="20"/>
      <c r="H3591" s="20"/>
      <c r="I3591" s="20"/>
      <c r="J3591" s="30">
        <f t="shared" si="79"/>
        <v>68</v>
      </c>
      <c r="K3591" s="22"/>
      <c r="L3591" s="22"/>
      <c r="M3591" s="22"/>
    </row>
    <row r="3592" spans="1:13" ht="30.6" customHeight="1" thickBot="1" x14ac:dyDescent="0.35">
      <c r="A3592" s="22"/>
      <c r="B3592" s="22"/>
      <c r="C3592" s="22"/>
      <c r="D3592" s="26"/>
      <c r="E3592" s="5" t="s">
        <v>7245</v>
      </c>
      <c r="F3592" s="3">
        <v>36</v>
      </c>
      <c r="G3592" s="20"/>
      <c r="H3592" s="20"/>
      <c r="I3592" s="20"/>
      <c r="J3592" s="30">
        <f t="shared" si="79"/>
        <v>36</v>
      </c>
      <c r="K3592" s="22"/>
      <c r="L3592" s="22"/>
      <c r="M3592" s="22"/>
    </row>
    <row r="3593" spans="1:13" ht="15.15" customHeight="1" thickBot="1" x14ac:dyDescent="0.35">
      <c r="A3593" s="22"/>
      <c r="B3593" s="22"/>
      <c r="C3593" s="22"/>
      <c r="D3593" s="26"/>
      <c r="E3593" s="5" t="s">
        <v>7246</v>
      </c>
      <c r="F3593" s="3">
        <v>25</v>
      </c>
      <c r="G3593" s="20"/>
      <c r="H3593" s="20"/>
      <c r="I3593" s="20"/>
      <c r="J3593" s="30">
        <f t="shared" si="79"/>
        <v>25</v>
      </c>
      <c r="K3593" s="22"/>
      <c r="L3593" s="22"/>
      <c r="M3593" s="22"/>
    </row>
    <row r="3594" spans="1:13" ht="21.3" customHeight="1" thickBot="1" x14ac:dyDescent="0.35">
      <c r="A3594" s="22"/>
      <c r="B3594" s="22"/>
      <c r="C3594" s="22"/>
      <c r="D3594" s="26"/>
      <c r="E3594" s="5" t="s">
        <v>7247</v>
      </c>
      <c r="F3594" s="3">
        <v>33</v>
      </c>
      <c r="G3594" s="20"/>
      <c r="H3594" s="20"/>
      <c r="I3594" s="20"/>
      <c r="J3594" s="30">
        <f t="shared" si="79"/>
        <v>33</v>
      </c>
      <c r="K3594" s="22"/>
      <c r="L3594" s="22"/>
      <c r="M3594" s="22"/>
    </row>
    <row r="3595" spans="1:13" ht="30.6" customHeight="1" thickBot="1" x14ac:dyDescent="0.35">
      <c r="A3595" s="22"/>
      <c r="B3595" s="22"/>
      <c r="C3595" s="22"/>
      <c r="D3595" s="26"/>
      <c r="E3595" s="5" t="s">
        <v>7248</v>
      </c>
      <c r="F3595" s="3">
        <v>64</v>
      </c>
      <c r="G3595" s="20"/>
      <c r="H3595" s="20"/>
      <c r="I3595" s="20"/>
      <c r="J3595" s="30">
        <f t="shared" si="79"/>
        <v>64</v>
      </c>
      <c r="K3595" s="22"/>
      <c r="L3595" s="22"/>
      <c r="M3595" s="22"/>
    </row>
    <row r="3596" spans="1:13" ht="30.6" customHeight="1" thickBot="1" x14ac:dyDescent="0.35">
      <c r="A3596" s="22"/>
      <c r="B3596" s="22"/>
      <c r="C3596" s="22"/>
      <c r="D3596" s="26"/>
      <c r="E3596" s="5" t="s">
        <v>7249</v>
      </c>
      <c r="F3596" s="3">
        <v>25</v>
      </c>
      <c r="G3596" s="20"/>
      <c r="H3596" s="20"/>
      <c r="I3596" s="20"/>
      <c r="J3596" s="30">
        <f t="shared" si="79"/>
        <v>25</v>
      </c>
      <c r="K3596" s="22"/>
      <c r="L3596" s="22"/>
      <c r="M3596" s="22"/>
    </row>
    <row r="3597" spans="1:13" ht="15.15" customHeight="1" thickBot="1" x14ac:dyDescent="0.35">
      <c r="A3597" s="22"/>
      <c r="B3597" s="22"/>
      <c r="C3597" s="22"/>
      <c r="D3597" s="26"/>
      <c r="E3597" s="5" t="s">
        <v>7250</v>
      </c>
      <c r="F3597" s="3">
        <v>8</v>
      </c>
      <c r="G3597" s="20"/>
      <c r="H3597" s="20"/>
      <c r="I3597" s="20"/>
      <c r="J3597" s="30">
        <f t="shared" si="79"/>
        <v>8</v>
      </c>
      <c r="K3597" s="22"/>
      <c r="L3597" s="22"/>
      <c r="M3597" s="22"/>
    </row>
    <row r="3598" spans="1:13" ht="21.3" customHeight="1" thickBot="1" x14ac:dyDescent="0.35">
      <c r="A3598" s="22"/>
      <c r="B3598" s="22"/>
      <c r="C3598" s="22"/>
      <c r="D3598" s="26"/>
      <c r="E3598" s="5" t="s">
        <v>7251</v>
      </c>
      <c r="F3598" s="3">
        <v>7</v>
      </c>
      <c r="G3598" s="20"/>
      <c r="H3598" s="20"/>
      <c r="I3598" s="20"/>
      <c r="J3598" s="30">
        <f t="shared" si="79"/>
        <v>7</v>
      </c>
      <c r="K3598" s="22"/>
      <c r="L3598" s="22"/>
      <c r="M3598" s="22"/>
    </row>
    <row r="3599" spans="1:13" ht="21.3" customHeight="1" thickBot="1" x14ac:dyDescent="0.35">
      <c r="A3599" s="22"/>
      <c r="B3599" s="22"/>
      <c r="C3599" s="22"/>
      <c r="D3599" s="26"/>
      <c r="E3599" s="5" t="s">
        <v>7252</v>
      </c>
      <c r="F3599" s="3">
        <v>14</v>
      </c>
      <c r="G3599" s="20"/>
      <c r="H3599" s="20"/>
      <c r="I3599" s="20"/>
      <c r="J3599" s="30">
        <f t="shared" si="79"/>
        <v>14</v>
      </c>
      <c r="K3599" s="22"/>
      <c r="L3599" s="22"/>
      <c r="M3599" s="22"/>
    </row>
    <row r="3600" spans="1:13" ht="21.3" customHeight="1" thickBot="1" x14ac:dyDescent="0.35">
      <c r="A3600" s="22"/>
      <c r="B3600" s="22"/>
      <c r="C3600" s="22"/>
      <c r="D3600" s="26"/>
      <c r="E3600" s="5" t="s">
        <v>7253</v>
      </c>
      <c r="F3600" s="3">
        <v>2</v>
      </c>
      <c r="G3600" s="20"/>
      <c r="H3600" s="20"/>
      <c r="I3600" s="20"/>
      <c r="J3600" s="30">
        <f t="shared" si="79"/>
        <v>2</v>
      </c>
      <c r="K3600" s="22"/>
      <c r="L3600" s="22"/>
      <c r="M3600" s="22"/>
    </row>
    <row r="3601" spans="1:13" ht="21.3" customHeight="1" thickBot="1" x14ac:dyDescent="0.35">
      <c r="A3601" s="22"/>
      <c r="B3601" s="22"/>
      <c r="C3601" s="22"/>
      <c r="D3601" s="26"/>
      <c r="E3601" s="5" t="s">
        <v>7254</v>
      </c>
      <c r="F3601" s="3">
        <v>8</v>
      </c>
      <c r="G3601" s="20"/>
      <c r="H3601" s="20"/>
      <c r="I3601" s="20"/>
      <c r="J3601" s="30">
        <f t="shared" si="79"/>
        <v>8</v>
      </c>
      <c r="K3601" s="22"/>
      <c r="L3601" s="22"/>
      <c r="M3601" s="22"/>
    </row>
    <row r="3602" spans="1:13" ht="21.3" customHeight="1" thickBot="1" x14ac:dyDescent="0.35">
      <c r="A3602" s="22"/>
      <c r="B3602" s="22"/>
      <c r="C3602" s="22"/>
      <c r="D3602" s="26"/>
      <c r="E3602" s="5" t="s">
        <v>7255</v>
      </c>
      <c r="F3602" s="3">
        <v>33</v>
      </c>
      <c r="G3602" s="20"/>
      <c r="H3602" s="20"/>
      <c r="I3602" s="20"/>
      <c r="J3602" s="30">
        <f t="shared" si="79"/>
        <v>33</v>
      </c>
      <c r="K3602" s="32">
        <f>SUM(J3580:J3602)</f>
        <v>1051</v>
      </c>
      <c r="L3602" s="22"/>
      <c r="M3602" s="22"/>
    </row>
    <row r="3603" spans="1:13" ht="15.45" customHeight="1" thickBot="1" x14ac:dyDescent="0.35">
      <c r="A3603" s="10" t="s">
        <v>7256</v>
      </c>
      <c r="B3603" s="5" t="s">
        <v>7257</v>
      </c>
      <c r="C3603" s="5" t="s">
        <v>7258</v>
      </c>
      <c r="D3603" s="84" t="s">
        <v>7259</v>
      </c>
      <c r="E3603" s="84"/>
      <c r="F3603" s="84"/>
      <c r="G3603" s="84"/>
      <c r="H3603" s="84"/>
      <c r="I3603" s="84"/>
      <c r="J3603" s="84"/>
      <c r="K3603" s="20">
        <f>SUM(K3606:K3624)</f>
        <v>815</v>
      </c>
      <c r="L3603" s="21">
        <f>ROUND(0*(1+M2/100),2)</f>
        <v>0</v>
      </c>
      <c r="M3603" s="21">
        <f>ROUND(K3603*L3603,2)</f>
        <v>0</v>
      </c>
    </row>
    <row r="3604" spans="1:13" ht="49.05" customHeight="1" thickBot="1" x14ac:dyDescent="0.35">
      <c r="A3604" s="22"/>
      <c r="B3604" s="22"/>
      <c r="C3604" s="22"/>
      <c r="D3604" s="84" t="s">
        <v>7260</v>
      </c>
      <c r="E3604" s="84"/>
      <c r="F3604" s="84"/>
      <c r="G3604" s="84"/>
      <c r="H3604" s="84"/>
      <c r="I3604" s="84"/>
      <c r="J3604" s="84"/>
      <c r="K3604" s="84"/>
      <c r="L3604" s="84"/>
      <c r="M3604" s="84"/>
    </row>
    <row r="3605" spans="1:13" ht="15.15" customHeight="1" thickBot="1" x14ac:dyDescent="0.35">
      <c r="A3605" s="22"/>
      <c r="B3605" s="22"/>
      <c r="C3605" s="22"/>
      <c r="D3605" s="22"/>
      <c r="E3605" s="23"/>
      <c r="F3605" s="25" t="s">
        <v>7261</v>
      </c>
      <c r="G3605" s="25" t="s">
        <v>7262</v>
      </c>
      <c r="H3605" s="25" t="s">
        <v>7263</v>
      </c>
      <c r="I3605" s="25" t="s">
        <v>7264</v>
      </c>
      <c r="J3605" s="25" t="s">
        <v>7265</v>
      </c>
      <c r="K3605" s="25" t="s">
        <v>7266</v>
      </c>
      <c r="L3605" s="22"/>
      <c r="M3605" s="22"/>
    </row>
    <row r="3606" spans="1:13" ht="21.3" customHeight="1" thickBot="1" x14ac:dyDescent="0.35">
      <c r="A3606" s="22"/>
      <c r="B3606" s="22"/>
      <c r="C3606" s="22"/>
      <c r="D3606" s="26"/>
      <c r="E3606" s="27" t="s">
        <v>7267</v>
      </c>
      <c r="F3606" s="28">
        <v>6</v>
      </c>
      <c r="G3606" s="29">
        <v>1</v>
      </c>
      <c r="H3606" s="29"/>
      <c r="I3606" s="29"/>
      <c r="J3606" s="31">
        <f t="shared" ref="J3606:J3624" si="80">ROUND(F3606*G3606,3)</f>
        <v>6</v>
      </c>
      <c r="K3606" s="42"/>
      <c r="L3606" s="22"/>
      <c r="M3606" s="22"/>
    </row>
    <row r="3607" spans="1:13" ht="21.3" customHeight="1" thickBot="1" x14ac:dyDescent="0.35">
      <c r="A3607" s="22"/>
      <c r="B3607" s="22"/>
      <c r="C3607" s="22"/>
      <c r="D3607" s="26"/>
      <c r="E3607" s="5" t="s">
        <v>7268</v>
      </c>
      <c r="F3607" s="3">
        <v>29</v>
      </c>
      <c r="G3607" s="20">
        <v>1</v>
      </c>
      <c r="H3607" s="20"/>
      <c r="I3607" s="20"/>
      <c r="J3607" s="30">
        <f t="shared" si="80"/>
        <v>29</v>
      </c>
      <c r="K3607" s="22"/>
      <c r="L3607" s="22"/>
      <c r="M3607" s="22"/>
    </row>
    <row r="3608" spans="1:13" ht="21.3" customHeight="1" thickBot="1" x14ac:dyDescent="0.35">
      <c r="A3608" s="22"/>
      <c r="B3608" s="22"/>
      <c r="C3608" s="22"/>
      <c r="D3608" s="26"/>
      <c r="E3608" s="5" t="s">
        <v>7269</v>
      </c>
      <c r="F3608" s="3">
        <v>87</v>
      </c>
      <c r="G3608" s="20">
        <v>1</v>
      </c>
      <c r="H3608" s="20"/>
      <c r="I3608" s="20"/>
      <c r="J3608" s="30">
        <f t="shared" si="80"/>
        <v>87</v>
      </c>
      <c r="K3608" s="22"/>
      <c r="L3608" s="22"/>
      <c r="M3608" s="22"/>
    </row>
    <row r="3609" spans="1:13" ht="15.15" customHeight="1" thickBot="1" x14ac:dyDescent="0.35">
      <c r="A3609" s="22"/>
      <c r="B3609" s="22"/>
      <c r="C3609" s="22"/>
      <c r="D3609" s="26"/>
      <c r="E3609" s="5" t="s">
        <v>7270</v>
      </c>
      <c r="F3609" s="3">
        <v>36</v>
      </c>
      <c r="G3609" s="20">
        <v>2</v>
      </c>
      <c r="H3609" s="20"/>
      <c r="I3609" s="20"/>
      <c r="J3609" s="30">
        <f t="shared" si="80"/>
        <v>72</v>
      </c>
      <c r="K3609" s="22"/>
      <c r="L3609" s="22"/>
      <c r="M3609" s="22"/>
    </row>
    <row r="3610" spans="1:13" ht="30.6" customHeight="1" thickBot="1" x14ac:dyDescent="0.35">
      <c r="A3610" s="22"/>
      <c r="B3610" s="22"/>
      <c r="C3610" s="22"/>
      <c r="D3610" s="26"/>
      <c r="E3610" s="5" t="s">
        <v>7271</v>
      </c>
      <c r="F3610" s="3">
        <v>30</v>
      </c>
      <c r="G3610" s="20">
        <v>1</v>
      </c>
      <c r="H3610" s="20"/>
      <c r="I3610" s="20"/>
      <c r="J3610" s="30">
        <f t="shared" si="80"/>
        <v>30</v>
      </c>
      <c r="K3610" s="22"/>
      <c r="L3610" s="22"/>
      <c r="M3610" s="22"/>
    </row>
    <row r="3611" spans="1:13" ht="21.3" customHeight="1" thickBot="1" x14ac:dyDescent="0.35">
      <c r="A3611" s="22"/>
      <c r="B3611" s="22"/>
      <c r="C3611" s="22"/>
      <c r="D3611" s="26"/>
      <c r="E3611" s="5" t="s">
        <v>7272</v>
      </c>
      <c r="F3611" s="3">
        <v>31</v>
      </c>
      <c r="G3611" s="20">
        <v>1</v>
      </c>
      <c r="H3611" s="20"/>
      <c r="I3611" s="20"/>
      <c r="J3611" s="30">
        <f t="shared" si="80"/>
        <v>31</v>
      </c>
      <c r="K3611" s="22"/>
      <c r="L3611" s="22"/>
      <c r="M3611" s="22"/>
    </row>
    <row r="3612" spans="1:13" ht="21.3" customHeight="1" thickBot="1" x14ac:dyDescent="0.35">
      <c r="A3612" s="22"/>
      <c r="B3612" s="22"/>
      <c r="C3612" s="22"/>
      <c r="D3612" s="26"/>
      <c r="E3612" s="5" t="s">
        <v>7273</v>
      </c>
      <c r="F3612" s="3">
        <v>20</v>
      </c>
      <c r="G3612" s="20">
        <v>1</v>
      </c>
      <c r="H3612" s="20"/>
      <c r="I3612" s="20"/>
      <c r="J3612" s="30">
        <f t="shared" si="80"/>
        <v>20</v>
      </c>
      <c r="K3612" s="22"/>
      <c r="L3612" s="22"/>
      <c r="M3612" s="22"/>
    </row>
    <row r="3613" spans="1:13" ht="21.3" customHeight="1" thickBot="1" x14ac:dyDescent="0.35">
      <c r="A3613" s="22"/>
      <c r="B3613" s="22"/>
      <c r="C3613" s="22"/>
      <c r="D3613" s="26"/>
      <c r="E3613" s="5" t="s">
        <v>7274</v>
      </c>
      <c r="F3613" s="3">
        <v>1</v>
      </c>
      <c r="G3613" s="20">
        <v>2</v>
      </c>
      <c r="H3613" s="20"/>
      <c r="I3613" s="20"/>
      <c r="J3613" s="30">
        <f t="shared" si="80"/>
        <v>2</v>
      </c>
      <c r="K3613" s="22"/>
      <c r="L3613" s="22"/>
      <c r="M3613" s="22"/>
    </row>
    <row r="3614" spans="1:13" ht="21.3" customHeight="1" thickBot="1" x14ac:dyDescent="0.35">
      <c r="A3614" s="22"/>
      <c r="B3614" s="22"/>
      <c r="C3614" s="22"/>
      <c r="D3614" s="26"/>
      <c r="E3614" s="5" t="s">
        <v>7275</v>
      </c>
      <c r="F3614" s="3">
        <v>67</v>
      </c>
      <c r="G3614" s="20">
        <v>2</v>
      </c>
      <c r="H3614" s="20"/>
      <c r="I3614" s="20"/>
      <c r="J3614" s="30">
        <f t="shared" si="80"/>
        <v>134</v>
      </c>
      <c r="K3614" s="22"/>
      <c r="L3614" s="22"/>
      <c r="M3614" s="22"/>
    </row>
    <row r="3615" spans="1:13" ht="21.3" customHeight="1" thickBot="1" x14ac:dyDescent="0.35">
      <c r="A3615" s="22"/>
      <c r="B3615" s="22"/>
      <c r="C3615" s="22"/>
      <c r="D3615" s="26"/>
      <c r="E3615" s="5" t="s">
        <v>7276</v>
      </c>
      <c r="F3615" s="3">
        <v>35</v>
      </c>
      <c r="G3615" s="20">
        <v>2</v>
      </c>
      <c r="H3615" s="20"/>
      <c r="I3615" s="20"/>
      <c r="J3615" s="30">
        <f t="shared" si="80"/>
        <v>70</v>
      </c>
      <c r="K3615" s="22"/>
      <c r="L3615" s="22"/>
      <c r="M3615" s="22"/>
    </row>
    <row r="3616" spans="1:13" ht="30.6" customHeight="1" thickBot="1" x14ac:dyDescent="0.35">
      <c r="A3616" s="22"/>
      <c r="B3616" s="22"/>
      <c r="C3616" s="22"/>
      <c r="D3616" s="26"/>
      <c r="E3616" s="5" t="s">
        <v>7277</v>
      </c>
      <c r="F3616" s="3">
        <v>68</v>
      </c>
      <c r="G3616" s="20">
        <v>1</v>
      </c>
      <c r="H3616" s="20"/>
      <c r="I3616" s="20"/>
      <c r="J3616" s="30">
        <f t="shared" si="80"/>
        <v>68</v>
      </c>
      <c r="K3616" s="22"/>
      <c r="L3616" s="22"/>
      <c r="M3616" s="22"/>
    </row>
    <row r="3617" spans="1:13" ht="30.6" customHeight="1" thickBot="1" x14ac:dyDescent="0.35">
      <c r="A3617" s="22"/>
      <c r="B3617" s="22"/>
      <c r="C3617" s="22"/>
      <c r="D3617" s="26"/>
      <c r="E3617" s="5" t="s">
        <v>7278</v>
      </c>
      <c r="F3617" s="3">
        <v>36</v>
      </c>
      <c r="G3617" s="20">
        <v>1</v>
      </c>
      <c r="H3617" s="20"/>
      <c r="I3617" s="20"/>
      <c r="J3617" s="30">
        <f t="shared" si="80"/>
        <v>36</v>
      </c>
      <c r="K3617" s="22"/>
      <c r="L3617" s="22"/>
      <c r="M3617" s="22"/>
    </row>
    <row r="3618" spans="1:13" ht="21.3" customHeight="1" thickBot="1" x14ac:dyDescent="0.35">
      <c r="A3618" s="22"/>
      <c r="B3618" s="22"/>
      <c r="C3618" s="22"/>
      <c r="D3618" s="26"/>
      <c r="E3618" s="5" t="s">
        <v>7279</v>
      </c>
      <c r="F3618" s="3">
        <v>14</v>
      </c>
      <c r="G3618" s="20">
        <v>2</v>
      </c>
      <c r="H3618" s="20"/>
      <c r="I3618" s="20"/>
      <c r="J3618" s="30">
        <f t="shared" si="80"/>
        <v>28</v>
      </c>
      <c r="K3618" s="22"/>
      <c r="L3618" s="22"/>
      <c r="M3618" s="22"/>
    </row>
    <row r="3619" spans="1:13" ht="21.3" customHeight="1" thickBot="1" x14ac:dyDescent="0.35">
      <c r="A3619" s="22"/>
      <c r="B3619" s="22"/>
      <c r="C3619" s="22"/>
      <c r="D3619" s="26"/>
      <c r="E3619" s="5" t="s">
        <v>7280</v>
      </c>
      <c r="F3619" s="3">
        <v>33</v>
      </c>
      <c r="G3619" s="20">
        <v>2</v>
      </c>
      <c r="H3619" s="20"/>
      <c r="I3619" s="20"/>
      <c r="J3619" s="30">
        <f t="shared" si="80"/>
        <v>66</v>
      </c>
      <c r="K3619" s="22"/>
      <c r="L3619" s="22"/>
      <c r="M3619" s="22"/>
    </row>
    <row r="3620" spans="1:13" ht="21.3" customHeight="1" thickBot="1" x14ac:dyDescent="0.35">
      <c r="A3620" s="22"/>
      <c r="B3620" s="22"/>
      <c r="C3620" s="22"/>
      <c r="D3620" s="26"/>
      <c r="E3620" s="5" t="s">
        <v>7281</v>
      </c>
      <c r="F3620" s="3">
        <v>17</v>
      </c>
      <c r="G3620" s="20">
        <v>2</v>
      </c>
      <c r="H3620" s="20"/>
      <c r="I3620" s="20"/>
      <c r="J3620" s="30">
        <f t="shared" si="80"/>
        <v>34</v>
      </c>
      <c r="K3620" s="22"/>
      <c r="L3620" s="22"/>
      <c r="M3620" s="22"/>
    </row>
    <row r="3621" spans="1:13" ht="21.3" customHeight="1" thickBot="1" x14ac:dyDescent="0.35">
      <c r="A3621" s="22"/>
      <c r="B3621" s="22"/>
      <c r="C3621" s="22"/>
      <c r="D3621" s="26"/>
      <c r="E3621" s="5" t="s">
        <v>7282</v>
      </c>
      <c r="F3621" s="3">
        <v>7</v>
      </c>
      <c r="G3621" s="20">
        <v>3</v>
      </c>
      <c r="H3621" s="20"/>
      <c r="I3621" s="20"/>
      <c r="J3621" s="30">
        <f t="shared" si="80"/>
        <v>21</v>
      </c>
      <c r="K3621" s="22"/>
      <c r="L3621" s="22"/>
      <c r="M3621" s="22"/>
    </row>
    <row r="3622" spans="1:13" ht="21.3" customHeight="1" thickBot="1" x14ac:dyDescent="0.35">
      <c r="A3622" s="22"/>
      <c r="B3622" s="22"/>
      <c r="C3622" s="22"/>
      <c r="D3622" s="26"/>
      <c r="E3622" s="5" t="s">
        <v>7283</v>
      </c>
      <c r="F3622" s="3">
        <v>17</v>
      </c>
      <c r="G3622" s="20">
        <v>3</v>
      </c>
      <c r="H3622" s="20"/>
      <c r="I3622" s="20"/>
      <c r="J3622" s="30">
        <f t="shared" si="80"/>
        <v>51</v>
      </c>
      <c r="K3622" s="22"/>
      <c r="L3622" s="22"/>
      <c r="M3622" s="22"/>
    </row>
    <row r="3623" spans="1:13" ht="21.3" customHeight="1" thickBot="1" x14ac:dyDescent="0.35">
      <c r="A3623" s="22"/>
      <c r="B3623" s="22"/>
      <c r="C3623" s="22"/>
      <c r="D3623" s="26"/>
      <c r="E3623" s="5" t="s">
        <v>7284</v>
      </c>
      <c r="F3623" s="3">
        <v>9</v>
      </c>
      <c r="G3623" s="20">
        <v>3</v>
      </c>
      <c r="H3623" s="20"/>
      <c r="I3623" s="20"/>
      <c r="J3623" s="30">
        <f t="shared" si="80"/>
        <v>27</v>
      </c>
      <c r="K3623" s="22"/>
      <c r="L3623" s="22"/>
      <c r="M3623" s="22"/>
    </row>
    <row r="3624" spans="1:13" ht="21.3" customHeight="1" thickBot="1" x14ac:dyDescent="0.35">
      <c r="A3624" s="22"/>
      <c r="B3624" s="22"/>
      <c r="C3624" s="22"/>
      <c r="D3624" s="26"/>
      <c r="E3624" s="5" t="s">
        <v>7285</v>
      </c>
      <c r="F3624" s="3">
        <v>3</v>
      </c>
      <c r="G3624" s="20">
        <v>1</v>
      </c>
      <c r="H3624" s="20"/>
      <c r="I3624" s="20"/>
      <c r="J3624" s="30">
        <f t="shared" si="80"/>
        <v>3</v>
      </c>
      <c r="K3624" s="32">
        <f>SUM(J3606:J3624)</f>
        <v>815</v>
      </c>
      <c r="L3624" s="22"/>
      <c r="M3624" s="22"/>
    </row>
    <row r="3625" spans="1:13" ht="15.45" customHeight="1" thickBot="1" x14ac:dyDescent="0.35">
      <c r="A3625" s="10" t="s">
        <v>7286</v>
      </c>
      <c r="B3625" s="5" t="s">
        <v>7287</v>
      </c>
      <c r="C3625" s="5" t="s">
        <v>7288</v>
      </c>
      <c r="D3625" s="84" t="s">
        <v>7289</v>
      </c>
      <c r="E3625" s="84"/>
      <c r="F3625" s="84"/>
      <c r="G3625" s="84"/>
      <c r="H3625" s="84"/>
      <c r="I3625" s="84"/>
      <c r="J3625" s="84"/>
      <c r="K3625" s="20">
        <f>SUM(K3628:K3632)</f>
        <v>14</v>
      </c>
      <c r="L3625" s="21">
        <f>ROUND(0*(1+M2/100),2)</f>
        <v>0</v>
      </c>
      <c r="M3625" s="21">
        <f>ROUND(K3625*L3625,2)</f>
        <v>0</v>
      </c>
    </row>
    <row r="3626" spans="1:13" ht="49.05" customHeight="1" thickBot="1" x14ac:dyDescent="0.35">
      <c r="A3626" s="22"/>
      <c r="B3626" s="22"/>
      <c r="C3626" s="22"/>
      <c r="D3626" s="84" t="s">
        <v>7290</v>
      </c>
      <c r="E3626" s="84"/>
      <c r="F3626" s="84"/>
      <c r="G3626" s="84"/>
      <c r="H3626" s="84"/>
      <c r="I3626" s="84"/>
      <c r="J3626" s="84"/>
      <c r="K3626" s="84"/>
      <c r="L3626" s="84"/>
      <c r="M3626" s="84"/>
    </row>
    <row r="3627" spans="1:13" ht="15.15" customHeight="1" thickBot="1" x14ac:dyDescent="0.35">
      <c r="A3627" s="22"/>
      <c r="B3627" s="22"/>
      <c r="C3627" s="22"/>
      <c r="D3627" s="22"/>
      <c r="E3627" s="23"/>
      <c r="F3627" s="25" t="s">
        <v>7291</v>
      </c>
      <c r="G3627" s="25" t="s">
        <v>7292</v>
      </c>
      <c r="H3627" s="25" t="s">
        <v>7293</v>
      </c>
      <c r="I3627" s="25" t="s">
        <v>7294</v>
      </c>
      <c r="J3627" s="25" t="s">
        <v>7295</v>
      </c>
      <c r="K3627" s="25" t="s">
        <v>7296</v>
      </c>
      <c r="L3627" s="22"/>
      <c r="M3627" s="22"/>
    </row>
    <row r="3628" spans="1:13" ht="15.15" customHeight="1" thickBot="1" x14ac:dyDescent="0.35">
      <c r="A3628" s="22"/>
      <c r="B3628" s="22"/>
      <c r="C3628" s="22"/>
      <c r="D3628" s="26"/>
      <c r="E3628" s="27" t="s">
        <v>7297</v>
      </c>
      <c r="F3628" s="28">
        <v>1</v>
      </c>
      <c r="G3628" s="29"/>
      <c r="H3628" s="29"/>
      <c r="I3628" s="29"/>
      <c r="J3628" s="31">
        <f>ROUND(F3628,3)</f>
        <v>1</v>
      </c>
      <c r="K3628" s="42"/>
      <c r="L3628" s="22"/>
      <c r="M3628" s="22"/>
    </row>
    <row r="3629" spans="1:13" ht="15.15" customHeight="1" thickBot="1" x14ac:dyDescent="0.35">
      <c r="A3629" s="22"/>
      <c r="B3629" s="22"/>
      <c r="C3629" s="22"/>
      <c r="D3629" s="26"/>
      <c r="E3629" s="5" t="s">
        <v>7298</v>
      </c>
      <c r="F3629" s="3">
        <v>4</v>
      </c>
      <c r="G3629" s="20"/>
      <c r="H3629" s="20"/>
      <c r="I3629" s="20"/>
      <c r="J3629" s="30">
        <f>ROUND(F3629,3)</f>
        <v>4</v>
      </c>
      <c r="K3629" s="22"/>
      <c r="L3629" s="22"/>
      <c r="M3629" s="22"/>
    </row>
    <row r="3630" spans="1:13" ht="15.15" customHeight="1" thickBot="1" x14ac:dyDescent="0.35">
      <c r="A3630" s="22"/>
      <c r="B3630" s="22"/>
      <c r="C3630" s="22"/>
      <c r="D3630" s="26"/>
      <c r="E3630" s="5" t="s">
        <v>7299</v>
      </c>
      <c r="F3630" s="3">
        <v>4</v>
      </c>
      <c r="G3630" s="20"/>
      <c r="H3630" s="20"/>
      <c r="I3630" s="20"/>
      <c r="J3630" s="30">
        <f>ROUND(F3630,3)</f>
        <v>4</v>
      </c>
      <c r="K3630" s="22"/>
      <c r="L3630" s="22"/>
      <c r="M3630" s="22"/>
    </row>
    <row r="3631" spans="1:13" ht="15.15" customHeight="1" thickBot="1" x14ac:dyDescent="0.35">
      <c r="A3631" s="22"/>
      <c r="B3631" s="22"/>
      <c r="C3631" s="22"/>
      <c r="D3631" s="26"/>
      <c r="E3631" s="5" t="s">
        <v>7300</v>
      </c>
      <c r="F3631" s="3">
        <v>4</v>
      </c>
      <c r="G3631" s="20"/>
      <c r="H3631" s="20"/>
      <c r="I3631" s="20"/>
      <c r="J3631" s="30">
        <f>ROUND(F3631,3)</f>
        <v>4</v>
      </c>
      <c r="K3631" s="22"/>
      <c r="L3631" s="22"/>
      <c r="M3631" s="22"/>
    </row>
    <row r="3632" spans="1:13" ht="15.15" customHeight="1" thickBot="1" x14ac:dyDescent="0.35">
      <c r="A3632" s="22"/>
      <c r="B3632" s="22"/>
      <c r="C3632" s="22"/>
      <c r="D3632" s="26"/>
      <c r="E3632" s="5" t="s">
        <v>7301</v>
      </c>
      <c r="F3632" s="3">
        <v>1</v>
      </c>
      <c r="G3632" s="20"/>
      <c r="H3632" s="20"/>
      <c r="I3632" s="20"/>
      <c r="J3632" s="30">
        <f>ROUND(F3632,3)</f>
        <v>1</v>
      </c>
      <c r="K3632" s="32">
        <f>SUM(J3628:J3632)</f>
        <v>14</v>
      </c>
      <c r="L3632" s="22"/>
      <c r="M3632" s="22"/>
    </row>
    <row r="3633" spans="1:13" ht="15.45" customHeight="1" thickBot="1" x14ac:dyDescent="0.35">
      <c r="A3633" s="10" t="s">
        <v>7302</v>
      </c>
      <c r="B3633" s="5" t="s">
        <v>7303</v>
      </c>
      <c r="C3633" s="5" t="s">
        <v>7304</v>
      </c>
      <c r="D3633" s="84" t="s">
        <v>7305</v>
      </c>
      <c r="E3633" s="84"/>
      <c r="F3633" s="84"/>
      <c r="G3633" s="84"/>
      <c r="H3633" s="84"/>
      <c r="I3633" s="84"/>
      <c r="J3633" s="84"/>
      <c r="K3633" s="20">
        <f>SUM(K3636:K3643)</f>
        <v>13</v>
      </c>
      <c r="L3633" s="21">
        <f>ROUND(0*(1+M2/100),2)</f>
        <v>0</v>
      </c>
      <c r="M3633" s="21">
        <f>ROUND(K3633*L3633,2)</f>
        <v>0</v>
      </c>
    </row>
    <row r="3634" spans="1:13" ht="49.05" customHeight="1" thickBot="1" x14ac:dyDescent="0.35">
      <c r="A3634" s="22"/>
      <c r="B3634" s="22"/>
      <c r="C3634" s="22"/>
      <c r="D3634" s="84" t="s">
        <v>7306</v>
      </c>
      <c r="E3634" s="84"/>
      <c r="F3634" s="84"/>
      <c r="G3634" s="84"/>
      <c r="H3634" s="84"/>
      <c r="I3634" s="84"/>
      <c r="J3634" s="84"/>
      <c r="K3634" s="84"/>
      <c r="L3634" s="84"/>
      <c r="M3634" s="84"/>
    </row>
    <row r="3635" spans="1:13" ht="15.15" customHeight="1" thickBot="1" x14ac:dyDescent="0.35">
      <c r="A3635" s="22"/>
      <c r="B3635" s="22"/>
      <c r="C3635" s="22"/>
      <c r="D3635" s="22"/>
      <c r="E3635" s="23"/>
      <c r="F3635" s="25" t="s">
        <v>7307</v>
      </c>
      <c r="G3635" s="25" t="s">
        <v>7308</v>
      </c>
      <c r="H3635" s="25" t="s">
        <v>7309</v>
      </c>
      <c r="I3635" s="25" t="s">
        <v>7310</v>
      </c>
      <c r="J3635" s="25" t="s">
        <v>7311</v>
      </c>
      <c r="K3635" s="25" t="s">
        <v>7312</v>
      </c>
      <c r="L3635" s="22"/>
      <c r="M3635" s="22"/>
    </row>
    <row r="3636" spans="1:13" ht="15.15" customHeight="1" thickBot="1" x14ac:dyDescent="0.35">
      <c r="A3636" s="22"/>
      <c r="B3636" s="22"/>
      <c r="C3636" s="22"/>
      <c r="D3636" s="26"/>
      <c r="E3636" s="27" t="s">
        <v>7313</v>
      </c>
      <c r="F3636" s="28">
        <v>2</v>
      </c>
      <c r="G3636" s="29"/>
      <c r="H3636" s="29"/>
      <c r="I3636" s="29"/>
      <c r="J3636" s="31">
        <f t="shared" ref="J3636:J3643" si="81">ROUND(F3636,3)</f>
        <v>2</v>
      </c>
      <c r="K3636" s="42"/>
      <c r="L3636" s="22"/>
      <c r="M3636" s="22"/>
    </row>
    <row r="3637" spans="1:13" ht="15.15" customHeight="1" thickBot="1" x14ac:dyDescent="0.35">
      <c r="A3637" s="22"/>
      <c r="B3637" s="22"/>
      <c r="C3637" s="22"/>
      <c r="D3637" s="26"/>
      <c r="E3637" s="5" t="s">
        <v>7314</v>
      </c>
      <c r="F3637" s="3">
        <v>1</v>
      </c>
      <c r="G3637" s="20"/>
      <c r="H3637" s="20"/>
      <c r="I3637" s="20"/>
      <c r="J3637" s="30">
        <f t="shared" si="81"/>
        <v>1</v>
      </c>
      <c r="K3637" s="22"/>
      <c r="L3637" s="22"/>
      <c r="M3637" s="22"/>
    </row>
    <row r="3638" spans="1:13" ht="15.15" customHeight="1" thickBot="1" x14ac:dyDescent="0.35">
      <c r="A3638" s="22"/>
      <c r="B3638" s="22"/>
      <c r="C3638" s="22"/>
      <c r="D3638" s="26"/>
      <c r="E3638" s="5" t="s">
        <v>7315</v>
      </c>
      <c r="F3638" s="3">
        <v>2</v>
      </c>
      <c r="G3638" s="20"/>
      <c r="H3638" s="20"/>
      <c r="I3638" s="20"/>
      <c r="J3638" s="30">
        <f t="shared" si="81"/>
        <v>2</v>
      </c>
      <c r="K3638" s="22"/>
      <c r="L3638" s="22"/>
      <c r="M3638" s="22"/>
    </row>
    <row r="3639" spans="1:13" ht="15.15" customHeight="1" thickBot="1" x14ac:dyDescent="0.35">
      <c r="A3639" s="22"/>
      <c r="B3639" s="22"/>
      <c r="C3639" s="22"/>
      <c r="D3639" s="26"/>
      <c r="E3639" s="5" t="s">
        <v>7316</v>
      </c>
      <c r="F3639" s="3">
        <v>2</v>
      </c>
      <c r="G3639" s="20"/>
      <c r="H3639" s="20"/>
      <c r="I3639" s="20"/>
      <c r="J3639" s="30">
        <f t="shared" si="81"/>
        <v>2</v>
      </c>
      <c r="K3639" s="22"/>
      <c r="L3639" s="22"/>
      <c r="M3639" s="22"/>
    </row>
    <row r="3640" spans="1:13" ht="15.15" customHeight="1" thickBot="1" x14ac:dyDescent="0.35">
      <c r="A3640" s="22"/>
      <c r="B3640" s="22"/>
      <c r="C3640" s="22"/>
      <c r="D3640" s="26"/>
      <c r="E3640" s="5" t="s">
        <v>7317</v>
      </c>
      <c r="F3640" s="3">
        <v>1</v>
      </c>
      <c r="G3640" s="20"/>
      <c r="H3640" s="20"/>
      <c r="I3640" s="20"/>
      <c r="J3640" s="30">
        <f t="shared" si="81"/>
        <v>1</v>
      </c>
      <c r="K3640" s="22"/>
      <c r="L3640" s="22"/>
      <c r="M3640" s="22"/>
    </row>
    <row r="3641" spans="1:13" ht="15.15" customHeight="1" thickBot="1" x14ac:dyDescent="0.35">
      <c r="A3641" s="22"/>
      <c r="B3641" s="22"/>
      <c r="C3641" s="22"/>
      <c r="D3641" s="26"/>
      <c r="E3641" s="5" t="s">
        <v>7318</v>
      </c>
      <c r="F3641" s="3">
        <v>1</v>
      </c>
      <c r="G3641" s="20"/>
      <c r="H3641" s="20"/>
      <c r="I3641" s="20"/>
      <c r="J3641" s="30">
        <f t="shared" si="81"/>
        <v>1</v>
      </c>
      <c r="K3641" s="22"/>
      <c r="L3641" s="22"/>
      <c r="M3641" s="22"/>
    </row>
    <row r="3642" spans="1:13" ht="15.15" customHeight="1" thickBot="1" x14ac:dyDescent="0.35">
      <c r="A3642" s="22"/>
      <c r="B3642" s="22"/>
      <c r="C3642" s="22"/>
      <c r="D3642" s="26"/>
      <c r="E3642" s="5" t="s">
        <v>7319</v>
      </c>
      <c r="F3642" s="3">
        <v>3</v>
      </c>
      <c r="G3642" s="20"/>
      <c r="H3642" s="20"/>
      <c r="I3642" s="20"/>
      <c r="J3642" s="30">
        <f t="shared" si="81"/>
        <v>3</v>
      </c>
      <c r="K3642" s="22"/>
      <c r="L3642" s="22"/>
      <c r="M3642" s="22"/>
    </row>
    <row r="3643" spans="1:13" ht="21.3" customHeight="1" thickBot="1" x14ac:dyDescent="0.35">
      <c r="A3643" s="22"/>
      <c r="B3643" s="22"/>
      <c r="C3643" s="22"/>
      <c r="D3643" s="26"/>
      <c r="E3643" s="5" t="s">
        <v>7320</v>
      </c>
      <c r="F3643" s="3">
        <v>1</v>
      </c>
      <c r="G3643" s="20"/>
      <c r="H3643" s="20"/>
      <c r="I3643" s="20"/>
      <c r="J3643" s="30">
        <f t="shared" si="81"/>
        <v>1</v>
      </c>
      <c r="K3643" s="32">
        <f>SUM(J3636:J3643)</f>
        <v>13</v>
      </c>
      <c r="L3643" s="22"/>
      <c r="M3643" s="22"/>
    </row>
    <row r="3644" spans="1:13" ht="15.45" customHeight="1" thickBot="1" x14ac:dyDescent="0.35">
      <c r="A3644" s="10" t="s">
        <v>7321</v>
      </c>
      <c r="B3644" s="5" t="s">
        <v>7322</v>
      </c>
      <c r="C3644" s="5" t="s">
        <v>7323</v>
      </c>
      <c r="D3644" s="84" t="s">
        <v>7324</v>
      </c>
      <c r="E3644" s="84"/>
      <c r="F3644" s="84"/>
      <c r="G3644" s="84"/>
      <c r="H3644" s="84"/>
      <c r="I3644" s="84"/>
      <c r="J3644" s="84"/>
      <c r="K3644" s="20">
        <f>SUM(K3647:K3660)</f>
        <v>45</v>
      </c>
      <c r="L3644" s="21">
        <f>ROUND(0*(1+M2/100),2)</f>
        <v>0</v>
      </c>
      <c r="M3644" s="21">
        <f>ROUND(K3644*L3644,2)</f>
        <v>0</v>
      </c>
    </row>
    <row r="3645" spans="1:13" ht="21.3" customHeight="1" thickBot="1" x14ac:dyDescent="0.35">
      <c r="A3645" s="22"/>
      <c r="B3645" s="22"/>
      <c r="C3645" s="22"/>
      <c r="D3645" s="84" t="s">
        <v>7325</v>
      </c>
      <c r="E3645" s="84"/>
      <c r="F3645" s="84"/>
      <c r="G3645" s="84"/>
      <c r="H3645" s="84"/>
      <c r="I3645" s="84"/>
      <c r="J3645" s="84"/>
      <c r="K3645" s="84"/>
      <c r="L3645" s="84"/>
      <c r="M3645" s="84"/>
    </row>
    <row r="3646" spans="1:13" ht="15.15" customHeight="1" thickBot="1" x14ac:dyDescent="0.35">
      <c r="A3646" s="22"/>
      <c r="B3646" s="22"/>
      <c r="C3646" s="22"/>
      <c r="D3646" s="22"/>
      <c r="E3646" s="23"/>
      <c r="F3646" s="25" t="s">
        <v>7326</v>
      </c>
      <c r="G3646" s="25" t="s">
        <v>7327</v>
      </c>
      <c r="H3646" s="25" t="s">
        <v>7328</v>
      </c>
      <c r="I3646" s="25" t="s">
        <v>7329</v>
      </c>
      <c r="J3646" s="25" t="s">
        <v>7330</v>
      </c>
      <c r="K3646" s="25" t="s">
        <v>7331</v>
      </c>
      <c r="L3646" s="22"/>
      <c r="M3646" s="22"/>
    </row>
    <row r="3647" spans="1:13" ht="15.15" customHeight="1" thickBot="1" x14ac:dyDescent="0.35">
      <c r="A3647" s="22"/>
      <c r="B3647" s="22"/>
      <c r="C3647" s="22"/>
      <c r="D3647" s="26"/>
      <c r="E3647" s="27" t="s">
        <v>7332</v>
      </c>
      <c r="F3647" s="28"/>
      <c r="G3647" s="29"/>
      <c r="H3647" s="29"/>
      <c r="I3647" s="29"/>
      <c r="J3647" s="41" t="s">
        <v>7333</v>
      </c>
      <c r="K3647" s="42"/>
      <c r="L3647" s="22"/>
      <c r="M3647" s="22"/>
    </row>
    <row r="3648" spans="1:13" ht="15.15" customHeight="1" thickBot="1" x14ac:dyDescent="0.35">
      <c r="A3648" s="22"/>
      <c r="B3648" s="22"/>
      <c r="C3648" s="22"/>
      <c r="D3648" s="26"/>
      <c r="E3648" s="5" t="s">
        <v>7334</v>
      </c>
      <c r="F3648" s="3">
        <v>1</v>
      </c>
      <c r="G3648" s="20"/>
      <c r="H3648" s="20"/>
      <c r="I3648" s="20"/>
      <c r="J3648" s="30">
        <f>ROUND(F3648,3)</f>
        <v>1</v>
      </c>
      <c r="K3648" s="22"/>
      <c r="L3648" s="22"/>
      <c r="M3648" s="22"/>
    </row>
    <row r="3649" spans="1:13" ht="15.15" customHeight="1" thickBot="1" x14ac:dyDescent="0.35">
      <c r="A3649" s="22"/>
      <c r="B3649" s="22"/>
      <c r="C3649" s="22"/>
      <c r="D3649" s="26"/>
      <c r="E3649" s="5" t="s">
        <v>7335</v>
      </c>
      <c r="F3649" s="3">
        <v>2</v>
      </c>
      <c r="G3649" s="20"/>
      <c r="H3649" s="20"/>
      <c r="I3649" s="20"/>
      <c r="J3649" s="30">
        <f>ROUND(F3649,3)</f>
        <v>2</v>
      </c>
      <c r="K3649" s="22"/>
      <c r="L3649" s="22"/>
      <c r="M3649" s="22"/>
    </row>
    <row r="3650" spans="1:13" ht="15.15" customHeight="1" thickBot="1" x14ac:dyDescent="0.35">
      <c r="A3650" s="22"/>
      <c r="B3650" s="22"/>
      <c r="C3650" s="22"/>
      <c r="D3650" s="26"/>
      <c r="E3650" s="5" t="s">
        <v>7336</v>
      </c>
      <c r="F3650" s="3"/>
      <c r="G3650" s="20"/>
      <c r="H3650" s="20"/>
      <c r="I3650" s="20"/>
      <c r="J3650" s="24" t="s">
        <v>7337</v>
      </c>
      <c r="K3650" s="22"/>
      <c r="L3650" s="22"/>
      <c r="M3650" s="22"/>
    </row>
    <row r="3651" spans="1:13" ht="15.15" customHeight="1" thickBot="1" x14ac:dyDescent="0.35">
      <c r="A3651" s="22"/>
      <c r="B3651" s="22"/>
      <c r="C3651" s="22"/>
      <c r="D3651" s="26"/>
      <c r="E3651" s="5" t="s">
        <v>7338</v>
      </c>
      <c r="F3651" s="3">
        <v>1</v>
      </c>
      <c r="G3651" s="20"/>
      <c r="H3651" s="20"/>
      <c r="I3651" s="20"/>
      <c r="J3651" s="30">
        <f>ROUND(F3651,3)</f>
        <v>1</v>
      </c>
      <c r="K3651" s="22"/>
      <c r="L3651" s="22"/>
      <c r="M3651" s="22"/>
    </row>
    <row r="3652" spans="1:13" ht="15.15" customHeight="1" thickBot="1" x14ac:dyDescent="0.35">
      <c r="A3652" s="22"/>
      <c r="B3652" s="22"/>
      <c r="C3652" s="22"/>
      <c r="D3652" s="26"/>
      <c r="E3652" s="5" t="s">
        <v>7339</v>
      </c>
      <c r="F3652" s="3">
        <v>3</v>
      </c>
      <c r="G3652" s="20"/>
      <c r="H3652" s="20"/>
      <c r="I3652" s="20"/>
      <c r="J3652" s="30">
        <f>ROUND(F3652,3)</f>
        <v>3</v>
      </c>
      <c r="K3652" s="22"/>
      <c r="L3652" s="22"/>
      <c r="M3652" s="22"/>
    </row>
    <row r="3653" spans="1:13" ht="15.15" customHeight="1" thickBot="1" x14ac:dyDescent="0.35">
      <c r="A3653" s="22"/>
      <c r="B3653" s="22"/>
      <c r="C3653" s="22"/>
      <c r="D3653" s="26"/>
      <c r="E3653" s="5" t="s">
        <v>7340</v>
      </c>
      <c r="F3653" s="3">
        <v>3</v>
      </c>
      <c r="G3653" s="20"/>
      <c r="H3653" s="20"/>
      <c r="I3653" s="20"/>
      <c r="J3653" s="30">
        <f>ROUND(F3653,3)</f>
        <v>3</v>
      </c>
      <c r="K3653" s="22"/>
      <c r="L3653" s="22"/>
      <c r="M3653" s="22"/>
    </row>
    <row r="3654" spans="1:13" ht="15.15" customHeight="1" thickBot="1" x14ac:dyDescent="0.35">
      <c r="A3654" s="22"/>
      <c r="B3654" s="22"/>
      <c r="C3654" s="22"/>
      <c r="D3654" s="26"/>
      <c r="E3654" s="5" t="s">
        <v>7341</v>
      </c>
      <c r="F3654" s="3">
        <v>7</v>
      </c>
      <c r="G3654" s="20"/>
      <c r="H3654" s="20"/>
      <c r="I3654" s="20"/>
      <c r="J3654" s="30">
        <f>ROUND(F3654,3)</f>
        <v>7</v>
      </c>
      <c r="K3654" s="22"/>
      <c r="L3654" s="22"/>
      <c r="M3654" s="22"/>
    </row>
    <row r="3655" spans="1:13" ht="15.15" customHeight="1" thickBot="1" x14ac:dyDescent="0.35">
      <c r="A3655" s="22"/>
      <c r="B3655" s="22"/>
      <c r="C3655" s="22"/>
      <c r="D3655" s="26"/>
      <c r="E3655" s="5" t="s">
        <v>7342</v>
      </c>
      <c r="F3655" s="3"/>
      <c r="G3655" s="20"/>
      <c r="H3655" s="20"/>
      <c r="I3655" s="20"/>
      <c r="J3655" s="24" t="s">
        <v>7343</v>
      </c>
      <c r="K3655" s="22"/>
      <c r="L3655" s="22"/>
      <c r="M3655" s="22"/>
    </row>
    <row r="3656" spans="1:13" ht="15.15" customHeight="1" thickBot="1" x14ac:dyDescent="0.35">
      <c r="A3656" s="22"/>
      <c r="B3656" s="22"/>
      <c r="C3656" s="22"/>
      <c r="D3656" s="26"/>
      <c r="E3656" s="5" t="s">
        <v>7344</v>
      </c>
      <c r="F3656" s="3">
        <v>1</v>
      </c>
      <c r="G3656" s="20"/>
      <c r="H3656" s="20"/>
      <c r="I3656" s="20"/>
      <c r="J3656" s="30">
        <f>ROUND(F3656,3)</f>
        <v>1</v>
      </c>
      <c r="K3656" s="22"/>
      <c r="L3656" s="22"/>
      <c r="M3656" s="22"/>
    </row>
    <row r="3657" spans="1:13" ht="15.15" customHeight="1" thickBot="1" x14ac:dyDescent="0.35">
      <c r="A3657" s="22"/>
      <c r="B3657" s="22"/>
      <c r="C3657" s="22"/>
      <c r="D3657" s="26"/>
      <c r="E3657" s="5" t="s">
        <v>7345</v>
      </c>
      <c r="F3657" s="3">
        <v>17</v>
      </c>
      <c r="G3657" s="20"/>
      <c r="H3657" s="20"/>
      <c r="I3657" s="20"/>
      <c r="J3657" s="30">
        <f>ROUND(F3657,3)</f>
        <v>17</v>
      </c>
      <c r="K3657" s="22"/>
      <c r="L3657" s="22"/>
      <c r="M3657" s="22"/>
    </row>
    <row r="3658" spans="1:13" ht="15.15" customHeight="1" thickBot="1" x14ac:dyDescent="0.35">
      <c r="A3658" s="22"/>
      <c r="B3658" s="22"/>
      <c r="C3658" s="22"/>
      <c r="D3658" s="26"/>
      <c r="E3658" s="5" t="s">
        <v>7346</v>
      </c>
      <c r="F3658" s="3"/>
      <c r="G3658" s="20"/>
      <c r="H3658" s="20"/>
      <c r="I3658" s="20"/>
      <c r="J3658" s="24" t="s">
        <v>7347</v>
      </c>
      <c r="K3658" s="22"/>
      <c r="L3658" s="22"/>
      <c r="M3658" s="22"/>
    </row>
    <row r="3659" spans="1:13" ht="15.15" customHeight="1" thickBot="1" x14ac:dyDescent="0.35">
      <c r="A3659" s="22"/>
      <c r="B3659" s="22"/>
      <c r="C3659" s="22"/>
      <c r="D3659" s="26"/>
      <c r="E3659" s="5" t="s">
        <v>7348</v>
      </c>
      <c r="F3659" s="3">
        <v>1</v>
      </c>
      <c r="G3659" s="20"/>
      <c r="H3659" s="20"/>
      <c r="I3659" s="20"/>
      <c r="J3659" s="30">
        <f>ROUND(F3659,3)</f>
        <v>1</v>
      </c>
      <c r="K3659" s="22"/>
      <c r="L3659" s="22"/>
      <c r="M3659" s="22"/>
    </row>
    <row r="3660" spans="1:13" ht="15.15" customHeight="1" thickBot="1" x14ac:dyDescent="0.35">
      <c r="A3660" s="22"/>
      <c r="B3660" s="22"/>
      <c r="C3660" s="22"/>
      <c r="D3660" s="26"/>
      <c r="E3660" s="5" t="s">
        <v>7349</v>
      </c>
      <c r="F3660" s="3">
        <v>9</v>
      </c>
      <c r="G3660" s="20"/>
      <c r="H3660" s="20"/>
      <c r="I3660" s="20"/>
      <c r="J3660" s="30">
        <f>ROUND(F3660,3)</f>
        <v>9</v>
      </c>
      <c r="K3660" s="32">
        <f>SUM(J3647:J3660)</f>
        <v>45</v>
      </c>
      <c r="L3660" s="22"/>
      <c r="M3660" s="22"/>
    </row>
    <row r="3661" spans="1:13" ht="15.45" customHeight="1" thickBot="1" x14ac:dyDescent="0.35">
      <c r="A3661" s="34"/>
      <c r="B3661" s="34"/>
      <c r="C3661" s="34"/>
      <c r="D3661" s="53" t="s">
        <v>7350</v>
      </c>
      <c r="E3661" s="54"/>
      <c r="F3661" s="54"/>
      <c r="G3661" s="54"/>
      <c r="H3661" s="54"/>
      <c r="I3661" s="54"/>
      <c r="J3661" s="54"/>
      <c r="K3661" s="54"/>
      <c r="L3661" s="55">
        <f>M3212+M3217+M3221+M3225+M3229+M3233+M3237+M3241+M3246+M3251+M3257+M3261+M3272+M3279+M3284+M3291+M3297+M3302+M3309+M3314+M3319+M3355+M3369+M3375+M3379+M3384+M3410+M3438+M3531+M3544+M3577+M3603+M3625+M3633+M3644</f>
        <v>0</v>
      </c>
      <c r="M3661" s="55">
        <f>ROUND(L3661,2)</f>
        <v>0</v>
      </c>
    </row>
    <row r="3662" spans="1:13" ht="15.45" customHeight="1" thickBot="1" x14ac:dyDescent="0.35">
      <c r="A3662" s="56" t="s">
        <v>7351</v>
      </c>
      <c r="B3662" s="56" t="s">
        <v>7352</v>
      </c>
      <c r="C3662" s="57"/>
      <c r="D3662" s="88" t="s">
        <v>7353</v>
      </c>
      <c r="E3662" s="88"/>
      <c r="F3662" s="88"/>
      <c r="G3662" s="88"/>
      <c r="H3662" s="88"/>
      <c r="I3662" s="88"/>
      <c r="J3662" s="88"/>
      <c r="K3662" s="57"/>
      <c r="L3662" s="58">
        <f>L3808</f>
        <v>0</v>
      </c>
      <c r="M3662" s="58">
        <f>ROUND(L3662,2)</f>
        <v>0</v>
      </c>
    </row>
    <row r="3663" spans="1:13" ht="15.45" customHeight="1" thickBot="1" x14ac:dyDescent="0.35">
      <c r="A3663" s="10" t="s">
        <v>7354</v>
      </c>
      <c r="B3663" s="5" t="s">
        <v>7355</v>
      </c>
      <c r="C3663" s="5" t="s">
        <v>7356</v>
      </c>
      <c r="D3663" s="84" t="s">
        <v>7357</v>
      </c>
      <c r="E3663" s="84"/>
      <c r="F3663" s="84"/>
      <c r="G3663" s="84"/>
      <c r="H3663" s="84"/>
      <c r="I3663" s="84"/>
      <c r="J3663" s="84"/>
      <c r="K3663" s="20">
        <f>SUM(K3666:K3668)</f>
        <v>19</v>
      </c>
      <c r="L3663" s="21">
        <f>ROUND(0*(1+M2/100),2)</f>
        <v>0</v>
      </c>
      <c r="M3663" s="21">
        <f>ROUND(K3663*L3663,2)</f>
        <v>0</v>
      </c>
    </row>
    <row r="3664" spans="1:13" ht="49.05" customHeight="1" thickBot="1" x14ac:dyDescent="0.35">
      <c r="A3664" s="22"/>
      <c r="B3664" s="22"/>
      <c r="C3664" s="22"/>
      <c r="D3664" s="84" t="s">
        <v>7358</v>
      </c>
      <c r="E3664" s="84"/>
      <c r="F3664" s="84"/>
      <c r="G3664" s="84"/>
      <c r="H3664" s="84"/>
      <c r="I3664" s="84"/>
      <c r="J3664" s="84"/>
      <c r="K3664" s="84"/>
      <c r="L3664" s="84"/>
      <c r="M3664" s="84"/>
    </row>
    <row r="3665" spans="1:13" ht="15.15" customHeight="1" thickBot="1" x14ac:dyDescent="0.35">
      <c r="A3665" s="22"/>
      <c r="B3665" s="22"/>
      <c r="C3665" s="22"/>
      <c r="D3665" s="22"/>
      <c r="E3665" s="23"/>
      <c r="F3665" s="25" t="s">
        <v>7359</v>
      </c>
      <c r="G3665" s="25" t="s">
        <v>7360</v>
      </c>
      <c r="H3665" s="25" t="s">
        <v>7361</v>
      </c>
      <c r="I3665" s="25" t="s">
        <v>7362</v>
      </c>
      <c r="J3665" s="25" t="s">
        <v>7363</v>
      </c>
      <c r="K3665" s="25" t="s">
        <v>7364</v>
      </c>
      <c r="L3665" s="22"/>
      <c r="M3665" s="22"/>
    </row>
    <row r="3666" spans="1:13" ht="15.15" customHeight="1" thickBot="1" x14ac:dyDescent="0.35">
      <c r="A3666" s="22"/>
      <c r="B3666" s="22"/>
      <c r="C3666" s="22"/>
      <c r="D3666" s="26"/>
      <c r="E3666" s="27" t="s">
        <v>7365</v>
      </c>
      <c r="F3666" s="28">
        <v>5</v>
      </c>
      <c r="G3666" s="29">
        <v>1</v>
      </c>
      <c r="H3666" s="29"/>
      <c r="I3666" s="29"/>
      <c r="J3666" s="31">
        <f>ROUND(F3666*G3666,3)</f>
        <v>5</v>
      </c>
      <c r="K3666" s="42"/>
      <c r="L3666" s="22"/>
      <c r="M3666" s="22"/>
    </row>
    <row r="3667" spans="1:13" ht="15.15" customHeight="1" thickBot="1" x14ac:dyDescent="0.35">
      <c r="A3667" s="22"/>
      <c r="B3667" s="22"/>
      <c r="C3667" s="22"/>
      <c r="D3667" s="26"/>
      <c r="E3667" s="5"/>
      <c r="F3667" s="3">
        <v>1</v>
      </c>
      <c r="G3667" s="20">
        <v>2</v>
      </c>
      <c r="H3667" s="20"/>
      <c r="I3667" s="20"/>
      <c r="J3667" s="30">
        <f>ROUND(F3667*G3667,3)</f>
        <v>2</v>
      </c>
      <c r="K3667" s="22"/>
      <c r="L3667" s="22"/>
      <c r="M3667" s="22"/>
    </row>
    <row r="3668" spans="1:13" ht="15.15" customHeight="1" thickBot="1" x14ac:dyDescent="0.35">
      <c r="A3668" s="22"/>
      <c r="B3668" s="22"/>
      <c r="C3668" s="22"/>
      <c r="D3668" s="26"/>
      <c r="E3668" s="5" t="s">
        <v>7366</v>
      </c>
      <c r="F3668" s="3">
        <v>12</v>
      </c>
      <c r="G3668" s="20">
        <v>1</v>
      </c>
      <c r="H3668" s="20"/>
      <c r="I3668" s="20"/>
      <c r="J3668" s="30">
        <f>ROUND(F3668*G3668,3)</f>
        <v>12</v>
      </c>
      <c r="K3668" s="32">
        <f>SUM(J3666:J3668)</f>
        <v>19</v>
      </c>
      <c r="L3668" s="22"/>
      <c r="M3668" s="22"/>
    </row>
    <row r="3669" spans="1:13" ht="15.45" customHeight="1" thickBot="1" x14ac:dyDescent="0.35">
      <c r="A3669" s="10" t="s">
        <v>7367</v>
      </c>
      <c r="B3669" s="5" t="s">
        <v>7368</v>
      </c>
      <c r="C3669" s="5" t="s">
        <v>7369</v>
      </c>
      <c r="D3669" s="84" t="s">
        <v>7370</v>
      </c>
      <c r="E3669" s="84"/>
      <c r="F3669" s="84"/>
      <c r="G3669" s="84"/>
      <c r="H3669" s="84"/>
      <c r="I3669" s="84"/>
      <c r="J3669" s="84"/>
      <c r="K3669" s="20">
        <f>SUM(K3672:K3679)</f>
        <v>188</v>
      </c>
      <c r="L3669" s="21">
        <f>ROUND(0*(1+M2/100),2)</f>
        <v>0</v>
      </c>
      <c r="M3669" s="21">
        <f>ROUND(K3669*L3669,2)</f>
        <v>0</v>
      </c>
    </row>
    <row r="3670" spans="1:13" ht="49.05" customHeight="1" thickBot="1" x14ac:dyDescent="0.35">
      <c r="A3670" s="22"/>
      <c r="B3670" s="22"/>
      <c r="C3670" s="22"/>
      <c r="D3670" s="84" t="s">
        <v>7371</v>
      </c>
      <c r="E3670" s="84"/>
      <c r="F3670" s="84"/>
      <c r="G3670" s="84"/>
      <c r="H3670" s="84"/>
      <c r="I3670" s="84"/>
      <c r="J3670" s="84"/>
      <c r="K3670" s="84"/>
      <c r="L3670" s="84"/>
      <c r="M3670" s="84"/>
    </row>
    <row r="3671" spans="1:13" ht="15.15" customHeight="1" thickBot="1" x14ac:dyDescent="0.35">
      <c r="A3671" s="22"/>
      <c r="B3671" s="22"/>
      <c r="C3671" s="22"/>
      <c r="D3671" s="22"/>
      <c r="E3671" s="23"/>
      <c r="F3671" s="25" t="s">
        <v>7372</v>
      </c>
      <c r="G3671" s="25" t="s">
        <v>7373</v>
      </c>
      <c r="H3671" s="25" t="s">
        <v>7374</v>
      </c>
      <c r="I3671" s="25" t="s">
        <v>7375</v>
      </c>
      <c r="J3671" s="25" t="s">
        <v>7376</v>
      </c>
      <c r="K3671" s="25" t="s">
        <v>7377</v>
      </c>
      <c r="L3671" s="22"/>
      <c r="M3671" s="22"/>
    </row>
    <row r="3672" spans="1:13" ht="21.3" customHeight="1" thickBot="1" x14ac:dyDescent="0.35">
      <c r="A3672" s="22"/>
      <c r="B3672" s="22"/>
      <c r="C3672" s="22"/>
      <c r="D3672" s="26"/>
      <c r="E3672" s="27" t="s">
        <v>7378</v>
      </c>
      <c r="F3672" s="28">
        <v>3</v>
      </c>
      <c r="G3672" s="29">
        <v>1</v>
      </c>
      <c r="H3672" s="29"/>
      <c r="I3672" s="29"/>
      <c r="J3672" s="31">
        <f t="shared" ref="J3672:J3679" si="82">ROUND(F3672*G3672,3)</f>
        <v>3</v>
      </c>
      <c r="K3672" s="42"/>
      <c r="L3672" s="22"/>
      <c r="M3672" s="22"/>
    </row>
    <row r="3673" spans="1:13" ht="30.6" customHeight="1" thickBot="1" x14ac:dyDescent="0.35">
      <c r="A3673" s="22"/>
      <c r="B3673" s="22"/>
      <c r="C3673" s="22"/>
      <c r="D3673" s="26"/>
      <c r="E3673" s="5" t="s">
        <v>7379</v>
      </c>
      <c r="F3673" s="3">
        <v>1</v>
      </c>
      <c r="G3673" s="20">
        <v>2</v>
      </c>
      <c r="H3673" s="20"/>
      <c r="I3673" s="20"/>
      <c r="J3673" s="30">
        <f t="shared" si="82"/>
        <v>2</v>
      </c>
      <c r="K3673" s="22"/>
      <c r="L3673" s="22"/>
      <c r="M3673" s="22"/>
    </row>
    <row r="3674" spans="1:13" ht="21.3" customHeight="1" thickBot="1" x14ac:dyDescent="0.35">
      <c r="A3674" s="22"/>
      <c r="B3674" s="22"/>
      <c r="C3674" s="22"/>
      <c r="D3674" s="26"/>
      <c r="E3674" s="5" t="s">
        <v>7380</v>
      </c>
      <c r="F3674" s="3">
        <v>36</v>
      </c>
      <c r="G3674" s="20">
        <v>1</v>
      </c>
      <c r="H3674" s="20"/>
      <c r="I3674" s="20"/>
      <c r="J3674" s="30">
        <f t="shared" si="82"/>
        <v>36</v>
      </c>
      <c r="K3674" s="22"/>
      <c r="L3674" s="22"/>
      <c r="M3674" s="22"/>
    </row>
    <row r="3675" spans="1:13" ht="30.6" customHeight="1" thickBot="1" x14ac:dyDescent="0.35">
      <c r="A3675" s="22"/>
      <c r="B3675" s="22"/>
      <c r="C3675" s="22"/>
      <c r="D3675" s="26"/>
      <c r="E3675" s="5" t="s">
        <v>7381</v>
      </c>
      <c r="F3675" s="3">
        <v>7</v>
      </c>
      <c r="G3675" s="20">
        <v>2</v>
      </c>
      <c r="H3675" s="20"/>
      <c r="I3675" s="20"/>
      <c r="J3675" s="30">
        <f t="shared" si="82"/>
        <v>14</v>
      </c>
      <c r="K3675" s="22"/>
      <c r="L3675" s="22"/>
      <c r="M3675" s="22"/>
    </row>
    <row r="3676" spans="1:13" ht="21.3" customHeight="1" thickBot="1" x14ac:dyDescent="0.35">
      <c r="A3676" s="22"/>
      <c r="B3676" s="22"/>
      <c r="C3676" s="22"/>
      <c r="D3676" s="26"/>
      <c r="E3676" s="5" t="s">
        <v>7382</v>
      </c>
      <c r="F3676" s="3">
        <v>55</v>
      </c>
      <c r="G3676" s="20">
        <v>1</v>
      </c>
      <c r="H3676" s="20"/>
      <c r="I3676" s="20"/>
      <c r="J3676" s="30">
        <f t="shared" si="82"/>
        <v>55</v>
      </c>
      <c r="K3676" s="22"/>
      <c r="L3676" s="22"/>
      <c r="M3676" s="22"/>
    </row>
    <row r="3677" spans="1:13" ht="30.6" customHeight="1" thickBot="1" x14ac:dyDescent="0.35">
      <c r="A3677" s="22"/>
      <c r="B3677" s="22"/>
      <c r="C3677" s="22"/>
      <c r="D3677" s="26"/>
      <c r="E3677" s="5" t="s">
        <v>7383</v>
      </c>
      <c r="F3677" s="3">
        <v>16</v>
      </c>
      <c r="G3677" s="20">
        <v>2</v>
      </c>
      <c r="H3677" s="20"/>
      <c r="I3677" s="20"/>
      <c r="J3677" s="30">
        <f t="shared" si="82"/>
        <v>32</v>
      </c>
      <c r="K3677" s="22"/>
      <c r="L3677" s="22"/>
      <c r="M3677" s="22"/>
    </row>
    <row r="3678" spans="1:13" ht="21.3" customHeight="1" thickBot="1" x14ac:dyDescent="0.35">
      <c r="A3678" s="22"/>
      <c r="B3678" s="22"/>
      <c r="C3678" s="22"/>
      <c r="D3678" s="26"/>
      <c r="E3678" s="5" t="s">
        <v>7384</v>
      </c>
      <c r="F3678" s="3">
        <v>30</v>
      </c>
      <c r="G3678" s="20">
        <v>1</v>
      </c>
      <c r="H3678" s="20"/>
      <c r="I3678" s="20"/>
      <c r="J3678" s="30">
        <f t="shared" si="82"/>
        <v>30</v>
      </c>
      <c r="K3678" s="22"/>
      <c r="L3678" s="22"/>
      <c r="M3678" s="22"/>
    </row>
    <row r="3679" spans="1:13" ht="30.6" customHeight="1" thickBot="1" x14ac:dyDescent="0.35">
      <c r="A3679" s="22"/>
      <c r="B3679" s="22"/>
      <c r="C3679" s="22"/>
      <c r="D3679" s="26"/>
      <c r="E3679" s="5" t="s">
        <v>7385</v>
      </c>
      <c r="F3679" s="3">
        <v>8</v>
      </c>
      <c r="G3679" s="20">
        <v>2</v>
      </c>
      <c r="H3679" s="20"/>
      <c r="I3679" s="20"/>
      <c r="J3679" s="30">
        <f t="shared" si="82"/>
        <v>16</v>
      </c>
      <c r="K3679" s="32">
        <f>SUM(J3672:J3679)</f>
        <v>188</v>
      </c>
      <c r="L3679" s="22"/>
      <c r="M3679" s="22"/>
    </row>
    <row r="3680" spans="1:13" ht="15.45" customHeight="1" thickBot="1" x14ac:dyDescent="0.35">
      <c r="A3680" s="10" t="s">
        <v>7386</v>
      </c>
      <c r="B3680" s="5" t="s">
        <v>7387</v>
      </c>
      <c r="C3680" s="5" t="s">
        <v>7388</v>
      </c>
      <c r="D3680" s="84" t="s">
        <v>7389</v>
      </c>
      <c r="E3680" s="84"/>
      <c r="F3680" s="84"/>
      <c r="G3680" s="84"/>
      <c r="H3680" s="84"/>
      <c r="I3680" s="84"/>
      <c r="J3680" s="84"/>
      <c r="K3680" s="20">
        <f>SUM(K3683:K3689)</f>
        <v>167</v>
      </c>
      <c r="L3680" s="21">
        <f>ROUND(0*(1+M2/100),2)</f>
        <v>0</v>
      </c>
      <c r="M3680" s="21">
        <f>ROUND(K3680*L3680,2)</f>
        <v>0</v>
      </c>
    </row>
    <row r="3681" spans="1:13" ht="49.05" customHeight="1" thickBot="1" x14ac:dyDescent="0.35">
      <c r="A3681" s="22"/>
      <c r="B3681" s="22"/>
      <c r="C3681" s="22"/>
      <c r="D3681" s="84" t="s">
        <v>7390</v>
      </c>
      <c r="E3681" s="84"/>
      <c r="F3681" s="84"/>
      <c r="G3681" s="84"/>
      <c r="H3681" s="84"/>
      <c r="I3681" s="84"/>
      <c r="J3681" s="84"/>
      <c r="K3681" s="84"/>
      <c r="L3681" s="84"/>
      <c r="M3681" s="84"/>
    </row>
    <row r="3682" spans="1:13" ht="15.15" customHeight="1" thickBot="1" x14ac:dyDescent="0.35">
      <c r="A3682" s="22"/>
      <c r="B3682" s="22"/>
      <c r="C3682" s="22"/>
      <c r="D3682" s="22"/>
      <c r="E3682" s="23"/>
      <c r="F3682" s="25" t="s">
        <v>7391</v>
      </c>
      <c r="G3682" s="25" t="s">
        <v>7392</v>
      </c>
      <c r="H3682" s="25" t="s">
        <v>7393</v>
      </c>
      <c r="I3682" s="25" t="s">
        <v>7394</v>
      </c>
      <c r="J3682" s="25" t="s">
        <v>7395</v>
      </c>
      <c r="K3682" s="25" t="s">
        <v>7396</v>
      </c>
      <c r="L3682" s="22"/>
      <c r="M3682" s="22"/>
    </row>
    <row r="3683" spans="1:13" ht="21.3" customHeight="1" thickBot="1" x14ac:dyDescent="0.35">
      <c r="A3683" s="22"/>
      <c r="B3683" s="22"/>
      <c r="C3683" s="22"/>
      <c r="D3683" s="26"/>
      <c r="E3683" s="27" t="s">
        <v>7397</v>
      </c>
      <c r="F3683" s="28">
        <v>26</v>
      </c>
      <c r="G3683" s="29">
        <v>1</v>
      </c>
      <c r="H3683" s="29"/>
      <c r="I3683" s="29"/>
      <c r="J3683" s="31">
        <f t="shared" ref="J3683:J3689" si="83">ROUND(F3683*G3683,3)</f>
        <v>26</v>
      </c>
      <c r="K3683" s="42"/>
      <c r="L3683" s="22"/>
      <c r="M3683" s="22"/>
    </row>
    <row r="3684" spans="1:13" ht="21.3" customHeight="1" thickBot="1" x14ac:dyDescent="0.35">
      <c r="A3684" s="22"/>
      <c r="B3684" s="22"/>
      <c r="C3684" s="22"/>
      <c r="D3684" s="26"/>
      <c r="E3684" s="5" t="s">
        <v>7398</v>
      </c>
      <c r="F3684" s="3">
        <v>4</v>
      </c>
      <c r="G3684" s="20">
        <v>2</v>
      </c>
      <c r="H3684" s="20"/>
      <c r="I3684" s="20"/>
      <c r="J3684" s="30">
        <f t="shared" si="83"/>
        <v>8</v>
      </c>
      <c r="K3684" s="22"/>
      <c r="L3684" s="22"/>
      <c r="M3684" s="22"/>
    </row>
    <row r="3685" spans="1:13" ht="21.3" customHeight="1" thickBot="1" x14ac:dyDescent="0.35">
      <c r="A3685" s="22"/>
      <c r="B3685" s="22"/>
      <c r="C3685" s="22"/>
      <c r="D3685" s="26"/>
      <c r="E3685" s="5" t="s">
        <v>7399</v>
      </c>
      <c r="F3685" s="3">
        <v>5</v>
      </c>
      <c r="G3685" s="20">
        <v>1</v>
      </c>
      <c r="H3685" s="20"/>
      <c r="I3685" s="20"/>
      <c r="J3685" s="30">
        <f t="shared" si="83"/>
        <v>5</v>
      </c>
      <c r="K3685" s="22"/>
      <c r="L3685" s="22"/>
      <c r="M3685" s="22"/>
    </row>
    <row r="3686" spans="1:13" ht="21.3" customHeight="1" thickBot="1" x14ac:dyDescent="0.35">
      <c r="A3686" s="22"/>
      <c r="B3686" s="22"/>
      <c r="C3686" s="22"/>
      <c r="D3686" s="26"/>
      <c r="E3686" s="5" t="s">
        <v>7400</v>
      </c>
      <c r="F3686" s="3">
        <v>66</v>
      </c>
      <c r="G3686" s="20">
        <v>1</v>
      </c>
      <c r="H3686" s="20"/>
      <c r="I3686" s="20"/>
      <c r="J3686" s="30">
        <f t="shared" si="83"/>
        <v>66</v>
      </c>
      <c r="K3686" s="22"/>
      <c r="L3686" s="22"/>
      <c r="M3686" s="22"/>
    </row>
    <row r="3687" spans="1:13" ht="21.3" customHeight="1" thickBot="1" x14ac:dyDescent="0.35">
      <c r="A3687" s="22"/>
      <c r="B3687" s="22"/>
      <c r="C3687" s="22"/>
      <c r="D3687" s="26"/>
      <c r="E3687" s="5" t="s">
        <v>7401</v>
      </c>
      <c r="F3687" s="3">
        <v>17</v>
      </c>
      <c r="G3687" s="20">
        <v>1</v>
      </c>
      <c r="H3687" s="20"/>
      <c r="I3687" s="20"/>
      <c r="J3687" s="30">
        <f t="shared" si="83"/>
        <v>17</v>
      </c>
      <c r="K3687" s="22"/>
      <c r="L3687" s="22"/>
      <c r="M3687" s="22"/>
    </row>
    <row r="3688" spans="1:13" ht="21.3" customHeight="1" thickBot="1" x14ac:dyDescent="0.35">
      <c r="A3688" s="22"/>
      <c r="B3688" s="22"/>
      <c r="C3688" s="22"/>
      <c r="D3688" s="26"/>
      <c r="E3688" s="5" t="s">
        <v>7402</v>
      </c>
      <c r="F3688" s="3">
        <v>36</v>
      </c>
      <c r="G3688" s="20">
        <v>1</v>
      </c>
      <c r="H3688" s="20"/>
      <c r="I3688" s="20"/>
      <c r="J3688" s="30">
        <f t="shared" si="83"/>
        <v>36</v>
      </c>
      <c r="K3688" s="22"/>
      <c r="L3688" s="22"/>
      <c r="M3688" s="22"/>
    </row>
    <row r="3689" spans="1:13" ht="21.3" customHeight="1" thickBot="1" x14ac:dyDescent="0.35">
      <c r="A3689" s="22"/>
      <c r="B3689" s="22"/>
      <c r="C3689" s="22"/>
      <c r="D3689" s="26"/>
      <c r="E3689" s="5" t="s">
        <v>7403</v>
      </c>
      <c r="F3689" s="3">
        <v>9</v>
      </c>
      <c r="G3689" s="20">
        <v>1</v>
      </c>
      <c r="H3689" s="20"/>
      <c r="I3689" s="20"/>
      <c r="J3689" s="30">
        <f t="shared" si="83"/>
        <v>9</v>
      </c>
      <c r="K3689" s="32">
        <f>SUM(J3683:J3689)</f>
        <v>167</v>
      </c>
      <c r="L3689" s="22"/>
      <c r="M3689" s="22"/>
    </row>
    <row r="3690" spans="1:13" ht="15.45" customHeight="1" thickBot="1" x14ac:dyDescent="0.35">
      <c r="A3690" s="10" t="s">
        <v>7404</v>
      </c>
      <c r="B3690" s="5" t="s">
        <v>7405</v>
      </c>
      <c r="C3690" s="5" t="s">
        <v>7406</v>
      </c>
      <c r="D3690" s="84" t="s">
        <v>7407</v>
      </c>
      <c r="E3690" s="84"/>
      <c r="F3690" s="84"/>
      <c r="G3690" s="84"/>
      <c r="H3690" s="84"/>
      <c r="I3690" s="84"/>
      <c r="J3690" s="84"/>
      <c r="K3690" s="20">
        <f>SUM(K3693:K3693)</f>
        <v>1</v>
      </c>
      <c r="L3690" s="21">
        <f>ROUND(0*(1+M2/100),2)</f>
        <v>0</v>
      </c>
      <c r="M3690" s="21">
        <f>ROUND(K3690*L3690,2)</f>
        <v>0</v>
      </c>
    </row>
    <row r="3691" spans="1:13" ht="49.05" customHeight="1" thickBot="1" x14ac:dyDescent="0.35">
      <c r="A3691" s="22"/>
      <c r="B3691" s="22"/>
      <c r="C3691" s="22"/>
      <c r="D3691" s="84" t="s">
        <v>7408</v>
      </c>
      <c r="E3691" s="84"/>
      <c r="F3691" s="84"/>
      <c r="G3691" s="84"/>
      <c r="H3691" s="84"/>
      <c r="I3691" s="84"/>
      <c r="J3691" s="84"/>
      <c r="K3691" s="84"/>
      <c r="L3691" s="84"/>
      <c r="M3691" s="84"/>
    </row>
    <row r="3692" spans="1:13" ht="15.15" customHeight="1" thickBot="1" x14ac:dyDescent="0.35">
      <c r="A3692" s="22"/>
      <c r="B3692" s="22"/>
      <c r="C3692" s="22"/>
      <c r="D3692" s="22"/>
      <c r="E3692" s="23"/>
      <c r="F3692" s="25" t="s">
        <v>7409</v>
      </c>
      <c r="G3692" s="25" t="s">
        <v>7410</v>
      </c>
      <c r="H3692" s="25" t="s">
        <v>7411</v>
      </c>
      <c r="I3692" s="25" t="s">
        <v>7412</v>
      </c>
      <c r="J3692" s="25" t="s">
        <v>7413</v>
      </c>
      <c r="K3692" s="25" t="s">
        <v>7414</v>
      </c>
      <c r="L3692" s="22"/>
      <c r="M3692" s="22"/>
    </row>
    <row r="3693" spans="1:13" ht="15.15" customHeight="1" thickBot="1" x14ac:dyDescent="0.35">
      <c r="A3693" s="22"/>
      <c r="B3693" s="22"/>
      <c r="C3693" s="22"/>
      <c r="D3693" s="26"/>
      <c r="E3693" s="27" t="s">
        <v>7415</v>
      </c>
      <c r="F3693" s="28">
        <v>1</v>
      </c>
      <c r="G3693" s="29"/>
      <c r="H3693" s="29"/>
      <c r="I3693" s="29"/>
      <c r="J3693" s="31">
        <f>ROUND(F3693,3)</f>
        <v>1</v>
      </c>
      <c r="K3693" s="33">
        <f>SUM(J3693:J3693)</f>
        <v>1</v>
      </c>
      <c r="L3693" s="22"/>
      <c r="M3693" s="22"/>
    </row>
    <row r="3694" spans="1:13" ht="15.45" customHeight="1" thickBot="1" x14ac:dyDescent="0.35">
      <c r="A3694" s="10" t="s">
        <v>7416</v>
      </c>
      <c r="B3694" s="5" t="s">
        <v>7417</v>
      </c>
      <c r="C3694" s="5" t="s">
        <v>7418</v>
      </c>
      <c r="D3694" s="84" t="s">
        <v>7419</v>
      </c>
      <c r="E3694" s="84"/>
      <c r="F3694" s="84"/>
      <c r="G3694" s="84"/>
      <c r="H3694" s="84"/>
      <c r="I3694" s="84"/>
      <c r="J3694" s="84"/>
      <c r="K3694" s="20">
        <f>SUM(K3697:K3697)</f>
        <v>10</v>
      </c>
      <c r="L3694" s="21">
        <f>ROUND(0*(1+M2/100),2)</f>
        <v>0</v>
      </c>
      <c r="M3694" s="21">
        <f>ROUND(K3694*L3694,2)</f>
        <v>0</v>
      </c>
    </row>
    <row r="3695" spans="1:13" ht="39.75" customHeight="1" thickBot="1" x14ac:dyDescent="0.35">
      <c r="A3695" s="22"/>
      <c r="B3695" s="22"/>
      <c r="C3695" s="22"/>
      <c r="D3695" s="84" t="s">
        <v>7420</v>
      </c>
      <c r="E3695" s="84"/>
      <c r="F3695" s="84"/>
      <c r="G3695" s="84"/>
      <c r="H3695" s="84"/>
      <c r="I3695" s="84"/>
      <c r="J3695" s="84"/>
      <c r="K3695" s="84"/>
      <c r="L3695" s="84"/>
      <c r="M3695" s="84"/>
    </row>
    <row r="3696" spans="1:13" ht="15.15" customHeight="1" thickBot="1" x14ac:dyDescent="0.35">
      <c r="A3696" s="22"/>
      <c r="B3696" s="22"/>
      <c r="C3696" s="22"/>
      <c r="D3696" s="22"/>
      <c r="E3696" s="23"/>
      <c r="F3696" s="25" t="s">
        <v>7421</v>
      </c>
      <c r="G3696" s="25" t="s">
        <v>7422</v>
      </c>
      <c r="H3696" s="25" t="s">
        <v>7423</v>
      </c>
      <c r="I3696" s="25" t="s">
        <v>7424</v>
      </c>
      <c r="J3696" s="25" t="s">
        <v>7425</v>
      </c>
      <c r="K3696" s="25" t="s">
        <v>7426</v>
      </c>
      <c r="L3696" s="22"/>
      <c r="M3696" s="22"/>
    </row>
    <row r="3697" spans="1:13" ht="15.15" customHeight="1" thickBot="1" x14ac:dyDescent="0.35">
      <c r="A3697" s="22"/>
      <c r="B3697" s="22"/>
      <c r="C3697" s="22"/>
      <c r="D3697" s="26"/>
      <c r="E3697" s="27" t="s">
        <v>7427</v>
      </c>
      <c r="F3697" s="28">
        <v>10</v>
      </c>
      <c r="G3697" s="29"/>
      <c r="H3697" s="29"/>
      <c r="I3697" s="29"/>
      <c r="J3697" s="31">
        <f>ROUND(F3697,3)</f>
        <v>10</v>
      </c>
      <c r="K3697" s="33">
        <f>SUM(J3697:J3697)</f>
        <v>10</v>
      </c>
      <c r="L3697" s="22"/>
      <c r="M3697" s="22"/>
    </row>
    <row r="3698" spans="1:13" ht="15.45" customHeight="1" thickBot="1" x14ac:dyDescent="0.35">
      <c r="A3698" s="10" t="s">
        <v>7428</v>
      </c>
      <c r="B3698" s="5" t="s">
        <v>7429</v>
      </c>
      <c r="C3698" s="5" t="s">
        <v>7430</v>
      </c>
      <c r="D3698" s="84" t="s">
        <v>7431</v>
      </c>
      <c r="E3698" s="84"/>
      <c r="F3698" s="84"/>
      <c r="G3698" s="84"/>
      <c r="H3698" s="84"/>
      <c r="I3698" s="84"/>
      <c r="J3698" s="84"/>
      <c r="K3698" s="20">
        <f>SUM(K3701:K3702)</f>
        <v>2</v>
      </c>
      <c r="L3698" s="21">
        <f>ROUND(0*(1+M2/100),2)</f>
        <v>0</v>
      </c>
      <c r="M3698" s="21">
        <f>ROUND(K3698*L3698,2)</f>
        <v>0</v>
      </c>
    </row>
    <row r="3699" spans="1:13" ht="39.75" customHeight="1" thickBot="1" x14ac:dyDescent="0.35">
      <c r="A3699" s="22"/>
      <c r="B3699" s="22"/>
      <c r="C3699" s="22"/>
      <c r="D3699" s="84" t="s">
        <v>7432</v>
      </c>
      <c r="E3699" s="84"/>
      <c r="F3699" s="84"/>
      <c r="G3699" s="84"/>
      <c r="H3699" s="84"/>
      <c r="I3699" s="84"/>
      <c r="J3699" s="84"/>
      <c r="K3699" s="84"/>
      <c r="L3699" s="84"/>
      <c r="M3699" s="84"/>
    </row>
    <row r="3700" spans="1:13" ht="15.15" customHeight="1" thickBot="1" x14ac:dyDescent="0.35">
      <c r="A3700" s="22"/>
      <c r="B3700" s="22"/>
      <c r="C3700" s="22"/>
      <c r="D3700" s="22"/>
      <c r="E3700" s="23"/>
      <c r="F3700" s="25" t="s">
        <v>7433</v>
      </c>
      <c r="G3700" s="25" t="s">
        <v>7434</v>
      </c>
      <c r="H3700" s="25" t="s">
        <v>7435</v>
      </c>
      <c r="I3700" s="25" t="s">
        <v>7436</v>
      </c>
      <c r="J3700" s="25" t="s">
        <v>7437</v>
      </c>
      <c r="K3700" s="25" t="s">
        <v>7438</v>
      </c>
      <c r="L3700" s="22"/>
      <c r="M3700" s="22"/>
    </row>
    <row r="3701" spans="1:13" ht="21.3" customHeight="1" thickBot="1" x14ac:dyDescent="0.35">
      <c r="A3701" s="22"/>
      <c r="B3701" s="22"/>
      <c r="C3701" s="22"/>
      <c r="D3701" s="26"/>
      <c r="E3701" s="27" t="s">
        <v>7439</v>
      </c>
      <c r="F3701" s="28">
        <v>1</v>
      </c>
      <c r="G3701" s="29"/>
      <c r="H3701" s="29"/>
      <c r="I3701" s="29"/>
      <c r="J3701" s="31">
        <f>ROUND(F3701,3)</f>
        <v>1</v>
      </c>
      <c r="K3701" s="42"/>
      <c r="L3701" s="22"/>
      <c r="M3701" s="22"/>
    </row>
    <row r="3702" spans="1:13" ht="30.6" customHeight="1" thickBot="1" x14ac:dyDescent="0.35">
      <c r="A3702" s="22"/>
      <c r="B3702" s="22"/>
      <c r="C3702" s="22"/>
      <c r="D3702" s="26"/>
      <c r="E3702" s="5" t="s">
        <v>7440</v>
      </c>
      <c r="F3702" s="3">
        <v>1</v>
      </c>
      <c r="G3702" s="20"/>
      <c r="H3702" s="20"/>
      <c r="I3702" s="20"/>
      <c r="J3702" s="30">
        <f>ROUND(F3702,3)</f>
        <v>1</v>
      </c>
      <c r="K3702" s="32">
        <f>SUM(J3701:J3702)</f>
        <v>2</v>
      </c>
      <c r="L3702" s="22"/>
      <c r="M3702" s="22"/>
    </row>
    <row r="3703" spans="1:13" ht="15.45" customHeight="1" thickBot="1" x14ac:dyDescent="0.35">
      <c r="A3703" s="10" t="s">
        <v>7441</v>
      </c>
      <c r="B3703" s="5" t="s">
        <v>7442</v>
      </c>
      <c r="C3703" s="5" t="s">
        <v>7443</v>
      </c>
      <c r="D3703" s="84" t="s">
        <v>7444</v>
      </c>
      <c r="E3703" s="84"/>
      <c r="F3703" s="84"/>
      <c r="G3703" s="84"/>
      <c r="H3703" s="84"/>
      <c r="I3703" s="84"/>
      <c r="J3703" s="84"/>
      <c r="K3703" s="20">
        <f>SUM(K3706:K3710)</f>
        <v>64</v>
      </c>
      <c r="L3703" s="21">
        <f>ROUND(0*(1+M2/100),2)</f>
        <v>0</v>
      </c>
      <c r="M3703" s="21">
        <f>ROUND(K3703*L3703,2)</f>
        <v>0</v>
      </c>
    </row>
    <row r="3704" spans="1:13" ht="39.75" customHeight="1" thickBot="1" x14ac:dyDescent="0.35">
      <c r="A3704" s="22"/>
      <c r="B3704" s="22"/>
      <c r="C3704" s="22"/>
      <c r="D3704" s="84" t="s">
        <v>7445</v>
      </c>
      <c r="E3704" s="84"/>
      <c r="F3704" s="84"/>
      <c r="G3704" s="84"/>
      <c r="H3704" s="84"/>
      <c r="I3704" s="84"/>
      <c r="J3704" s="84"/>
      <c r="K3704" s="84"/>
      <c r="L3704" s="84"/>
      <c r="M3704" s="84"/>
    </row>
    <row r="3705" spans="1:13" ht="15.15" customHeight="1" thickBot="1" x14ac:dyDescent="0.35">
      <c r="A3705" s="22"/>
      <c r="B3705" s="22"/>
      <c r="C3705" s="22"/>
      <c r="D3705" s="22"/>
      <c r="E3705" s="23"/>
      <c r="F3705" s="25" t="s">
        <v>7446</v>
      </c>
      <c r="G3705" s="25" t="s">
        <v>7447</v>
      </c>
      <c r="H3705" s="25" t="s">
        <v>7448</v>
      </c>
      <c r="I3705" s="25" t="s">
        <v>7449</v>
      </c>
      <c r="J3705" s="25" t="s">
        <v>7450</v>
      </c>
      <c r="K3705" s="25" t="s">
        <v>7451</v>
      </c>
      <c r="L3705" s="22"/>
      <c r="M3705" s="22"/>
    </row>
    <row r="3706" spans="1:13" ht="15.15" customHeight="1" thickBot="1" x14ac:dyDescent="0.35">
      <c r="A3706" s="22"/>
      <c r="B3706" s="22"/>
      <c r="C3706" s="22"/>
      <c r="D3706" s="26"/>
      <c r="E3706" s="27" t="s">
        <v>7452</v>
      </c>
      <c r="F3706" s="28">
        <v>6</v>
      </c>
      <c r="G3706" s="29"/>
      <c r="H3706" s="29"/>
      <c r="I3706" s="29"/>
      <c r="J3706" s="31">
        <f>ROUND(F3706,3)</f>
        <v>6</v>
      </c>
      <c r="K3706" s="42"/>
      <c r="L3706" s="22"/>
      <c r="M3706" s="22"/>
    </row>
    <row r="3707" spans="1:13" ht="15.15" customHeight="1" thickBot="1" x14ac:dyDescent="0.35">
      <c r="A3707" s="22"/>
      <c r="B3707" s="22"/>
      <c r="C3707" s="22"/>
      <c r="D3707" s="26"/>
      <c r="E3707" s="5" t="s">
        <v>7453</v>
      </c>
      <c r="F3707" s="3">
        <v>26</v>
      </c>
      <c r="G3707" s="20"/>
      <c r="H3707" s="20"/>
      <c r="I3707" s="20"/>
      <c r="J3707" s="30">
        <f>ROUND(F3707,3)</f>
        <v>26</v>
      </c>
      <c r="K3707" s="22"/>
      <c r="L3707" s="22"/>
      <c r="M3707" s="22"/>
    </row>
    <row r="3708" spans="1:13" ht="15.15" customHeight="1" thickBot="1" x14ac:dyDescent="0.35">
      <c r="A3708" s="22"/>
      <c r="B3708" s="22"/>
      <c r="C3708" s="22"/>
      <c r="D3708" s="26"/>
      <c r="E3708" s="5" t="s">
        <v>7454</v>
      </c>
      <c r="F3708" s="3">
        <v>18</v>
      </c>
      <c r="G3708" s="20"/>
      <c r="H3708" s="20"/>
      <c r="I3708" s="20"/>
      <c r="J3708" s="30">
        <f>ROUND(F3708,3)</f>
        <v>18</v>
      </c>
      <c r="K3708" s="22"/>
      <c r="L3708" s="22"/>
      <c r="M3708" s="22"/>
    </row>
    <row r="3709" spans="1:13" ht="15.15" customHeight="1" thickBot="1" x14ac:dyDescent="0.35">
      <c r="A3709" s="22"/>
      <c r="B3709" s="22"/>
      <c r="C3709" s="22"/>
      <c r="D3709" s="26"/>
      <c r="E3709" s="5" t="s">
        <v>7455</v>
      </c>
      <c r="F3709" s="3">
        <v>8</v>
      </c>
      <c r="G3709" s="20"/>
      <c r="H3709" s="20"/>
      <c r="I3709" s="20"/>
      <c r="J3709" s="30">
        <f>ROUND(F3709,3)</f>
        <v>8</v>
      </c>
      <c r="K3709" s="22"/>
      <c r="L3709" s="22"/>
      <c r="M3709" s="22"/>
    </row>
    <row r="3710" spans="1:13" ht="15.15" customHeight="1" thickBot="1" x14ac:dyDescent="0.35">
      <c r="A3710" s="22"/>
      <c r="B3710" s="22"/>
      <c r="C3710" s="22"/>
      <c r="D3710" s="26"/>
      <c r="E3710" s="5" t="s">
        <v>7456</v>
      </c>
      <c r="F3710" s="3">
        <v>6</v>
      </c>
      <c r="G3710" s="20"/>
      <c r="H3710" s="20"/>
      <c r="I3710" s="20"/>
      <c r="J3710" s="30">
        <f>ROUND(F3710,3)</f>
        <v>6</v>
      </c>
      <c r="K3710" s="32">
        <f>SUM(J3706:J3710)</f>
        <v>64</v>
      </c>
      <c r="L3710" s="22"/>
      <c r="M3710" s="22"/>
    </row>
    <row r="3711" spans="1:13" ht="15.45" customHeight="1" thickBot="1" x14ac:dyDescent="0.35">
      <c r="A3711" s="10" t="s">
        <v>7457</v>
      </c>
      <c r="B3711" s="5" t="s">
        <v>7458</v>
      </c>
      <c r="C3711" s="5" t="s">
        <v>7459</v>
      </c>
      <c r="D3711" s="84" t="s">
        <v>7460</v>
      </c>
      <c r="E3711" s="84"/>
      <c r="F3711" s="84"/>
      <c r="G3711" s="84"/>
      <c r="H3711" s="84"/>
      <c r="I3711" s="84"/>
      <c r="J3711" s="84"/>
      <c r="K3711" s="20">
        <f>SUM(K3714:K3714)</f>
        <v>4</v>
      </c>
      <c r="L3711" s="21">
        <f>ROUND(0*(1+M2/100),2)</f>
        <v>0</v>
      </c>
      <c r="M3711" s="21">
        <f>ROUND(K3711*L3711,2)</f>
        <v>0</v>
      </c>
    </row>
    <row r="3712" spans="1:13" ht="30.6" customHeight="1" thickBot="1" x14ac:dyDescent="0.35">
      <c r="A3712" s="22"/>
      <c r="B3712" s="22"/>
      <c r="C3712" s="22"/>
      <c r="D3712" s="84" t="s">
        <v>7461</v>
      </c>
      <c r="E3712" s="84"/>
      <c r="F3712" s="84"/>
      <c r="G3712" s="84"/>
      <c r="H3712" s="84"/>
      <c r="I3712" s="84"/>
      <c r="J3712" s="84"/>
      <c r="K3712" s="84"/>
      <c r="L3712" s="84"/>
      <c r="M3712" s="84"/>
    </row>
    <row r="3713" spans="1:13" ht="15.15" customHeight="1" thickBot="1" x14ac:dyDescent="0.35">
      <c r="A3713" s="22"/>
      <c r="B3713" s="22"/>
      <c r="C3713" s="22"/>
      <c r="D3713" s="22"/>
      <c r="E3713" s="23"/>
      <c r="F3713" s="25" t="s">
        <v>7462</v>
      </c>
      <c r="G3713" s="25" t="s">
        <v>7463</v>
      </c>
      <c r="H3713" s="25" t="s">
        <v>7464</v>
      </c>
      <c r="I3713" s="25" t="s">
        <v>7465</v>
      </c>
      <c r="J3713" s="25" t="s">
        <v>7466</v>
      </c>
      <c r="K3713" s="25" t="s">
        <v>7467</v>
      </c>
      <c r="L3713" s="22"/>
      <c r="M3713" s="22"/>
    </row>
    <row r="3714" spans="1:13" ht="15.15" customHeight="1" thickBot="1" x14ac:dyDescent="0.35">
      <c r="A3714" s="22"/>
      <c r="B3714" s="22"/>
      <c r="C3714" s="22"/>
      <c r="D3714" s="26"/>
      <c r="E3714" s="27" t="s">
        <v>7468</v>
      </c>
      <c r="F3714" s="28">
        <v>4</v>
      </c>
      <c r="G3714" s="29"/>
      <c r="H3714" s="29"/>
      <c r="I3714" s="29"/>
      <c r="J3714" s="31">
        <f>ROUND(F3714,3)</f>
        <v>4</v>
      </c>
      <c r="K3714" s="33">
        <f>SUM(J3714:J3714)</f>
        <v>4</v>
      </c>
      <c r="L3714" s="22"/>
      <c r="M3714" s="22"/>
    </row>
    <row r="3715" spans="1:13" ht="15.45" customHeight="1" thickBot="1" x14ac:dyDescent="0.35">
      <c r="A3715" s="10" t="s">
        <v>7469</v>
      </c>
      <c r="B3715" s="5" t="s">
        <v>7470</v>
      </c>
      <c r="C3715" s="5" t="s">
        <v>7471</v>
      </c>
      <c r="D3715" s="84" t="s">
        <v>7472</v>
      </c>
      <c r="E3715" s="84"/>
      <c r="F3715" s="84"/>
      <c r="G3715" s="84"/>
      <c r="H3715" s="84"/>
      <c r="I3715" s="84"/>
      <c r="J3715" s="84"/>
      <c r="K3715" s="20">
        <f>SUM(K3718:K3729)</f>
        <v>519</v>
      </c>
      <c r="L3715" s="21">
        <f>ROUND(0*(1+M2/100),2)</f>
        <v>0</v>
      </c>
      <c r="M3715" s="21">
        <f>ROUND(K3715*L3715,2)</f>
        <v>0</v>
      </c>
    </row>
    <row r="3716" spans="1:13" ht="58.35" customHeight="1" thickBot="1" x14ac:dyDescent="0.35">
      <c r="A3716" s="22"/>
      <c r="B3716" s="22"/>
      <c r="C3716" s="22"/>
      <c r="D3716" s="84" t="s">
        <v>7473</v>
      </c>
      <c r="E3716" s="84"/>
      <c r="F3716" s="84"/>
      <c r="G3716" s="84"/>
      <c r="H3716" s="84"/>
      <c r="I3716" s="84"/>
      <c r="J3716" s="84"/>
      <c r="K3716" s="84"/>
      <c r="L3716" s="84"/>
      <c r="M3716" s="84"/>
    </row>
    <row r="3717" spans="1:13" ht="15.15" customHeight="1" thickBot="1" x14ac:dyDescent="0.35">
      <c r="A3717" s="22"/>
      <c r="B3717" s="22"/>
      <c r="C3717" s="22"/>
      <c r="D3717" s="22"/>
      <c r="E3717" s="23"/>
      <c r="F3717" s="25" t="s">
        <v>7474</v>
      </c>
      <c r="G3717" s="25" t="s">
        <v>7475</v>
      </c>
      <c r="H3717" s="25" t="s">
        <v>7476</v>
      </c>
      <c r="I3717" s="25" t="s">
        <v>7477</v>
      </c>
      <c r="J3717" s="25" t="s">
        <v>7478</v>
      </c>
      <c r="K3717" s="25" t="s">
        <v>7479</v>
      </c>
      <c r="L3717" s="22"/>
      <c r="M3717" s="22"/>
    </row>
    <row r="3718" spans="1:13" ht="21.3" customHeight="1" thickBot="1" x14ac:dyDescent="0.35">
      <c r="A3718" s="22"/>
      <c r="B3718" s="22"/>
      <c r="C3718" s="22"/>
      <c r="D3718" s="26"/>
      <c r="E3718" s="27" t="s">
        <v>7480</v>
      </c>
      <c r="F3718" s="28">
        <v>4</v>
      </c>
      <c r="G3718" s="29">
        <v>1</v>
      </c>
      <c r="H3718" s="29"/>
      <c r="I3718" s="29"/>
      <c r="J3718" s="31">
        <f t="shared" ref="J3718:J3729" si="84">ROUND(F3718*G3718,3)</f>
        <v>4</v>
      </c>
      <c r="K3718" s="42"/>
      <c r="L3718" s="22"/>
      <c r="M3718" s="22"/>
    </row>
    <row r="3719" spans="1:13" ht="21.3" customHeight="1" thickBot="1" x14ac:dyDescent="0.35">
      <c r="A3719" s="22"/>
      <c r="B3719" s="22"/>
      <c r="C3719" s="22"/>
      <c r="D3719" s="26"/>
      <c r="E3719" s="5" t="s">
        <v>7481</v>
      </c>
      <c r="F3719" s="3">
        <v>59</v>
      </c>
      <c r="G3719" s="20">
        <v>1</v>
      </c>
      <c r="H3719" s="20"/>
      <c r="I3719" s="20"/>
      <c r="J3719" s="30">
        <f t="shared" si="84"/>
        <v>59</v>
      </c>
      <c r="K3719" s="22"/>
      <c r="L3719" s="22"/>
      <c r="M3719" s="22"/>
    </row>
    <row r="3720" spans="1:13" ht="15.15" customHeight="1" thickBot="1" x14ac:dyDescent="0.35">
      <c r="A3720" s="22"/>
      <c r="B3720" s="22"/>
      <c r="C3720" s="22"/>
      <c r="D3720" s="26"/>
      <c r="E3720" s="5" t="s">
        <v>7482</v>
      </c>
      <c r="F3720" s="3">
        <v>31</v>
      </c>
      <c r="G3720" s="20">
        <v>2</v>
      </c>
      <c r="H3720" s="20"/>
      <c r="I3720" s="20"/>
      <c r="J3720" s="30">
        <f t="shared" si="84"/>
        <v>62</v>
      </c>
      <c r="K3720" s="22"/>
      <c r="L3720" s="22"/>
      <c r="M3720" s="22"/>
    </row>
    <row r="3721" spans="1:13" ht="30.6" customHeight="1" thickBot="1" x14ac:dyDescent="0.35">
      <c r="A3721" s="22"/>
      <c r="B3721" s="22"/>
      <c r="C3721" s="22"/>
      <c r="D3721" s="26"/>
      <c r="E3721" s="5" t="s">
        <v>7483</v>
      </c>
      <c r="F3721" s="3">
        <v>30</v>
      </c>
      <c r="G3721" s="20">
        <v>1</v>
      </c>
      <c r="H3721" s="20"/>
      <c r="I3721" s="20"/>
      <c r="J3721" s="30">
        <f t="shared" si="84"/>
        <v>30</v>
      </c>
      <c r="K3721" s="22"/>
      <c r="L3721" s="22"/>
      <c r="M3721" s="22"/>
    </row>
    <row r="3722" spans="1:13" ht="21.3" customHeight="1" thickBot="1" x14ac:dyDescent="0.35">
      <c r="A3722" s="22"/>
      <c r="B3722" s="22"/>
      <c r="C3722" s="22"/>
      <c r="D3722" s="26"/>
      <c r="E3722" s="5" t="s">
        <v>7484</v>
      </c>
      <c r="F3722" s="3">
        <v>63</v>
      </c>
      <c r="G3722" s="20">
        <v>1</v>
      </c>
      <c r="H3722" s="20"/>
      <c r="I3722" s="20"/>
      <c r="J3722" s="30">
        <f t="shared" si="84"/>
        <v>63</v>
      </c>
      <c r="K3722" s="22"/>
      <c r="L3722" s="22"/>
      <c r="M3722" s="22"/>
    </row>
    <row r="3723" spans="1:13" ht="21.3" customHeight="1" thickBot="1" x14ac:dyDescent="0.35">
      <c r="A3723" s="22"/>
      <c r="B3723" s="22"/>
      <c r="C3723" s="22"/>
      <c r="D3723" s="26"/>
      <c r="E3723" s="5" t="s">
        <v>7485</v>
      </c>
      <c r="F3723" s="3">
        <v>36</v>
      </c>
      <c r="G3723" s="20">
        <v>1</v>
      </c>
      <c r="H3723" s="20"/>
      <c r="I3723" s="20"/>
      <c r="J3723" s="30">
        <f t="shared" si="84"/>
        <v>36</v>
      </c>
      <c r="K3723" s="22"/>
      <c r="L3723" s="22"/>
      <c r="M3723" s="22"/>
    </row>
    <row r="3724" spans="1:13" ht="21.3" customHeight="1" thickBot="1" x14ac:dyDescent="0.35">
      <c r="A3724" s="22"/>
      <c r="B3724" s="22"/>
      <c r="C3724" s="22"/>
      <c r="D3724" s="26"/>
      <c r="E3724" s="5" t="s">
        <v>7486</v>
      </c>
      <c r="F3724" s="3">
        <v>1</v>
      </c>
      <c r="G3724" s="20">
        <v>2</v>
      </c>
      <c r="H3724" s="20"/>
      <c r="I3724" s="20"/>
      <c r="J3724" s="30">
        <f t="shared" si="84"/>
        <v>2</v>
      </c>
      <c r="K3724" s="22"/>
      <c r="L3724" s="22"/>
      <c r="M3724" s="22"/>
    </row>
    <row r="3725" spans="1:13" ht="21.3" customHeight="1" thickBot="1" x14ac:dyDescent="0.35">
      <c r="A3725" s="22"/>
      <c r="B3725" s="22"/>
      <c r="C3725" s="22"/>
      <c r="D3725" s="26"/>
      <c r="E3725" s="5" t="s">
        <v>7487</v>
      </c>
      <c r="F3725" s="3">
        <v>51</v>
      </c>
      <c r="G3725" s="20">
        <v>2</v>
      </c>
      <c r="H3725" s="20"/>
      <c r="I3725" s="20"/>
      <c r="J3725" s="30">
        <f t="shared" si="84"/>
        <v>102</v>
      </c>
      <c r="K3725" s="22"/>
      <c r="L3725" s="22"/>
      <c r="M3725" s="22"/>
    </row>
    <row r="3726" spans="1:13" ht="21.3" customHeight="1" thickBot="1" x14ac:dyDescent="0.35">
      <c r="A3726" s="22"/>
      <c r="B3726" s="22"/>
      <c r="C3726" s="22"/>
      <c r="D3726" s="26"/>
      <c r="E3726" s="5" t="s">
        <v>7488</v>
      </c>
      <c r="F3726" s="3">
        <v>27</v>
      </c>
      <c r="G3726" s="20">
        <v>2</v>
      </c>
      <c r="H3726" s="20"/>
      <c r="I3726" s="20"/>
      <c r="J3726" s="30">
        <f t="shared" si="84"/>
        <v>54</v>
      </c>
      <c r="K3726" s="22"/>
      <c r="L3726" s="22"/>
      <c r="M3726" s="22"/>
    </row>
    <row r="3727" spans="1:13" ht="30.6" customHeight="1" thickBot="1" x14ac:dyDescent="0.35">
      <c r="A3727" s="22"/>
      <c r="B3727" s="22"/>
      <c r="C3727" s="22"/>
      <c r="D3727" s="26"/>
      <c r="E3727" s="5" t="s">
        <v>7489</v>
      </c>
      <c r="F3727" s="3">
        <v>68</v>
      </c>
      <c r="G3727" s="20">
        <v>1</v>
      </c>
      <c r="H3727" s="20"/>
      <c r="I3727" s="20"/>
      <c r="J3727" s="30">
        <f t="shared" si="84"/>
        <v>68</v>
      </c>
      <c r="K3727" s="22"/>
      <c r="L3727" s="22"/>
      <c r="M3727" s="22"/>
    </row>
    <row r="3728" spans="1:13" ht="30.6" customHeight="1" thickBot="1" x14ac:dyDescent="0.35">
      <c r="A3728" s="22"/>
      <c r="B3728" s="22"/>
      <c r="C3728" s="22"/>
      <c r="D3728" s="26"/>
      <c r="E3728" s="5" t="s">
        <v>7490</v>
      </c>
      <c r="F3728" s="3">
        <v>36</v>
      </c>
      <c r="G3728" s="20">
        <v>1</v>
      </c>
      <c r="H3728" s="20"/>
      <c r="I3728" s="20"/>
      <c r="J3728" s="30">
        <f t="shared" si="84"/>
        <v>36</v>
      </c>
      <c r="K3728" s="22"/>
      <c r="L3728" s="22"/>
      <c r="M3728" s="22"/>
    </row>
    <row r="3729" spans="1:13" ht="21.3" customHeight="1" thickBot="1" x14ac:dyDescent="0.35">
      <c r="A3729" s="22"/>
      <c r="B3729" s="22"/>
      <c r="C3729" s="22"/>
      <c r="D3729" s="26"/>
      <c r="E3729" s="5" t="s">
        <v>7491</v>
      </c>
      <c r="F3729" s="3">
        <v>3</v>
      </c>
      <c r="G3729" s="20">
        <v>1</v>
      </c>
      <c r="H3729" s="20"/>
      <c r="I3729" s="20"/>
      <c r="J3729" s="30">
        <f t="shared" si="84"/>
        <v>3</v>
      </c>
      <c r="K3729" s="32">
        <f>SUM(J3718:J3729)</f>
        <v>519</v>
      </c>
      <c r="L3729" s="22"/>
      <c r="M3729" s="22"/>
    </row>
    <row r="3730" spans="1:13" ht="15.45" customHeight="1" thickBot="1" x14ac:dyDescent="0.35">
      <c r="A3730" s="10" t="s">
        <v>7492</v>
      </c>
      <c r="B3730" s="5" t="s">
        <v>7493</v>
      </c>
      <c r="C3730" s="5" t="s">
        <v>7494</v>
      </c>
      <c r="D3730" s="84" t="s">
        <v>7495</v>
      </c>
      <c r="E3730" s="84"/>
      <c r="F3730" s="84"/>
      <c r="G3730" s="84"/>
      <c r="H3730" s="84"/>
      <c r="I3730" s="84"/>
      <c r="J3730" s="84"/>
      <c r="K3730" s="20">
        <f>SUM(K3733:K3738)</f>
        <v>227</v>
      </c>
      <c r="L3730" s="21">
        <f>ROUND(0*(1+M2/100),2)</f>
        <v>0</v>
      </c>
      <c r="M3730" s="21">
        <f>ROUND(K3730*L3730,2)</f>
        <v>0</v>
      </c>
    </row>
    <row r="3731" spans="1:13" ht="58.35" customHeight="1" thickBot="1" x14ac:dyDescent="0.35">
      <c r="A3731" s="22"/>
      <c r="B3731" s="22"/>
      <c r="C3731" s="22"/>
      <c r="D3731" s="84" t="s">
        <v>7496</v>
      </c>
      <c r="E3731" s="84"/>
      <c r="F3731" s="84"/>
      <c r="G3731" s="84"/>
      <c r="H3731" s="84"/>
      <c r="I3731" s="84"/>
      <c r="J3731" s="84"/>
      <c r="K3731" s="84"/>
      <c r="L3731" s="84"/>
      <c r="M3731" s="84"/>
    </row>
    <row r="3732" spans="1:13" ht="15.15" customHeight="1" thickBot="1" x14ac:dyDescent="0.35">
      <c r="A3732" s="22"/>
      <c r="B3732" s="22"/>
      <c r="C3732" s="22"/>
      <c r="D3732" s="22"/>
      <c r="E3732" s="23"/>
      <c r="F3732" s="25" t="s">
        <v>7497</v>
      </c>
      <c r="G3732" s="25" t="s">
        <v>7498</v>
      </c>
      <c r="H3732" s="25" t="s">
        <v>7499</v>
      </c>
      <c r="I3732" s="25" t="s">
        <v>7500</v>
      </c>
      <c r="J3732" s="25" t="s">
        <v>7501</v>
      </c>
      <c r="K3732" s="25" t="s">
        <v>7502</v>
      </c>
      <c r="L3732" s="22"/>
      <c r="M3732" s="22"/>
    </row>
    <row r="3733" spans="1:13" ht="21.3" customHeight="1" thickBot="1" x14ac:dyDescent="0.35">
      <c r="A3733" s="22"/>
      <c r="B3733" s="22"/>
      <c r="C3733" s="22"/>
      <c r="D3733" s="26"/>
      <c r="E3733" s="27" t="s">
        <v>7503</v>
      </c>
      <c r="F3733" s="28">
        <v>14</v>
      </c>
      <c r="G3733" s="29">
        <v>2</v>
      </c>
      <c r="H3733" s="29"/>
      <c r="I3733" s="29"/>
      <c r="J3733" s="31">
        <f t="shared" ref="J3733:J3738" si="85">ROUND(F3733*G3733,3)</f>
        <v>28</v>
      </c>
      <c r="K3733" s="42"/>
      <c r="L3733" s="22"/>
      <c r="M3733" s="22"/>
    </row>
    <row r="3734" spans="1:13" ht="21.3" customHeight="1" thickBot="1" x14ac:dyDescent="0.35">
      <c r="A3734" s="22"/>
      <c r="B3734" s="22"/>
      <c r="C3734" s="22"/>
      <c r="D3734" s="26"/>
      <c r="E3734" s="5" t="s">
        <v>7504</v>
      </c>
      <c r="F3734" s="3">
        <v>33</v>
      </c>
      <c r="G3734" s="20">
        <v>2</v>
      </c>
      <c r="H3734" s="20"/>
      <c r="I3734" s="20"/>
      <c r="J3734" s="30">
        <f t="shared" si="85"/>
        <v>66</v>
      </c>
      <c r="K3734" s="22"/>
      <c r="L3734" s="22"/>
      <c r="M3734" s="22"/>
    </row>
    <row r="3735" spans="1:13" ht="21.3" customHeight="1" thickBot="1" x14ac:dyDescent="0.35">
      <c r="A3735" s="22"/>
      <c r="B3735" s="22"/>
      <c r="C3735" s="22"/>
      <c r="D3735" s="26"/>
      <c r="E3735" s="5" t="s">
        <v>7505</v>
      </c>
      <c r="F3735" s="3">
        <v>17</v>
      </c>
      <c r="G3735" s="20">
        <v>2</v>
      </c>
      <c r="H3735" s="20"/>
      <c r="I3735" s="20"/>
      <c r="J3735" s="30">
        <f t="shared" si="85"/>
        <v>34</v>
      </c>
      <c r="K3735" s="22"/>
      <c r="L3735" s="22"/>
      <c r="M3735" s="22"/>
    </row>
    <row r="3736" spans="1:13" ht="21.3" customHeight="1" thickBot="1" x14ac:dyDescent="0.35">
      <c r="A3736" s="22"/>
      <c r="B3736" s="22"/>
      <c r="C3736" s="22"/>
      <c r="D3736" s="26"/>
      <c r="E3736" s="5" t="s">
        <v>7506</v>
      </c>
      <c r="F3736" s="3">
        <v>7</v>
      </c>
      <c r="G3736" s="20">
        <v>3</v>
      </c>
      <c r="H3736" s="20"/>
      <c r="I3736" s="20"/>
      <c r="J3736" s="30">
        <f t="shared" si="85"/>
        <v>21</v>
      </c>
      <c r="K3736" s="22"/>
      <c r="L3736" s="22"/>
      <c r="M3736" s="22"/>
    </row>
    <row r="3737" spans="1:13" ht="21.3" customHeight="1" thickBot="1" x14ac:dyDescent="0.35">
      <c r="A3737" s="22"/>
      <c r="B3737" s="22"/>
      <c r="C3737" s="22"/>
      <c r="D3737" s="26"/>
      <c r="E3737" s="5" t="s">
        <v>7507</v>
      </c>
      <c r="F3737" s="3">
        <v>17</v>
      </c>
      <c r="G3737" s="20">
        <v>3</v>
      </c>
      <c r="H3737" s="20"/>
      <c r="I3737" s="20"/>
      <c r="J3737" s="30">
        <f t="shared" si="85"/>
        <v>51</v>
      </c>
      <c r="K3737" s="22"/>
      <c r="L3737" s="22"/>
      <c r="M3737" s="22"/>
    </row>
    <row r="3738" spans="1:13" ht="21.3" customHeight="1" thickBot="1" x14ac:dyDescent="0.35">
      <c r="A3738" s="22"/>
      <c r="B3738" s="22"/>
      <c r="C3738" s="22"/>
      <c r="D3738" s="26"/>
      <c r="E3738" s="5" t="s">
        <v>7508</v>
      </c>
      <c r="F3738" s="3">
        <v>9</v>
      </c>
      <c r="G3738" s="20">
        <v>3</v>
      </c>
      <c r="H3738" s="20"/>
      <c r="I3738" s="20"/>
      <c r="J3738" s="30">
        <f t="shared" si="85"/>
        <v>27</v>
      </c>
      <c r="K3738" s="32">
        <f>SUM(J3733:J3738)</f>
        <v>227</v>
      </c>
      <c r="L3738" s="22"/>
      <c r="M3738" s="22"/>
    </row>
    <row r="3739" spans="1:13" ht="15.45" customHeight="1" thickBot="1" x14ac:dyDescent="0.35">
      <c r="A3739" s="10" t="s">
        <v>7509</v>
      </c>
      <c r="B3739" s="5" t="s">
        <v>7510</v>
      </c>
      <c r="C3739" s="5" t="s">
        <v>7511</v>
      </c>
      <c r="D3739" s="84" t="s">
        <v>7512</v>
      </c>
      <c r="E3739" s="84"/>
      <c r="F3739" s="84"/>
      <c r="G3739" s="84"/>
      <c r="H3739" s="84"/>
      <c r="I3739" s="84"/>
      <c r="J3739" s="84"/>
      <c r="K3739" s="20">
        <f>SUM(K3742:K3743)</f>
        <v>34</v>
      </c>
      <c r="L3739" s="21">
        <f>ROUND(0*(1+M2/100),2)</f>
        <v>0</v>
      </c>
      <c r="M3739" s="21">
        <f>ROUND(K3739*L3739,2)</f>
        <v>0</v>
      </c>
    </row>
    <row r="3740" spans="1:13" ht="49.05" customHeight="1" thickBot="1" x14ac:dyDescent="0.35">
      <c r="A3740" s="22"/>
      <c r="B3740" s="22"/>
      <c r="C3740" s="22"/>
      <c r="D3740" s="84" t="s">
        <v>7513</v>
      </c>
      <c r="E3740" s="84"/>
      <c r="F3740" s="84"/>
      <c r="G3740" s="84"/>
      <c r="H3740" s="84"/>
      <c r="I3740" s="84"/>
      <c r="J3740" s="84"/>
      <c r="K3740" s="84"/>
      <c r="L3740" s="84"/>
      <c r="M3740" s="84"/>
    </row>
    <row r="3741" spans="1:13" ht="15.15" customHeight="1" thickBot="1" x14ac:dyDescent="0.35">
      <c r="A3741" s="22"/>
      <c r="B3741" s="22"/>
      <c r="C3741" s="22"/>
      <c r="D3741" s="22"/>
      <c r="E3741" s="23"/>
      <c r="F3741" s="25" t="s">
        <v>7514</v>
      </c>
      <c r="G3741" s="25" t="s">
        <v>7515</v>
      </c>
      <c r="H3741" s="25" t="s">
        <v>7516</v>
      </c>
      <c r="I3741" s="25" t="s">
        <v>7517</v>
      </c>
      <c r="J3741" s="25" t="s">
        <v>7518</v>
      </c>
      <c r="K3741" s="25" t="s">
        <v>7519</v>
      </c>
      <c r="L3741" s="22"/>
      <c r="M3741" s="22"/>
    </row>
    <row r="3742" spans="1:13" ht="15.15" customHeight="1" thickBot="1" x14ac:dyDescent="0.35">
      <c r="A3742" s="22"/>
      <c r="B3742" s="22"/>
      <c r="C3742" s="22"/>
      <c r="D3742" s="26"/>
      <c r="E3742" s="27" t="s">
        <v>7520</v>
      </c>
      <c r="F3742" s="28">
        <v>19</v>
      </c>
      <c r="G3742" s="29"/>
      <c r="H3742" s="29"/>
      <c r="I3742" s="29"/>
      <c r="J3742" s="31">
        <f>ROUND(F3742,3)</f>
        <v>19</v>
      </c>
      <c r="K3742" s="42"/>
      <c r="L3742" s="22"/>
      <c r="M3742" s="22"/>
    </row>
    <row r="3743" spans="1:13" ht="15.15" customHeight="1" thickBot="1" x14ac:dyDescent="0.35">
      <c r="A3743" s="22"/>
      <c r="B3743" s="22"/>
      <c r="C3743" s="22"/>
      <c r="D3743" s="26"/>
      <c r="E3743" s="5" t="s">
        <v>7521</v>
      </c>
      <c r="F3743" s="3">
        <v>15</v>
      </c>
      <c r="G3743" s="20"/>
      <c r="H3743" s="20"/>
      <c r="I3743" s="20"/>
      <c r="J3743" s="30">
        <f>ROUND(F3743,3)</f>
        <v>15</v>
      </c>
      <c r="K3743" s="32">
        <f>SUM(J3742:J3743)</f>
        <v>34</v>
      </c>
      <c r="L3743" s="22"/>
      <c r="M3743" s="22"/>
    </row>
    <row r="3744" spans="1:13" ht="15.45" customHeight="1" thickBot="1" x14ac:dyDescent="0.35">
      <c r="A3744" s="10" t="s">
        <v>7522</v>
      </c>
      <c r="B3744" s="5" t="s">
        <v>7523</v>
      </c>
      <c r="C3744" s="5" t="s">
        <v>7524</v>
      </c>
      <c r="D3744" s="84" t="s">
        <v>7525</v>
      </c>
      <c r="E3744" s="84"/>
      <c r="F3744" s="84"/>
      <c r="G3744" s="84"/>
      <c r="H3744" s="84"/>
      <c r="I3744" s="84"/>
      <c r="J3744" s="84"/>
      <c r="K3744" s="20">
        <f>SUM(K3747:K3749)</f>
        <v>35</v>
      </c>
      <c r="L3744" s="21">
        <f>ROUND(0*(1+M2/100),2)</f>
        <v>0</v>
      </c>
      <c r="M3744" s="21">
        <f>ROUND(K3744*L3744,2)</f>
        <v>0</v>
      </c>
    </row>
    <row r="3745" spans="1:13" ht="49.05" customHeight="1" thickBot="1" x14ac:dyDescent="0.35">
      <c r="A3745" s="22"/>
      <c r="B3745" s="22"/>
      <c r="C3745" s="22"/>
      <c r="D3745" s="84" t="s">
        <v>7526</v>
      </c>
      <c r="E3745" s="84"/>
      <c r="F3745" s="84"/>
      <c r="G3745" s="84"/>
      <c r="H3745" s="84"/>
      <c r="I3745" s="84"/>
      <c r="J3745" s="84"/>
      <c r="K3745" s="84"/>
      <c r="L3745" s="84"/>
      <c r="M3745" s="84"/>
    </row>
    <row r="3746" spans="1:13" ht="15.15" customHeight="1" thickBot="1" x14ac:dyDescent="0.35">
      <c r="A3746" s="22"/>
      <c r="B3746" s="22"/>
      <c r="C3746" s="22"/>
      <c r="D3746" s="22"/>
      <c r="E3746" s="23"/>
      <c r="F3746" s="25" t="s">
        <v>7527</v>
      </c>
      <c r="G3746" s="25" t="s">
        <v>7528</v>
      </c>
      <c r="H3746" s="25" t="s">
        <v>7529</v>
      </c>
      <c r="I3746" s="25" t="s">
        <v>7530</v>
      </c>
      <c r="J3746" s="25" t="s">
        <v>7531</v>
      </c>
      <c r="K3746" s="25" t="s">
        <v>7532</v>
      </c>
      <c r="L3746" s="22"/>
      <c r="M3746" s="22"/>
    </row>
    <row r="3747" spans="1:13" ht="15.15" customHeight="1" thickBot="1" x14ac:dyDescent="0.35">
      <c r="A3747" s="22"/>
      <c r="B3747" s="22"/>
      <c r="C3747" s="22"/>
      <c r="D3747" s="26"/>
      <c r="E3747" s="27" t="s">
        <v>7533</v>
      </c>
      <c r="F3747" s="28">
        <v>6</v>
      </c>
      <c r="G3747" s="29"/>
      <c r="H3747" s="29"/>
      <c r="I3747" s="29"/>
      <c r="J3747" s="31">
        <f>ROUND(F3747,3)</f>
        <v>6</v>
      </c>
      <c r="K3747" s="42"/>
      <c r="L3747" s="22"/>
      <c r="M3747" s="22"/>
    </row>
    <row r="3748" spans="1:13" ht="15.15" customHeight="1" thickBot="1" x14ac:dyDescent="0.35">
      <c r="A3748" s="22"/>
      <c r="B3748" s="22"/>
      <c r="C3748" s="22"/>
      <c r="D3748" s="26"/>
      <c r="E3748" s="5" t="s">
        <v>7534</v>
      </c>
      <c r="F3748" s="3">
        <v>25</v>
      </c>
      <c r="G3748" s="20"/>
      <c r="H3748" s="20"/>
      <c r="I3748" s="20"/>
      <c r="J3748" s="30">
        <f>ROUND(F3748,3)</f>
        <v>25</v>
      </c>
      <c r="K3748" s="22"/>
      <c r="L3748" s="22"/>
      <c r="M3748" s="22"/>
    </row>
    <row r="3749" spans="1:13" ht="15.15" customHeight="1" thickBot="1" x14ac:dyDescent="0.35">
      <c r="A3749" s="22"/>
      <c r="B3749" s="22"/>
      <c r="C3749" s="22"/>
      <c r="D3749" s="26"/>
      <c r="E3749" s="5" t="s">
        <v>7535</v>
      </c>
      <c r="F3749" s="3">
        <v>4</v>
      </c>
      <c r="G3749" s="20"/>
      <c r="H3749" s="20"/>
      <c r="I3749" s="20"/>
      <c r="J3749" s="30">
        <f>ROUND(F3749,3)</f>
        <v>4</v>
      </c>
      <c r="K3749" s="32">
        <f>SUM(J3747:J3749)</f>
        <v>35</v>
      </c>
      <c r="L3749" s="22"/>
      <c r="M3749" s="22"/>
    </row>
    <row r="3750" spans="1:13" ht="15.45" customHeight="1" thickBot="1" x14ac:dyDescent="0.35">
      <c r="A3750" s="10" t="s">
        <v>7536</v>
      </c>
      <c r="B3750" s="5" t="s">
        <v>7537</v>
      </c>
      <c r="C3750" s="5" t="s">
        <v>7538</v>
      </c>
      <c r="D3750" s="84" t="s">
        <v>7539</v>
      </c>
      <c r="E3750" s="84"/>
      <c r="F3750" s="84"/>
      <c r="G3750" s="84"/>
      <c r="H3750" s="84"/>
      <c r="I3750" s="84"/>
      <c r="J3750" s="84"/>
      <c r="K3750" s="20">
        <f>SUM(K3753:K3754)</f>
        <v>5</v>
      </c>
      <c r="L3750" s="21">
        <f>ROUND(0*(1+M2/100),2)</f>
        <v>0</v>
      </c>
      <c r="M3750" s="21">
        <f>ROUND(K3750*L3750,2)</f>
        <v>0</v>
      </c>
    </row>
    <row r="3751" spans="1:13" ht="49.05" customHeight="1" thickBot="1" x14ac:dyDescent="0.35">
      <c r="A3751" s="22"/>
      <c r="B3751" s="22"/>
      <c r="C3751" s="22"/>
      <c r="D3751" s="84" t="s">
        <v>7540</v>
      </c>
      <c r="E3751" s="84"/>
      <c r="F3751" s="84"/>
      <c r="G3751" s="84"/>
      <c r="H3751" s="84"/>
      <c r="I3751" s="84"/>
      <c r="J3751" s="84"/>
      <c r="K3751" s="84"/>
      <c r="L3751" s="84"/>
      <c r="M3751" s="84"/>
    </row>
    <row r="3752" spans="1:13" ht="15.15" customHeight="1" thickBot="1" x14ac:dyDescent="0.35">
      <c r="A3752" s="22"/>
      <c r="B3752" s="22"/>
      <c r="C3752" s="22"/>
      <c r="D3752" s="22"/>
      <c r="E3752" s="23"/>
      <c r="F3752" s="25" t="s">
        <v>7541</v>
      </c>
      <c r="G3752" s="25" t="s">
        <v>7542</v>
      </c>
      <c r="H3752" s="25" t="s">
        <v>7543</v>
      </c>
      <c r="I3752" s="25" t="s">
        <v>7544</v>
      </c>
      <c r="J3752" s="25" t="s">
        <v>7545</v>
      </c>
      <c r="K3752" s="25" t="s">
        <v>7546</v>
      </c>
      <c r="L3752" s="22"/>
      <c r="M3752" s="22"/>
    </row>
    <row r="3753" spans="1:13" ht="15.15" customHeight="1" thickBot="1" x14ac:dyDescent="0.35">
      <c r="A3753" s="22"/>
      <c r="B3753" s="22"/>
      <c r="C3753" s="22"/>
      <c r="D3753" s="26"/>
      <c r="E3753" s="27" t="s">
        <v>7547</v>
      </c>
      <c r="F3753" s="28">
        <v>3</v>
      </c>
      <c r="G3753" s="29"/>
      <c r="H3753" s="29"/>
      <c r="I3753" s="29"/>
      <c r="J3753" s="31">
        <f>ROUND(F3753,3)</f>
        <v>3</v>
      </c>
      <c r="K3753" s="42"/>
      <c r="L3753" s="22"/>
      <c r="M3753" s="22"/>
    </row>
    <row r="3754" spans="1:13" ht="15.15" customHeight="1" thickBot="1" x14ac:dyDescent="0.35">
      <c r="A3754" s="22"/>
      <c r="B3754" s="22"/>
      <c r="C3754" s="22"/>
      <c r="D3754" s="26"/>
      <c r="E3754" s="5" t="s">
        <v>7548</v>
      </c>
      <c r="F3754" s="3">
        <v>2</v>
      </c>
      <c r="G3754" s="20"/>
      <c r="H3754" s="20"/>
      <c r="I3754" s="20"/>
      <c r="J3754" s="30">
        <f>ROUND(F3754,3)</f>
        <v>2</v>
      </c>
      <c r="K3754" s="32">
        <f>SUM(J3753:J3754)</f>
        <v>5</v>
      </c>
      <c r="L3754" s="22"/>
      <c r="M3754" s="22"/>
    </row>
    <row r="3755" spans="1:13" ht="15.45" customHeight="1" thickBot="1" x14ac:dyDescent="0.35">
      <c r="A3755" s="10" t="s">
        <v>7549</v>
      </c>
      <c r="B3755" s="5" t="s">
        <v>7550</v>
      </c>
      <c r="C3755" s="5" t="s">
        <v>7551</v>
      </c>
      <c r="D3755" s="84" t="s">
        <v>7552</v>
      </c>
      <c r="E3755" s="84"/>
      <c r="F3755" s="84"/>
      <c r="G3755" s="84"/>
      <c r="H3755" s="84"/>
      <c r="I3755" s="84"/>
      <c r="J3755" s="84"/>
      <c r="K3755" s="20">
        <f>SUM(K3758:K3759)</f>
        <v>2</v>
      </c>
      <c r="L3755" s="21">
        <f>ROUND(0*(1+M2/100),2)</f>
        <v>0</v>
      </c>
      <c r="M3755" s="21">
        <f>ROUND(K3755*L3755,2)</f>
        <v>0</v>
      </c>
    </row>
    <row r="3756" spans="1:13" ht="49.05" customHeight="1" thickBot="1" x14ac:dyDescent="0.35">
      <c r="A3756" s="22"/>
      <c r="B3756" s="22"/>
      <c r="C3756" s="22"/>
      <c r="D3756" s="84" t="s">
        <v>7553</v>
      </c>
      <c r="E3756" s="84"/>
      <c r="F3756" s="84"/>
      <c r="G3756" s="84"/>
      <c r="H3756" s="84"/>
      <c r="I3756" s="84"/>
      <c r="J3756" s="84"/>
      <c r="K3756" s="84"/>
      <c r="L3756" s="84"/>
      <c r="M3756" s="84"/>
    </row>
    <row r="3757" spans="1:13" ht="15.15" customHeight="1" thickBot="1" x14ac:dyDescent="0.35">
      <c r="A3757" s="22"/>
      <c r="B3757" s="22"/>
      <c r="C3757" s="22"/>
      <c r="D3757" s="22"/>
      <c r="E3757" s="23"/>
      <c r="F3757" s="25" t="s">
        <v>7554</v>
      </c>
      <c r="G3757" s="25" t="s">
        <v>7555</v>
      </c>
      <c r="H3757" s="25" t="s">
        <v>7556</v>
      </c>
      <c r="I3757" s="25" t="s">
        <v>7557</v>
      </c>
      <c r="J3757" s="25" t="s">
        <v>7558</v>
      </c>
      <c r="K3757" s="25" t="s">
        <v>7559</v>
      </c>
      <c r="L3757" s="22"/>
      <c r="M3757" s="22"/>
    </row>
    <row r="3758" spans="1:13" ht="15.15" customHeight="1" thickBot="1" x14ac:dyDescent="0.35">
      <c r="A3758" s="22"/>
      <c r="B3758" s="22"/>
      <c r="C3758" s="22"/>
      <c r="D3758" s="26"/>
      <c r="E3758" s="27" t="s">
        <v>7560</v>
      </c>
      <c r="F3758" s="28">
        <v>1</v>
      </c>
      <c r="G3758" s="29"/>
      <c r="H3758" s="29"/>
      <c r="I3758" s="29"/>
      <c r="J3758" s="31">
        <f>ROUND(F3758,3)</f>
        <v>1</v>
      </c>
      <c r="K3758" s="42"/>
      <c r="L3758" s="22"/>
      <c r="M3758" s="22"/>
    </row>
    <row r="3759" spans="1:13" ht="15.15" customHeight="1" thickBot="1" x14ac:dyDescent="0.35">
      <c r="A3759" s="22"/>
      <c r="B3759" s="22"/>
      <c r="C3759" s="22"/>
      <c r="D3759" s="26"/>
      <c r="E3759" s="5" t="s">
        <v>7561</v>
      </c>
      <c r="F3759" s="3">
        <v>1</v>
      </c>
      <c r="G3759" s="20"/>
      <c r="H3759" s="20"/>
      <c r="I3759" s="20"/>
      <c r="J3759" s="30">
        <f>ROUND(F3759,3)</f>
        <v>1</v>
      </c>
      <c r="K3759" s="32">
        <f>SUM(J3758:J3759)</f>
        <v>2</v>
      </c>
      <c r="L3759" s="22"/>
      <c r="M3759" s="22"/>
    </row>
    <row r="3760" spans="1:13" ht="15.45" customHeight="1" thickBot="1" x14ac:dyDescent="0.35">
      <c r="A3760" s="10" t="s">
        <v>7562</v>
      </c>
      <c r="B3760" s="5" t="s">
        <v>7563</v>
      </c>
      <c r="C3760" s="5" t="s">
        <v>7564</v>
      </c>
      <c r="D3760" s="84" t="s">
        <v>7565</v>
      </c>
      <c r="E3760" s="84"/>
      <c r="F3760" s="84"/>
      <c r="G3760" s="84"/>
      <c r="H3760" s="84"/>
      <c r="I3760" s="84"/>
      <c r="J3760" s="84"/>
      <c r="K3760" s="20">
        <f>SUM(K3763:K3764)</f>
        <v>4</v>
      </c>
      <c r="L3760" s="21">
        <f>ROUND(0*(1+M2/100),2)</f>
        <v>0</v>
      </c>
      <c r="M3760" s="21">
        <f>ROUND(K3760*L3760,2)</f>
        <v>0</v>
      </c>
    </row>
    <row r="3761" spans="1:13" ht="58.35" customHeight="1" thickBot="1" x14ac:dyDescent="0.35">
      <c r="A3761" s="22"/>
      <c r="B3761" s="22"/>
      <c r="C3761" s="22"/>
      <c r="D3761" s="84" t="s">
        <v>7566</v>
      </c>
      <c r="E3761" s="84"/>
      <c r="F3761" s="84"/>
      <c r="G3761" s="84"/>
      <c r="H3761" s="84"/>
      <c r="I3761" s="84"/>
      <c r="J3761" s="84"/>
      <c r="K3761" s="84"/>
      <c r="L3761" s="84"/>
      <c r="M3761" s="84"/>
    </row>
    <row r="3762" spans="1:13" ht="15.15" customHeight="1" thickBot="1" x14ac:dyDescent="0.35">
      <c r="A3762" s="22"/>
      <c r="B3762" s="22"/>
      <c r="C3762" s="22"/>
      <c r="D3762" s="22"/>
      <c r="E3762" s="23"/>
      <c r="F3762" s="25" t="s">
        <v>7567</v>
      </c>
      <c r="G3762" s="25" t="s">
        <v>7568</v>
      </c>
      <c r="H3762" s="25" t="s">
        <v>7569</v>
      </c>
      <c r="I3762" s="25" t="s">
        <v>7570</v>
      </c>
      <c r="J3762" s="25" t="s">
        <v>7571</v>
      </c>
      <c r="K3762" s="25" t="s">
        <v>7572</v>
      </c>
      <c r="L3762" s="22"/>
      <c r="M3762" s="22"/>
    </row>
    <row r="3763" spans="1:13" ht="15.15" customHeight="1" thickBot="1" x14ac:dyDescent="0.35">
      <c r="A3763" s="22"/>
      <c r="B3763" s="22"/>
      <c r="C3763" s="22"/>
      <c r="D3763" s="26"/>
      <c r="E3763" s="27" t="s">
        <v>7573</v>
      </c>
      <c r="F3763" s="28">
        <v>3</v>
      </c>
      <c r="G3763" s="29"/>
      <c r="H3763" s="29"/>
      <c r="I3763" s="29"/>
      <c r="J3763" s="31">
        <f>ROUND(F3763,3)</f>
        <v>3</v>
      </c>
      <c r="K3763" s="42"/>
      <c r="L3763" s="22"/>
      <c r="M3763" s="22"/>
    </row>
    <row r="3764" spans="1:13" ht="15.15" customHeight="1" thickBot="1" x14ac:dyDescent="0.35">
      <c r="A3764" s="22"/>
      <c r="B3764" s="22"/>
      <c r="C3764" s="22"/>
      <c r="D3764" s="26"/>
      <c r="E3764" s="5" t="s">
        <v>7574</v>
      </c>
      <c r="F3764" s="3">
        <v>1</v>
      </c>
      <c r="G3764" s="20"/>
      <c r="H3764" s="20"/>
      <c r="I3764" s="20"/>
      <c r="J3764" s="30">
        <f>ROUND(F3764,3)</f>
        <v>1</v>
      </c>
      <c r="K3764" s="32">
        <f>SUM(J3763:J3764)</f>
        <v>4</v>
      </c>
      <c r="L3764" s="22"/>
      <c r="M3764" s="22"/>
    </row>
    <row r="3765" spans="1:13" ht="15.45" customHeight="1" thickBot="1" x14ac:dyDescent="0.35">
      <c r="A3765" s="10" t="s">
        <v>7575</v>
      </c>
      <c r="B3765" s="5" t="s">
        <v>7576</v>
      </c>
      <c r="C3765" s="5" t="s">
        <v>7577</v>
      </c>
      <c r="D3765" s="84" t="s">
        <v>7578</v>
      </c>
      <c r="E3765" s="84"/>
      <c r="F3765" s="84"/>
      <c r="G3765" s="84"/>
      <c r="H3765" s="84"/>
      <c r="I3765" s="84"/>
      <c r="J3765" s="84"/>
      <c r="K3765" s="20">
        <f>SUM(K3768:K3768)</f>
        <v>1</v>
      </c>
      <c r="L3765" s="21">
        <f>ROUND(0*(1+M2/100),2)</f>
        <v>0</v>
      </c>
      <c r="M3765" s="21">
        <f>ROUND(K3765*L3765,2)</f>
        <v>0</v>
      </c>
    </row>
    <row r="3766" spans="1:13" ht="58.35" customHeight="1" thickBot="1" x14ac:dyDescent="0.35">
      <c r="A3766" s="22"/>
      <c r="B3766" s="22"/>
      <c r="C3766" s="22"/>
      <c r="D3766" s="84" t="s">
        <v>7579</v>
      </c>
      <c r="E3766" s="84"/>
      <c r="F3766" s="84"/>
      <c r="G3766" s="84"/>
      <c r="H3766" s="84"/>
      <c r="I3766" s="84"/>
      <c r="J3766" s="84"/>
      <c r="K3766" s="84"/>
      <c r="L3766" s="84"/>
      <c r="M3766" s="84"/>
    </row>
    <row r="3767" spans="1:13" ht="15.15" customHeight="1" thickBot="1" x14ac:dyDescent="0.35">
      <c r="A3767" s="22"/>
      <c r="B3767" s="22"/>
      <c r="C3767" s="22"/>
      <c r="D3767" s="22"/>
      <c r="E3767" s="23"/>
      <c r="F3767" s="25" t="s">
        <v>7580</v>
      </c>
      <c r="G3767" s="25" t="s">
        <v>7581</v>
      </c>
      <c r="H3767" s="25" t="s">
        <v>7582</v>
      </c>
      <c r="I3767" s="25" t="s">
        <v>7583</v>
      </c>
      <c r="J3767" s="25" t="s">
        <v>7584</v>
      </c>
      <c r="K3767" s="25" t="s">
        <v>7585</v>
      </c>
      <c r="L3767" s="22"/>
      <c r="M3767" s="22"/>
    </row>
    <row r="3768" spans="1:13" ht="15.15" customHeight="1" thickBot="1" x14ac:dyDescent="0.35">
      <c r="A3768" s="22"/>
      <c r="B3768" s="22"/>
      <c r="C3768" s="22"/>
      <c r="D3768" s="26"/>
      <c r="E3768" s="27" t="s">
        <v>7586</v>
      </c>
      <c r="F3768" s="28">
        <v>1</v>
      </c>
      <c r="G3768" s="29"/>
      <c r="H3768" s="29"/>
      <c r="I3768" s="29"/>
      <c r="J3768" s="31">
        <f>ROUND(F3768,3)</f>
        <v>1</v>
      </c>
      <c r="K3768" s="33">
        <f>SUM(J3768:J3768)</f>
        <v>1</v>
      </c>
      <c r="L3768" s="22"/>
      <c r="M3768" s="22"/>
    </row>
    <row r="3769" spans="1:13" ht="15.45" customHeight="1" thickBot="1" x14ac:dyDescent="0.35">
      <c r="A3769" s="10" t="s">
        <v>7587</v>
      </c>
      <c r="B3769" s="5" t="s">
        <v>7588</v>
      </c>
      <c r="C3769" s="5" t="s">
        <v>7589</v>
      </c>
      <c r="D3769" s="84" t="s">
        <v>7590</v>
      </c>
      <c r="E3769" s="84"/>
      <c r="F3769" s="84"/>
      <c r="G3769" s="84"/>
      <c r="H3769" s="84"/>
      <c r="I3769" s="84"/>
      <c r="J3769" s="84"/>
      <c r="K3769" s="20">
        <f>SUM(K3772:K3772)</f>
        <v>2</v>
      </c>
      <c r="L3769" s="21">
        <f>ROUND(0*(1+M2/100),2)</f>
        <v>0</v>
      </c>
      <c r="M3769" s="21">
        <f>ROUND(K3769*L3769,2)</f>
        <v>0</v>
      </c>
    </row>
    <row r="3770" spans="1:13" ht="58.35" customHeight="1" thickBot="1" x14ac:dyDescent="0.35">
      <c r="A3770" s="22"/>
      <c r="B3770" s="22"/>
      <c r="C3770" s="22"/>
      <c r="D3770" s="84" t="s">
        <v>7591</v>
      </c>
      <c r="E3770" s="84"/>
      <c r="F3770" s="84"/>
      <c r="G3770" s="84"/>
      <c r="H3770" s="84"/>
      <c r="I3770" s="84"/>
      <c r="J3770" s="84"/>
      <c r="K3770" s="84"/>
      <c r="L3770" s="84"/>
      <c r="M3770" s="84"/>
    </row>
    <row r="3771" spans="1:13" ht="15.15" customHeight="1" thickBot="1" x14ac:dyDescent="0.35">
      <c r="A3771" s="22"/>
      <c r="B3771" s="22"/>
      <c r="C3771" s="22"/>
      <c r="D3771" s="22"/>
      <c r="E3771" s="23"/>
      <c r="F3771" s="25" t="s">
        <v>7592</v>
      </c>
      <c r="G3771" s="25" t="s">
        <v>7593</v>
      </c>
      <c r="H3771" s="25" t="s">
        <v>7594</v>
      </c>
      <c r="I3771" s="25" t="s">
        <v>7595</v>
      </c>
      <c r="J3771" s="25" t="s">
        <v>7596</v>
      </c>
      <c r="K3771" s="25" t="s">
        <v>7597</v>
      </c>
      <c r="L3771" s="22"/>
      <c r="M3771" s="22"/>
    </row>
    <row r="3772" spans="1:13" ht="15.15" customHeight="1" thickBot="1" x14ac:dyDescent="0.35">
      <c r="A3772" s="22"/>
      <c r="B3772" s="22"/>
      <c r="C3772" s="22"/>
      <c r="D3772" s="26"/>
      <c r="E3772" s="27" t="s">
        <v>7598</v>
      </c>
      <c r="F3772" s="28">
        <v>2</v>
      </c>
      <c r="G3772" s="29"/>
      <c r="H3772" s="29"/>
      <c r="I3772" s="29"/>
      <c r="J3772" s="31">
        <f>ROUND(F3772,3)</f>
        <v>2</v>
      </c>
      <c r="K3772" s="33">
        <f>SUM(J3772:J3772)</f>
        <v>2</v>
      </c>
      <c r="L3772" s="22"/>
      <c r="M3772" s="22"/>
    </row>
    <row r="3773" spans="1:13" ht="15.45" customHeight="1" thickBot="1" x14ac:dyDescent="0.35">
      <c r="A3773" s="10" t="s">
        <v>7599</v>
      </c>
      <c r="B3773" s="5" t="s">
        <v>7600</v>
      </c>
      <c r="C3773" s="5" t="s">
        <v>7601</v>
      </c>
      <c r="D3773" s="84" t="s">
        <v>7602</v>
      </c>
      <c r="E3773" s="84"/>
      <c r="F3773" s="84"/>
      <c r="G3773" s="84"/>
      <c r="H3773" s="84"/>
      <c r="I3773" s="84"/>
      <c r="J3773" s="84"/>
      <c r="K3773" s="20">
        <f>SUM(K3776:K3780)</f>
        <v>14</v>
      </c>
      <c r="L3773" s="21">
        <f>ROUND(0*(1+M2/100),2)</f>
        <v>0</v>
      </c>
      <c r="M3773" s="21">
        <f>ROUND(K3773*L3773,2)</f>
        <v>0</v>
      </c>
    </row>
    <row r="3774" spans="1:13" ht="67.5" customHeight="1" thickBot="1" x14ac:dyDescent="0.35">
      <c r="A3774" s="22"/>
      <c r="B3774" s="22"/>
      <c r="C3774" s="22"/>
      <c r="D3774" s="84" t="s">
        <v>7603</v>
      </c>
      <c r="E3774" s="84"/>
      <c r="F3774" s="84"/>
      <c r="G3774" s="84"/>
      <c r="H3774" s="84"/>
      <c r="I3774" s="84"/>
      <c r="J3774" s="84"/>
      <c r="K3774" s="84"/>
      <c r="L3774" s="84"/>
      <c r="M3774" s="84"/>
    </row>
    <row r="3775" spans="1:13" ht="15.15" customHeight="1" thickBot="1" x14ac:dyDescent="0.35">
      <c r="A3775" s="22"/>
      <c r="B3775" s="22"/>
      <c r="C3775" s="22"/>
      <c r="D3775" s="22"/>
      <c r="E3775" s="23"/>
      <c r="F3775" s="25" t="s">
        <v>7604</v>
      </c>
      <c r="G3775" s="25" t="s">
        <v>7605</v>
      </c>
      <c r="H3775" s="25" t="s">
        <v>7606</v>
      </c>
      <c r="I3775" s="25" t="s">
        <v>7607</v>
      </c>
      <c r="J3775" s="25" t="s">
        <v>7608</v>
      </c>
      <c r="K3775" s="25" t="s">
        <v>7609</v>
      </c>
      <c r="L3775" s="22"/>
      <c r="M3775" s="22"/>
    </row>
    <row r="3776" spans="1:13" ht="15.15" customHeight="1" thickBot="1" x14ac:dyDescent="0.35">
      <c r="A3776" s="22"/>
      <c r="B3776" s="22"/>
      <c r="C3776" s="22"/>
      <c r="D3776" s="26"/>
      <c r="E3776" s="27" t="s">
        <v>7610</v>
      </c>
      <c r="F3776" s="28">
        <v>1</v>
      </c>
      <c r="G3776" s="29"/>
      <c r="H3776" s="29"/>
      <c r="I3776" s="29"/>
      <c r="J3776" s="31">
        <f>ROUND(F3776,3)</f>
        <v>1</v>
      </c>
      <c r="K3776" s="42"/>
      <c r="L3776" s="22"/>
      <c r="M3776" s="22"/>
    </row>
    <row r="3777" spans="1:13" ht="15.15" customHeight="1" thickBot="1" x14ac:dyDescent="0.35">
      <c r="A3777" s="22"/>
      <c r="B3777" s="22"/>
      <c r="C3777" s="22"/>
      <c r="D3777" s="26"/>
      <c r="E3777" s="5" t="s">
        <v>7611</v>
      </c>
      <c r="F3777" s="3">
        <v>4</v>
      </c>
      <c r="G3777" s="20"/>
      <c r="H3777" s="20"/>
      <c r="I3777" s="20"/>
      <c r="J3777" s="30">
        <f>ROUND(F3777,3)</f>
        <v>4</v>
      </c>
      <c r="K3777" s="22"/>
      <c r="L3777" s="22"/>
      <c r="M3777" s="22"/>
    </row>
    <row r="3778" spans="1:13" ht="15.15" customHeight="1" thickBot="1" x14ac:dyDescent="0.35">
      <c r="A3778" s="22"/>
      <c r="B3778" s="22"/>
      <c r="C3778" s="22"/>
      <c r="D3778" s="26"/>
      <c r="E3778" s="5" t="s">
        <v>7612</v>
      </c>
      <c r="F3778" s="3">
        <v>4</v>
      </c>
      <c r="G3778" s="20"/>
      <c r="H3778" s="20"/>
      <c r="I3778" s="20"/>
      <c r="J3778" s="30">
        <f>ROUND(F3778,3)</f>
        <v>4</v>
      </c>
      <c r="K3778" s="22"/>
      <c r="L3778" s="22"/>
      <c r="M3778" s="22"/>
    </row>
    <row r="3779" spans="1:13" ht="15.15" customHeight="1" thickBot="1" x14ac:dyDescent="0.35">
      <c r="A3779" s="22"/>
      <c r="B3779" s="22"/>
      <c r="C3779" s="22"/>
      <c r="D3779" s="26"/>
      <c r="E3779" s="5" t="s">
        <v>7613</v>
      </c>
      <c r="F3779" s="3">
        <v>4</v>
      </c>
      <c r="G3779" s="20"/>
      <c r="H3779" s="20"/>
      <c r="I3779" s="20"/>
      <c r="J3779" s="30">
        <f>ROUND(F3779,3)</f>
        <v>4</v>
      </c>
      <c r="K3779" s="22"/>
      <c r="L3779" s="22"/>
      <c r="M3779" s="22"/>
    </row>
    <row r="3780" spans="1:13" ht="15.15" customHeight="1" thickBot="1" x14ac:dyDescent="0.35">
      <c r="A3780" s="22"/>
      <c r="B3780" s="22"/>
      <c r="C3780" s="22"/>
      <c r="D3780" s="26"/>
      <c r="E3780" s="5" t="s">
        <v>7614</v>
      </c>
      <c r="F3780" s="3">
        <v>1</v>
      </c>
      <c r="G3780" s="20"/>
      <c r="H3780" s="20"/>
      <c r="I3780" s="20"/>
      <c r="J3780" s="30">
        <f>ROUND(F3780,3)</f>
        <v>1</v>
      </c>
      <c r="K3780" s="32">
        <f>SUM(J3776:J3780)</f>
        <v>14</v>
      </c>
      <c r="L3780" s="22"/>
      <c r="M3780" s="22"/>
    </row>
    <row r="3781" spans="1:13" ht="15.45" customHeight="1" thickBot="1" x14ac:dyDescent="0.35">
      <c r="A3781" s="10" t="s">
        <v>7615</v>
      </c>
      <c r="B3781" s="5" t="s">
        <v>7616</v>
      </c>
      <c r="C3781" s="5" t="s">
        <v>7617</v>
      </c>
      <c r="D3781" s="84" t="s">
        <v>7618</v>
      </c>
      <c r="E3781" s="84"/>
      <c r="F3781" s="84"/>
      <c r="G3781" s="84"/>
      <c r="H3781" s="84"/>
      <c r="I3781" s="84"/>
      <c r="J3781" s="84"/>
      <c r="K3781" s="20">
        <f>SUM(K3784:K3789)</f>
        <v>9</v>
      </c>
      <c r="L3781" s="21">
        <f>ROUND(0*(1+M2/100),2)</f>
        <v>0</v>
      </c>
      <c r="M3781" s="21">
        <f>ROUND(K3781*L3781,2)</f>
        <v>0</v>
      </c>
    </row>
    <row r="3782" spans="1:13" ht="67.5" customHeight="1" thickBot="1" x14ac:dyDescent="0.35">
      <c r="A3782" s="22"/>
      <c r="B3782" s="22"/>
      <c r="C3782" s="22"/>
      <c r="D3782" s="84" t="s">
        <v>7619</v>
      </c>
      <c r="E3782" s="84"/>
      <c r="F3782" s="84"/>
      <c r="G3782" s="84"/>
      <c r="H3782" s="84"/>
      <c r="I3782" s="84"/>
      <c r="J3782" s="84"/>
      <c r="K3782" s="84"/>
      <c r="L3782" s="84"/>
      <c r="M3782" s="84"/>
    </row>
    <row r="3783" spans="1:13" ht="15.15" customHeight="1" thickBot="1" x14ac:dyDescent="0.35">
      <c r="A3783" s="22"/>
      <c r="B3783" s="22"/>
      <c r="C3783" s="22"/>
      <c r="D3783" s="22"/>
      <c r="E3783" s="23"/>
      <c r="F3783" s="25" t="s">
        <v>7620</v>
      </c>
      <c r="G3783" s="25" t="s">
        <v>7621</v>
      </c>
      <c r="H3783" s="25" t="s">
        <v>7622</v>
      </c>
      <c r="I3783" s="25" t="s">
        <v>7623</v>
      </c>
      <c r="J3783" s="25" t="s">
        <v>7624</v>
      </c>
      <c r="K3783" s="25" t="s">
        <v>7625</v>
      </c>
      <c r="L3783" s="22"/>
      <c r="M3783" s="22"/>
    </row>
    <row r="3784" spans="1:13" ht="15.15" customHeight="1" thickBot="1" x14ac:dyDescent="0.35">
      <c r="A3784" s="22"/>
      <c r="B3784" s="22"/>
      <c r="C3784" s="22"/>
      <c r="D3784" s="26"/>
      <c r="E3784" s="27" t="s">
        <v>7626</v>
      </c>
      <c r="F3784" s="28">
        <v>2</v>
      </c>
      <c r="G3784" s="29"/>
      <c r="H3784" s="29"/>
      <c r="I3784" s="29"/>
      <c r="J3784" s="31">
        <f t="shared" ref="J3784:J3789" si="86">ROUND(F3784,3)</f>
        <v>2</v>
      </c>
      <c r="K3784" s="42"/>
      <c r="L3784" s="22"/>
      <c r="M3784" s="22"/>
    </row>
    <row r="3785" spans="1:13" ht="15.15" customHeight="1" thickBot="1" x14ac:dyDescent="0.35">
      <c r="A3785" s="22"/>
      <c r="B3785" s="22"/>
      <c r="C3785" s="22"/>
      <c r="D3785" s="26"/>
      <c r="E3785" s="5" t="s">
        <v>7627</v>
      </c>
      <c r="F3785" s="3">
        <v>1</v>
      </c>
      <c r="G3785" s="20"/>
      <c r="H3785" s="20"/>
      <c r="I3785" s="20"/>
      <c r="J3785" s="30">
        <f t="shared" si="86"/>
        <v>1</v>
      </c>
      <c r="K3785" s="22"/>
      <c r="L3785" s="22"/>
      <c r="M3785" s="22"/>
    </row>
    <row r="3786" spans="1:13" ht="15.15" customHeight="1" thickBot="1" x14ac:dyDescent="0.35">
      <c r="A3786" s="22"/>
      <c r="B3786" s="22"/>
      <c r="C3786" s="22"/>
      <c r="D3786" s="26"/>
      <c r="E3786" s="5" t="s">
        <v>7628</v>
      </c>
      <c r="F3786" s="3">
        <v>2</v>
      </c>
      <c r="G3786" s="20"/>
      <c r="H3786" s="20"/>
      <c r="I3786" s="20"/>
      <c r="J3786" s="30">
        <f t="shared" si="86"/>
        <v>2</v>
      </c>
      <c r="K3786" s="22"/>
      <c r="L3786" s="22"/>
      <c r="M3786" s="22"/>
    </row>
    <row r="3787" spans="1:13" ht="15.15" customHeight="1" thickBot="1" x14ac:dyDescent="0.35">
      <c r="A3787" s="22"/>
      <c r="B3787" s="22"/>
      <c r="C3787" s="22"/>
      <c r="D3787" s="26"/>
      <c r="E3787" s="5" t="s">
        <v>7629</v>
      </c>
      <c r="F3787" s="3">
        <v>2</v>
      </c>
      <c r="G3787" s="20"/>
      <c r="H3787" s="20"/>
      <c r="I3787" s="20"/>
      <c r="J3787" s="30">
        <f t="shared" si="86"/>
        <v>2</v>
      </c>
      <c r="K3787" s="22"/>
      <c r="L3787" s="22"/>
      <c r="M3787" s="22"/>
    </row>
    <row r="3788" spans="1:13" ht="15.15" customHeight="1" thickBot="1" x14ac:dyDescent="0.35">
      <c r="A3788" s="22"/>
      <c r="B3788" s="22"/>
      <c r="C3788" s="22"/>
      <c r="D3788" s="26"/>
      <c r="E3788" s="5" t="s">
        <v>7630</v>
      </c>
      <c r="F3788" s="3">
        <v>1</v>
      </c>
      <c r="G3788" s="20"/>
      <c r="H3788" s="20"/>
      <c r="I3788" s="20"/>
      <c r="J3788" s="30">
        <f t="shared" si="86"/>
        <v>1</v>
      </c>
      <c r="K3788" s="22"/>
      <c r="L3788" s="22"/>
      <c r="M3788" s="22"/>
    </row>
    <row r="3789" spans="1:13" ht="15.15" customHeight="1" thickBot="1" x14ac:dyDescent="0.35">
      <c r="A3789" s="22"/>
      <c r="B3789" s="22"/>
      <c r="C3789" s="22"/>
      <c r="D3789" s="26"/>
      <c r="E3789" s="5" t="s">
        <v>7631</v>
      </c>
      <c r="F3789" s="3">
        <v>1</v>
      </c>
      <c r="G3789" s="20"/>
      <c r="H3789" s="20"/>
      <c r="I3789" s="20"/>
      <c r="J3789" s="30">
        <f t="shared" si="86"/>
        <v>1</v>
      </c>
      <c r="K3789" s="32">
        <f>SUM(J3784:J3789)</f>
        <v>9</v>
      </c>
      <c r="L3789" s="22"/>
      <c r="M3789" s="22"/>
    </row>
    <row r="3790" spans="1:13" ht="15.45" customHeight="1" thickBot="1" x14ac:dyDescent="0.35">
      <c r="A3790" s="10" t="s">
        <v>7632</v>
      </c>
      <c r="B3790" s="5" t="s">
        <v>7633</v>
      </c>
      <c r="C3790" s="5" t="s">
        <v>7634</v>
      </c>
      <c r="D3790" s="84" t="s">
        <v>7635</v>
      </c>
      <c r="E3790" s="84"/>
      <c r="F3790" s="84"/>
      <c r="G3790" s="84"/>
      <c r="H3790" s="84"/>
      <c r="I3790" s="84"/>
      <c r="J3790" s="84"/>
      <c r="K3790" s="20">
        <f>SUM(K3793:K3794)</f>
        <v>4</v>
      </c>
      <c r="L3790" s="21">
        <f>ROUND(0*(1+M2/100),2)</f>
        <v>0</v>
      </c>
      <c r="M3790" s="21">
        <f>ROUND(K3790*L3790,2)</f>
        <v>0</v>
      </c>
    </row>
    <row r="3791" spans="1:13" ht="67.5" customHeight="1" thickBot="1" x14ac:dyDescent="0.35">
      <c r="A3791" s="22"/>
      <c r="B3791" s="22"/>
      <c r="C3791" s="22"/>
      <c r="D3791" s="84" t="s">
        <v>7636</v>
      </c>
      <c r="E3791" s="84"/>
      <c r="F3791" s="84"/>
      <c r="G3791" s="84"/>
      <c r="H3791" s="84"/>
      <c r="I3791" s="84"/>
      <c r="J3791" s="84"/>
      <c r="K3791" s="84"/>
      <c r="L3791" s="84"/>
      <c r="M3791" s="84"/>
    </row>
    <row r="3792" spans="1:13" ht="15.15" customHeight="1" thickBot="1" x14ac:dyDescent="0.35">
      <c r="A3792" s="22"/>
      <c r="B3792" s="22"/>
      <c r="C3792" s="22"/>
      <c r="D3792" s="22"/>
      <c r="E3792" s="23"/>
      <c r="F3792" s="25" t="s">
        <v>7637</v>
      </c>
      <c r="G3792" s="25" t="s">
        <v>7638</v>
      </c>
      <c r="H3792" s="25" t="s">
        <v>7639</v>
      </c>
      <c r="I3792" s="25" t="s">
        <v>7640</v>
      </c>
      <c r="J3792" s="25" t="s">
        <v>7641</v>
      </c>
      <c r="K3792" s="25" t="s">
        <v>7642</v>
      </c>
      <c r="L3792" s="22"/>
      <c r="M3792" s="22"/>
    </row>
    <row r="3793" spans="1:13" ht="15.15" customHeight="1" thickBot="1" x14ac:dyDescent="0.35">
      <c r="A3793" s="22"/>
      <c r="B3793" s="22"/>
      <c r="C3793" s="22"/>
      <c r="D3793" s="26"/>
      <c r="E3793" s="27" t="s">
        <v>7643</v>
      </c>
      <c r="F3793" s="28">
        <v>3</v>
      </c>
      <c r="G3793" s="29"/>
      <c r="H3793" s="29"/>
      <c r="I3793" s="29"/>
      <c r="J3793" s="31">
        <f>ROUND(F3793,3)</f>
        <v>3</v>
      </c>
      <c r="K3793" s="42"/>
      <c r="L3793" s="22"/>
      <c r="M3793" s="22"/>
    </row>
    <row r="3794" spans="1:13" ht="21.3" customHeight="1" thickBot="1" x14ac:dyDescent="0.35">
      <c r="A3794" s="22"/>
      <c r="B3794" s="22"/>
      <c r="C3794" s="22"/>
      <c r="D3794" s="26"/>
      <c r="E3794" s="5" t="s">
        <v>7644</v>
      </c>
      <c r="F3794" s="3">
        <v>1</v>
      </c>
      <c r="G3794" s="20"/>
      <c r="H3794" s="20"/>
      <c r="I3794" s="20"/>
      <c r="J3794" s="30">
        <f>ROUND(F3794,3)</f>
        <v>1</v>
      </c>
      <c r="K3794" s="32">
        <f>SUM(J3793:J3794)</f>
        <v>4</v>
      </c>
      <c r="L3794" s="22"/>
      <c r="M3794" s="22"/>
    </row>
    <row r="3795" spans="1:13" ht="15.45" customHeight="1" thickBot="1" x14ac:dyDescent="0.35">
      <c r="A3795" s="10" t="s">
        <v>7645</v>
      </c>
      <c r="B3795" s="5" t="s">
        <v>7646</v>
      </c>
      <c r="C3795" s="5" t="s">
        <v>7647</v>
      </c>
      <c r="D3795" s="84" t="s">
        <v>7648</v>
      </c>
      <c r="E3795" s="84"/>
      <c r="F3795" s="84"/>
      <c r="G3795" s="84"/>
      <c r="H3795" s="84"/>
      <c r="I3795" s="84"/>
      <c r="J3795" s="84"/>
      <c r="K3795" s="20">
        <f>SUM(K3798:K3799)</f>
        <v>4</v>
      </c>
      <c r="L3795" s="21">
        <f>ROUND(0*(1+M2/100),2)</f>
        <v>0</v>
      </c>
      <c r="M3795" s="21">
        <f>ROUND(K3795*L3795,2)</f>
        <v>0</v>
      </c>
    </row>
    <row r="3796" spans="1:13" ht="49.05" customHeight="1" thickBot="1" x14ac:dyDescent="0.35">
      <c r="A3796" s="22"/>
      <c r="B3796" s="22"/>
      <c r="C3796" s="22"/>
      <c r="D3796" s="84" t="s">
        <v>7649</v>
      </c>
      <c r="E3796" s="84"/>
      <c r="F3796" s="84"/>
      <c r="G3796" s="84"/>
      <c r="H3796" s="84"/>
      <c r="I3796" s="84"/>
      <c r="J3796" s="84"/>
      <c r="K3796" s="84"/>
      <c r="L3796" s="84"/>
      <c r="M3796" s="84"/>
    </row>
    <row r="3797" spans="1:13" ht="15.15" customHeight="1" thickBot="1" x14ac:dyDescent="0.35">
      <c r="A3797" s="22"/>
      <c r="B3797" s="22"/>
      <c r="C3797" s="22"/>
      <c r="D3797" s="22"/>
      <c r="E3797" s="23"/>
      <c r="F3797" s="25" t="s">
        <v>7650</v>
      </c>
      <c r="G3797" s="25" t="s">
        <v>7651</v>
      </c>
      <c r="H3797" s="25" t="s">
        <v>7652</v>
      </c>
      <c r="I3797" s="25" t="s">
        <v>7653</v>
      </c>
      <c r="J3797" s="25" t="s">
        <v>7654</v>
      </c>
      <c r="K3797" s="25" t="s">
        <v>7655</v>
      </c>
      <c r="L3797" s="22"/>
      <c r="M3797" s="22"/>
    </row>
    <row r="3798" spans="1:13" ht="21.3" customHeight="1" thickBot="1" x14ac:dyDescent="0.35">
      <c r="A3798" s="22"/>
      <c r="B3798" s="22"/>
      <c r="C3798" s="22"/>
      <c r="D3798" s="26"/>
      <c r="E3798" s="27" t="s">
        <v>7656</v>
      </c>
      <c r="F3798" s="28">
        <v>2</v>
      </c>
      <c r="G3798" s="29"/>
      <c r="H3798" s="29"/>
      <c r="I3798" s="29"/>
      <c r="J3798" s="31">
        <f>ROUND(F3798,3)</f>
        <v>2</v>
      </c>
      <c r="K3798" s="42"/>
      <c r="L3798" s="22"/>
      <c r="M3798" s="22"/>
    </row>
    <row r="3799" spans="1:13" ht="30.6" customHeight="1" thickBot="1" x14ac:dyDescent="0.35">
      <c r="A3799" s="22"/>
      <c r="B3799" s="22"/>
      <c r="C3799" s="22"/>
      <c r="D3799" s="26"/>
      <c r="E3799" s="5" t="s">
        <v>7657</v>
      </c>
      <c r="F3799" s="3">
        <v>2</v>
      </c>
      <c r="G3799" s="20"/>
      <c r="H3799" s="20"/>
      <c r="I3799" s="20"/>
      <c r="J3799" s="30">
        <f>ROUND(F3799,3)</f>
        <v>2</v>
      </c>
      <c r="K3799" s="32">
        <f>SUM(J3798:J3799)</f>
        <v>4</v>
      </c>
      <c r="L3799" s="22"/>
      <c r="M3799" s="22"/>
    </row>
    <row r="3800" spans="1:13" ht="15.45" customHeight="1" thickBot="1" x14ac:dyDescent="0.35">
      <c r="A3800" s="10" t="s">
        <v>7658</v>
      </c>
      <c r="B3800" s="5" t="s">
        <v>7659</v>
      </c>
      <c r="C3800" s="5" t="s">
        <v>7660</v>
      </c>
      <c r="D3800" s="84" t="s">
        <v>7661</v>
      </c>
      <c r="E3800" s="84"/>
      <c r="F3800" s="84"/>
      <c r="G3800" s="84"/>
      <c r="H3800" s="84"/>
      <c r="I3800" s="84"/>
      <c r="J3800" s="84"/>
      <c r="K3800" s="20">
        <f>SUM(K3803:K3803)</f>
        <v>2</v>
      </c>
      <c r="L3800" s="21">
        <f>ROUND(0*(1+M2/100),2)</f>
        <v>0</v>
      </c>
      <c r="M3800" s="21">
        <f>ROUND(K3800*L3800,2)</f>
        <v>0</v>
      </c>
    </row>
    <row r="3801" spans="1:13" ht="49.05" customHeight="1" thickBot="1" x14ac:dyDescent="0.35">
      <c r="A3801" s="22"/>
      <c r="B3801" s="22"/>
      <c r="C3801" s="22"/>
      <c r="D3801" s="84" t="s">
        <v>7662</v>
      </c>
      <c r="E3801" s="84"/>
      <c r="F3801" s="84"/>
      <c r="G3801" s="84"/>
      <c r="H3801" s="84"/>
      <c r="I3801" s="84"/>
      <c r="J3801" s="84"/>
      <c r="K3801" s="84"/>
      <c r="L3801" s="84"/>
      <c r="M3801" s="84"/>
    </row>
    <row r="3802" spans="1:13" ht="15.15" customHeight="1" thickBot="1" x14ac:dyDescent="0.35">
      <c r="A3802" s="22"/>
      <c r="B3802" s="22"/>
      <c r="C3802" s="22"/>
      <c r="D3802" s="22"/>
      <c r="E3802" s="23"/>
      <c r="F3802" s="25" t="s">
        <v>7663</v>
      </c>
      <c r="G3802" s="25" t="s">
        <v>7664</v>
      </c>
      <c r="H3802" s="25" t="s">
        <v>7665</v>
      </c>
      <c r="I3802" s="25" t="s">
        <v>7666</v>
      </c>
      <c r="J3802" s="25" t="s">
        <v>7667</v>
      </c>
      <c r="K3802" s="25" t="s">
        <v>7668</v>
      </c>
      <c r="L3802" s="22"/>
      <c r="M3802" s="22"/>
    </row>
    <row r="3803" spans="1:13" ht="15.15" customHeight="1" thickBot="1" x14ac:dyDescent="0.35">
      <c r="A3803" s="22"/>
      <c r="B3803" s="22"/>
      <c r="C3803" s="22"/>
      <c r="D3803" s="26"/>
      <c r="E3803" s="27" t="s">
        <v>7669</v>
      </c>
      <c r="F3803" s="28">
        <v>2</v>
      </c>
      <c r="G3803" s="29"/>
      <c r="H3803" s="29"/>
      <c r="I3803" s="29"/>
      <c r="J3803" s="31">
        <f>ROUND(F3803,3)</f>
        <v>2</v>
      </c>
      <c r="K3803" s="33">
        <f>SUM(J3803:J3803)</f>
        <v>2</v>
      </c>
      <c r="L3803" s="22"/>
      <c r="M3803" s="22"/>
    </row>
    <row r="3804" spans="1:13" ht="15.45" customHeight="1" thickBot="1" x14ac:dyDescent="0.35">
      <c r="A3804" s="10" t="s">
        <v>7670</v>
      </c>
      <c r="B3804" s="5" t="s">
        <v>7671</v>
      </c>
      <c r="C3804" s="5" t="s">
        <v>7672</v>
      </c>
      <c r="D3804" s="84" t="s">
        <v>7673</v>
      </c>
      <c r="E3804" s="84"/>
      <c r="F3804" s="84"/>
      <c r="G3804" s="84"/>
      <c r="H3804" s="84"/>
      <c r="I3804" s="84"/>
      <c r="J3804" s="84"/>
      <c r="K3804" s="20">
        <f>SUM(K3807:K3807)</f>
        <v>33</v>
      </c>
      <c r="L3804" s="21">
        <f>ROUND(0*(1+M2/100),2)</f>
        <v>0</v>
      </c>
      <c r="M3804" s="21">
        <f>ROUND(K3804*L3804,2)</f>
        <v>0</v>
      </c>
    </row>
    <row r="3805" spans="1:13" ht="30.6" customHeight="1" thickBot="1" x14ac:dyDescent="0.35">
      <c r="A3805" s="22"/>
      <c r="B3805" s="22"/>
      <c r="C3805" s="22"/>
      <c r="D3805" s="84" t="s">
        <v>7674</v>
      </c>
      <c r="E3805" s="84"/>
      <c r="F3805" s="84"/>
      <c r="G3805" s="84"/>
      <c r="H3805" s="84"/>
      <c r="I3805" s="84"/>
      <c r="J3805" s="84"/>
      <c r="K3805" s="84"/>
      <c r="L3805" s="84"/>
      <c r="M3805" s="84"/>
    </row>
    <row r="3806" spans="1:13" ht="15.15" customHeight="1" thickBot="1" x14ac:dyDescent="0.35">
      <c r="A3806" s="22"/>
      <c r="B3806" s="22"/>
      <c r="C3806" s="22"/>
      <c r="D3806" s="22"/>
      <c r="E3806" s="23"/>
      <c r="F3806" s="25" t="s">
        <v>7675</v>
      </c>
      <c r="G3806" s="25" t="s">
        <v>7676</v>
      </c>
      <c r="H3806" s="25" t="s">
        <v>7677</v>
      </c>
      <c r="I3806" s="25" t="s">
        <v>7678</v>
      </c>
      <c r="J3806" s="25" t="s">
        <v>7679</v>
      </c>
      <c r="K3806" s="25" t="s">
        <v>7680</v>
      </c>
      <c r="L3806" s="22"/>
      <c r="M3806" s="22"/>
    </row>
    <row r="3807" spans="1:13" ht="15.15" customHeight="1" thickBot="1" x14ac:dyDescent="0.35">
      <c r="A3807" s="22"/>
      <c r="B3807" s="22"/>
      <c r="C3807" s="22"/>
      <c r="D3807" s="26"/>
      <c r="E3807" s="27" t="s">
        <v>7681</v>
      </c>
      <c r="F3807" s="28">
        <v>33</v>
      </c>
      <c r="G3807" s="29">
        <v>1</v>
      </c>
      <c r="H3807" s="29"/>
      <c r="I3807" s="29"/>
      <c r="J3807" s="31">
        <f>ROUND(F3807*G3807,3)</f>
        <v>33</v>
      </c>
      <c r="K3807" s="33">
        <f>SUM(J3807:J3807)</f>
        <v>33</v>
      </c>
      <c r="L3807" s="22"/>
      <c r="M3807" s="22"/>
    </row>
    <row r="3808" spans="1:13" ht="15.45" customHeight="1" thickBot="1" x14ac:dyDescent="0.35">
      <c r="A3808" s="34"/>
      <c r="B3808" s="34"/>
      <c r="C3808" s="34"/>
      <c r="D3808" s="53" t="s">
        <v>7682</v>
      </c>
      <c r="E3808" s="54"/>
      <c r="F3808" s="54"/>
      <c r="G3808" s="54"/>
      <c r="H3808" s="54"/>
      <c r="I3808" s="54"/>
      <c r="J3808" s="54"/>
      <c r="K3808" s="54"/>
      <c r="L3808" s="55">
        <f>M3663+M3669+M3680+M3690+M3694+M3698+M3703+M3711+M3715+M3730+M3739+M3744+M3750+M3755+M3760+M3765+M3769+M3773+M3781+M3790+M3795+M3800+M3804</f>
        <v>0</v>
      </c>
      <c r="M3808" s="55">
        <f>ROUND(L3808,2)</f>
        <v>0</v>
      </c>
    </row>
    <row r="3809" spans="1:13" ht="15.45" customHeight="1" thickBot="1" x14ac:dyDescent="0.35">
      <c r="A3809" s="56" t="s">
        <v>7683</v>
      </c>
      <c r="B3809" s="56" t="s">
        <v>7684</v>
      </c>
      <c r="C3809" s="57"/>
      <c r="D3809" s="88" t="s">
        <v>7685</v>
      </c>
      <c r="E3809" s="88"/>
      <c r="F3809" s="88"/>
      <c r="G3809" s="88"/>
      <c r="H3809" s="88"/>
      <c r="I3809" s="88"/>
      <c r="J3809" s="88"/>
      <c r="K3809" s="57"/>
      <c r="L3809" s="58">
        <f>L3818</f>
        <v>0</v>
      </c>
      <c r="M3809" s="58">
        <f>ROUND(L3809,2)</f>
        <v>0</v>
      </c>
    </row>
    <row r="3810" spans="1:13" ht="15.45" customHeight="1" thickBot="1" x14ac:dyDescent="0.35">
      <c r="A3810" s="10" t="s">
        <v>7686</v>
      </c>
      <c r="B3810" s="5" t="s">
        <v>7687</v>
      </c>
      <c r="C3810" s="5" t="s">
        <v>7688</v>
      </c>
      <c r="D3810" s="84" t="s">
        <v>7689</v>
      </c>
      <c r="E3810" s="84"/>
      <c r="F3810" s="84"/>
      <c r="G3810" s="84"/>
      <c r="H3810" s="84"/>
      <c r="I3810" s="84"/>
      <c r="J3810" s="84"/>
      <c r="K3810" s="20">
        <f>SUM(K3813:K3813)</f>
        <v>1</v>
      </c>
      <c r="L3810" s="21">
        <f>ROUND(0*(1+M2/100),2)</f>
        <v>0</v>
      </c>
      <c r="M3810" s="21">
        <f>ROUND(K3810*L3810,2)</f>
        <v>0</v>
      </c>
    </row>
    <row r="3811" spans="1:13" ht="12.15" customHeight="1" thickBot="1" x14ac:dyDescent="0.35">
      <c r="A3811" s="22"/>
      <c r="B3811" s="22"/>
      <c r="C3811" s="22"/>
      <c r="D3811" s="84" t="s">
        <v>7690</v>
      </c>
      <c r="E3811" s="84"/>
      <c r="F3811" s="84"/>
      <c r="G3811" s="84"/>
      <c r="H3811" s="84"/>
      <c r="I3811" s="84"/>
      <c r="J3811" s="84"/>
      <c r="K3811" s="84"/>
      <c r="L3811" s="84"/>
      <c r="M3811" s="84"/>
    </row>
    <row r="3812" spans="1:13" ht="15.15" customHeight="1" thickBot="1" x14ac:dyDescent="0.35">
      <c r="A3812" s="22"/>
      <c r="B3812" s="22"/>
      <c r="C3812" s="22"/>
      <c r="D3812" s="22"/>
      <c r="E3812" s="23"/>
      <c r="F3812" s="25" t="s">
        <v>7691</v>
      </c>
      <c r="G3812" s="25" t="s">
        <v>7692</v>
      </c>
      <c r="H3812" s="25" t="s">
        <v>7693</v>
      </c>
      <c r="I3812" s="25" t="s">
        <v>7694</v>
      </c>
      <c r="J3812" s="25" t="s">
        <v>7695</v>
      </c>
      <c r="K3812" s="25" t="s">
        <v>7696</v>
      </c>
      <c r="L3812" s="22"/>
      <c r="M3812" s="22"/>
    </row>
    <row r="3813" spans="1:13" ht="30.6" customHeight="1" thickBot="1" x14ac:dyDescent="0.35">
      <c r="A3813" s="22"/>
      <c r="B3813" s="22"/>
      <c r="C3813" s="22"/>
      <c r="D3813" s="26"/>
      <c r="E3813" s="27" t="s">
        <v>7697</v>
      </c>
      <c r="F3813" s="28">
        <v>1</v>
      </c>
      <c r="G3813" s="29"/>
      <c r="H3813" s="29"/>
      <c r="I3813" s="29"/>
      <c r="J3813" s="31">
        <f>ROUND(F3813,3)</f>
        <v>1</v>
      </c>
      <c r="K3813" s="33">
        <f>SUM(J3813:J3813)</f>
        <v>1</v>
      </c>
      <c r="L3813" s="22"/>
      <c r="M3813" s="22"/>
    </row>
    <row r="3814" spans="1:13" ht="15.45" customHeight="1" thickBot="1" x14ac:dyDescent="0.35">
      <c r="A3814" s="10" t="s">
        <v>7698</v>
      </c>
      <c r="B3814" s="5" t="s">
        <v>7699</v>
      </c>
      <c r="C3814" s="5" t="s">
        <v>7700</v>
      </c>
      <c r="D3814" s="84" t="s">
        <v>7701</v>
      </c>
      <c r="E3814" s="84"/>
      <c r="F3814" s="84"/>
      <c r="G3814" s="84"/>
      <c r="H3814" s="84"/>
      <c r="I3814" s="84"/>
      <c r="J3814" s="84"/>
      <c r="K3814" s="20">
        <f>SUM(K3817:K3817)</f>
        <v>1</v>
      </c>
      <c r="L3814" s="21">
        <f>ROUND(0*(1+M2/100),2)</f>
        <v>0</v>
      </c>
      <c r="M3814" s="21">
        <f>ROUND(K3814*L3814,2)</f>
        <v>0</v>
      </c>
    </row>
    <row r="3815" spans="1:13" ht="30.6" customHeight="1" thickBot="1" x14ac:dyDescent="0.35">
      <c r="A3815" s="22"/>
      <c r="B3815" s="22"/>
      <c r="C3815" s="22"/>
      <c r="D3815" s="84" t="s">
        <v>7702</v>
      </c>
      <c r="E3815" s="84"/>
      <c r="F3815" s="84"/>
      <c r="G3815" s="84"/>
      <c r="H3815" s="84"/>
      <c r="I3815" s="84"/>
      <c r="J3815" s="84"/>
      <c r="K3815" s="84"/>
      <c r="L3815" s="84"/>
      <c r="M3815" s="84"/>
    </row>
    <row r="3816" spans="1:13" ht="15.15" customHeight="1" thickBot="1" x14ac:dyDescent="0.35">
      <c r="A3816" s="22"/>
      <c r="B3816" s="22"/>
      <c r="C3816" s="22"/>
      <c r="D3816" s="22"/>
      <c r="E3816" s="23"/>
      <c r="F3816" s="25" t="s">
        <v>7703</v>
      </c>
      <c r="G3816" s="25" t="s">
        <v>7704</v>
      </c>
      <c r="H3816" s="25" t="s">
        <v>7705</v>
      </c>
      <c r="I3816" s="25" t="s">
        <v>7706</v>
      </c>
      <c r="J3816" s="25" t="s">
        <v>7707</v>
      </c>
      <c r="K3816" s="25" t="s">
        <v>7708</v>
      </c>
      <c r="L3816" s="22"/>
      <c r="M3816" s="22"/>
    </row>
    <row r="3817" spans="1:13" ht="30.6" customHeight="1" thickBot="1" x14ac:dyDescent="0.35">
      <c r="A3817" s="22"/>
      <c r="B3817" s="22"/>
      <c r="C3817" s="22"/>
      <c r="D3817" s="26"/>
      <c r="E3817" s="27" t="s">
        <v>7709</v>
      </c>
      <c r="F3817" s="28">
        <v>1</v>
      </c>
      <c r="G3817" s="29"/>
      <c r="H3817" s="29"/>
      <c r="I3817" s="29"/>
      <c r="J3817" s="31">
        <f>ROUND(F3817,3)</f>
        <v>1</v>
      </c>
      <c r="K3817" s="33">
        <f>SUM(J3817:J3817)</f>
        <v>1</v>
      </c>
      <c r="L3817" s="22"/>
      <c r="M3817" s="22"/>
    </row>
    <row r="3818" spans="1:13" ht="15.45" customHeight="1" thickBot="1" x14ac:dyDescent="0.35">
      <c r="A3818" s="34"/>
      <c r="B3818" s="34"/>
      <c r="C3818" s="34"/>
      <c r="D3818" s="53" t="s">
        <v>7710</v>
      </c>
      <c r="E3818" s="54"/>
      <c r="F3818" s="54"/>
      <c r="G3818" s="54"/>
      <c r="H3818" s="54"/>
      <c r="I3818" s="54"/>
      <c r="J3818" s="54"/>
      <c r="K3818" s="54"/>
      <c r="L3818" s="55">
        <f>M3810+M3814</f>
        <v>0</v>
      </c>
      <c r="M3818" s="55">
        <f>ROUND(L3818,2)</f>
        <v>0</v>
      </c>
    </row>
    <row r="3819" spans="1:13" ht="15.45" customHeight="1" thickBot="1" x14ac:dyDescent="0.35">
      <c r="A3819" s="56" t="s">
        <v>7711</v>
      </c>
      <c r="B3819" s="56" t="s">
        <v>7712</v>
      </c>
      <c r="C3819" s="57"/>
      <c r="D3819" s="88" t="s">
        <v>7713</v>
      </c>
      <c r="E3819" s="88"/>
      <c r="F3819" s="88"/>
      <c r="G3819" s="88"/>
      <c r="H3819" s="88"/>
      <c r="I3819" s="88"/>
      <c r="J3819" s="88"/>
      <c r="K3819" s="57"/>
      <c r="L3819" s="58">
        <f>L3828</f>
        <v>0</v>
      </c>
      <c r="M3819" s="58">
        <f>ROUND(L3819,2)</f>
        <v>0</v>
      </c>
    </row>
    <row r="3820" spans="1:13" ht="15.45" customHeight="1" thickBot="1" x14ac:dyDescent="0.35">
      <c r="A3820" s="10" t="s">
        <v>7714</v>
      </c>
      <c r="B3820" s="5" t="s">
        <v>7715</v>
      </c>
      <c r="C3820" s="5" t="s">
        <v>7716</v>
      </c>
      <c r="D3820" s="84" t="s">
        <v>7717</v>
      </c>
      <c r="E3820" s="84"/>
      <c r="F3820" s="84"/>
      <c r="G3820" s="84"/>
      <c r="H3820" s="84"/>
      <c r="I3820" s="84"/>
      <c r="J3820" s="84"/>
      <c r="K3820" s="20">
        <f>SUM(K3823:K3823)</f>
        <v>1</v>
      </c>
      <c r="L3820" s="21">
        <f>ROUND(0*(1+M2/100),2)</f>
        <v>0</v>
      </c>
      <c r="M3820" s="21">
        <f>ROUND(K3820*L3820,2)</f>
        <v>0</v>
      </c>
    </row>
    <row r="3821" spans="1:13" ht="30.6" customHeight="1" thickBot="1" x14ac:dyDescent="0.35">
      <c r="A3821" s="22"/>
      <c r="B3821" s="22"/>
      <c r="C3821" s="22"/>
      <c r="D3821" s="84" t="s">
        <v>7718</v>
      </c>
      <c r="E3821" s="84"/>
      <c r="F3821" s="84"/>
      <c r="G3821" s="84"/>
      <c r="H3821" s="84"/>
      <c r="I3821" s="84"/>
      <c r="J3821" s="84"/>
      <c r="K3821" s="84"/>
      <c r="L3821" s="84"/>
      <c r="M3821" s="84"/>
    </row>
    <row r="3822" spans="1:13" ht="15.15" customHeight="1" thickBot="1" x14ac:dyDescent="0.35">
      <c r="A3822" s="22"/>
      <c r="B3822" s="22"/>
      <c r="C3822" s="22"/>
      <c r="D3822" s="22"/>
      <c r="E3822" s="23"/>
      <c r="F3822" s="25" t="s">
        <v>7719</v>
      </c>
      <c r="G3822" s="25" t="s">
        <v>7720</v>
      </c>
      <c r="H3822" s="25" t="s">
        <v>7721</v>
      </c>
      <c r="I3822" s="25" t="s">
        <v>7722</v>
      </c>
      <c r="J3822" s="25" t="s">
        <v>7723</v>
      </c>
      <c r="K3822" s="25" t="s">
        <v>7724</v>
      </c>
      <c r="L3822" s="22"/>
      <c r="M3822" s="22"/>
    </row>
    <row r="3823" spans="1:13" ht="30.6" customHeight="1" thickBot="1" x14ac:dyDescent="0.35">
      <c r="A3823" s="22"/>
      <c r="B3823" s="22"/>
      <c r="C3823" s="22"/>
      <c r="D3823" s="26"/>
      <c r="E3823" s="27" t="s">
        <v>7725</v>
      </c>
      <c r="F3823" s="28">
        <v>1</v>
      </c>
      <c r="G3823" s="29"/>
      <c r="H3823" s="29"/>
      <c r="I3823" s="29"/>
      <c r="J3823" s="31">
        <f>ROUND(F3823,3)</f>
        <v>1</v>
      </c>
      <c r="K3823" s="33">
        <f>SUM(J3823:J3823)</f>
        <v>1</v>
      </c>
      <c r="L3823" s="22"/>
      <c r="M3823" s="22"/>
    </row>
    <row r="3824" spans="1:13" ht="15.45" customHeight="1" thickBot="1" x14ac:dyDescent="0.35">
      <c r="A3824" s="10" t="s">
        <v>7726</v>
      </c>
      <c r="B3824" s="5" t="s">
        <v>7727</v>
      </c>
      <c r="C3824" s="5" t="s">
        <v>7728</v>
      </c>
      <c r="D3824" s="84" t="s">
        <v>7729</v>
      </c>
      <c r="E3824" s="84"/>
      <c r="F3824" s="84"/>
      <c r="G3824" s="84"/>
      <c r="H3824" s="84"/>
      <c r="I3824" s="84"/>
      <c r="J3824" s="84"/>
      <c r="K3824" s="20">
        <f>SUM(K3827:K3827)</f>
        <v>360</v>
      </c>
      <c r="L3824" s="21">
        <f>ROUND(0*(1+M2/100),2)</f>
        <v>0</v>
      </c>
      <c r="M3824" s="21">
        <f>ROUND(K3824*L3824,2)</f>
        <v>0</v>
      </c>
    </row>
    <row r="3825" spans="1:13" ht="21.3" customHeight="1" thickBot="1" x14ac:dyDescent="0.35">
      <c r="A3825" s="22"/>
      <c r="B3825" s="22"/>
      <c r="C3825" s="22"/>
      <c r="D3825" s="84" t="s">
        <v>7730</v>
      </c>
      <c r="E3825" s="84"/>
      <c r="F3825" s="84"/>
      <c r="G3825" s="84"/>
      <c r="H3825" s="84"/>
      <c r="I3825" s="84"/>
      <c r="J3825" s="84"/>
      <c r="K3825" s="84"/>
      <c r="L3825" s="84"/>
      <c r="M3825" s="84"/>
    </row>
    <row r="3826" spans="1:13" ht="15.15" customHeight="1" thickBot="1" x14ac:dyDescent="0.35">
      <c r="A3826" s="22"/>
      <c r="B3826" s="22"/>
      <c r="C3826" s="22"/>
      <c r="D3826" s="22"/>
      <c r="E3826" s="23"/>
      <c r="F3826" s="25" t="s">
        <v>7731</v>
      </c>
      <c r="G3826" s="25" t="s">
        <v>7732</v>
      </c>
      <c r="H3826" s="25" t="s">
        <v>7733</v>
      </c>
      <c r="I3826" s="25" t="s">
        <v>7734</v>
      </c>
      <c r="J3826" s="25" t="s">
        <v>7735</v>
      </c>
      <c r="K3826" s="25" t="s">
        <v>7736</v>
      </c>
      <c r="L3826" s="22"/>
      <c r="M3826" s="22"/>
    </row>
    <row r="3827" spans="1:13" ht="15.15" customHeight="1" thickBot="1" x14ac:dyDescent="0.35">
      <c r="A3827" s="22"/>
      <c r="B3827" s="22"/>
      <c r="C3827" s="22"/>
      <c r="D3827" s="26"/>
      <c r="E3827" s="27" t="s">
        <v>7737</v>
      </c>
      <c r="F3827" s="28">
        <v>360</v>
      </c>
      <c r="G3827" s="29"/>
      <c r="H3827" s="29"/>
      <c r="I3827" s="29"/>
      <c r="J3827" s="31">
        <f>ROUND(F3827,3)</f>
        <v>360</v>
      </c>
      <c r="K3827" s="33">
        <f>SUM(J3827:J3827)</f>
        <v>360</v>
      </c>
      <c r="L3827" s="22"/>
      <c r="M3827" s="22"/>
    </row>
    <row r="3828" spans="1:13" ht="15.45" customHeight="1" thickBot="1" x14ac:dyDescent="0.35">
      <c r="A3828" s="34"/>
      <c r="B3828" s="34"/>
      <c r="C3828" s="34"/>
      <c r="D3828" s="53" t="s">
        <v>7738</v>
      </c>
      <c r="E3828" s="54"/>
      <c r="F3828" s="54"/>
      <c r="G3828" s="54"/>
      <c r="H3828" s="54"/>
      <c r="I3828" s="54"/>
      <c r="J3828" s="54"/>
      <c r="K3828" s="54"/>
      <c r="L3828" s="55">
        <f>M3820+M3824</f>
        <v>0</v>
      </c>
      <c r="M3828" s="55">
        <f>ROUND(L3828,2)</f>
        <v>0</v>
      </c>
    </row>
    <row r="3829" spans="1:13" ht="15.45" customHeight="1" thickBot="1" x14ac:dyDescent="0.35">
      <c r="A3829" s="56" t="s">
        <v>7739</v>
      </c>
      <c r="B3829" s="56" t="s">
        <v>7740</v>
      </c>
      <c r="C3829" s="57"/>
      <c r="D3829" s="88" t="s">
        <v>7741</v>
      </c>
      <c r="E3829" s="88"/>
      <c r="F3829" s="88"/>
      <c r="G3829" s="88"/>
      <c r="H3829" s="88"/>
      <c r="I3829" s="88"/>
      <c r="J3829" s="88"/>
      <c r="K3829" s="57"/>
      <c r="L3829" s="58">
        <f>L3834</f>
        <v>0</v>
      </c>
      <c r="M3829" s="58">
        <f>ROUND(L3829,2)</f>
        <v>0</v>
      </c>
    </row>
    <row r="3830" spans="1:13" ht="15.45" customHeight="1" thickBot="1" x14ac:dyDescent="0.35">
      <c r="A3830" s="10" t="s">
        <v>7742</v>
      </c>
      <c r="B3830" s="5" t="s">
        <v>7743</v>
      </c>
      <c r="C3830" s="5" t="s">
        <v>7744</v>
      </c>
      <c r="D3830" s="84" t="s">
        <v>7745</v>
      </c>
      <c r="E3830" s="84"/>
      <c r="F3830" s="84"/>
      <c r="G3830" s="84"/>
      <c r="H3830" s="84"/>
      <c r="I3830" s="84"/>
      <c r="J3830" s="84"/>
      <c r="K3830" s="20">
        <f>SUM(K3833:K3833)</f>
        <v>3</v>
      </c>
      <c r="L3830" s="21">
        <f>ROUND(0*(1+M2/100),2)</f>
        <v>0</v>
      </c>
      <c r="M3830" s="21">
        <f>ROUND(K3830*L3830,2)</f>
        <v>0</v>
      </c>
    </row>
    <row r="3831" spans="1:13" ht="85.95" customHeight="1" thickBot="1" x14ac:dyDescent="0.35">
      <c r="A3831" s="22"/>
      <c r="B3831" s="22"/>
      <c r="C3831" s="22"/>
      <c r="D3831" s="84" t="s">
        <v>7746</v>
      </c>
      <c r="E3831" s="84"/>
      <c r="F3831" s="84"/>
      <c r="G3831" s="84"/>
      <c r="H3831" s="84"/>
      <c r="I3831" s="84"/>
      <c r="J3831" s="84"/>
      <c r="K3831" s="84"/>
      <c r="L3831" s="84"/>
      <c r="M3831" s="84"/>
    </row>
    <row r="3832" spans="1:13" ht="15.15" customHeight="1" thickBot="1" x14ac:dyDescent="0.35">
      <c r="A3832" s="22"/>
      <c r="B3832" s="22"/>
      <c r="C3832" s="22"/>
      <c r="D3832" s="22"/>
      <c r="E3832" s="23"/>
      <c r="F3832" s="25" t="s">
        <v>7747</v>
      </c>
      <c r="G3832" s="25" t="s">
        <v>7748</v>
      </c>
      <c r="H3832" s="25" t="s">
        <v>7749</v>
      </c>
      <c r="I3832" s="25" t="s">
        <v>7750</v>
      </c>
      <c r="J3832" s="25" t="s">
        <v>7751</v>
      </c>
      <c r="K3832" s="25" t="s">
        <v>7752</v>
      </c>
      <c r="L3832" s="22"/>
      <c r="M3832" s="22"/>
    </row>
    <row r="3833" spans="1:13" ht="15.15" customHeight="1" thickBot="1" x14ac:dyDescent="0.35">
      <c r="A3833" s="22"/>
      <c r="B3833" s="22"/>
      <c r="C3833" s="22"/>
      <c r="D3833" s="26"/>
      <c r="E3833" s="27"/>
      <c r="F3833" s="28">
        <v>3</v>
      </c>
      <c r="G3833" s="29"/>
      <c r="H3833" s="29"/>
      <c r="I3833" s="29"/>
      <c r="J3833" s="31">
        <f>ROUND(F3833,3)</f>
        <v>3</v>
      </c>
      <c r="K3833" s="33">
        <f>SUM(J3833:J3833)</f>
        <v>3</v>
      </c>
      <c r="L3833" s="22"/>
      <c r="M3833" s="22"/>
    </row>
    <row r="3834" spans="1:13" ht="15.45" customHeight="1" thickBot="1" x14ac:dyDescent="0.35">
      <c r="A3834" s="34"/>
      <c r="B3834" s="34"/>
      <c r="C3834" s="34"/>
      <c r="D3834" s="53" t="s">
        <v>7753</v>
      </c>
      <c r="E3834" s="54"/>
      <c r="F3834" s="54"/>
      <c r="G3834" s="54"/>
      <c r="H3834" s="54"/>
      <c r="I3834" s="54"/>
      <c r="J3834" s="54"/>
      <c r="K3834" s="54"/>
      <c r="L3834" s="55">
        <f>M3830</f>
        <v>0</v>
      </c>
      <c r="M3834" s="55">
        <f>ROUND(L3834,2)</f>
        <v>0</v>
      </c>
    </row>
    <row r="3835" spans="1:13" ht="15.45" customHeight="1" thickBot="1" x14ac:dyDescent="0.35">
      <c r="A3835" s="43"/>
      <c r="B3835" s="43"/>
      <c r="C3835" s="43"/>
      <c r="D3835" s="71" t="s">
        <v>7754</v>
      </c>
      <c r="E3835" s="72"/>
      <c r="F3835" s="72"/>
      <c r="G3835" s="72"/>
      <c r="H3835" s="72"/>
      <c r="I3835" s="72"/>
      <c r="J3835" s="72"/>
      <c r="K3835" s="72"/>
      <c r="L3835" s="73">
        <f>M3144+M3210+M3661+M3808+M3818+M3828+M3834</f>
        <v>0</v>
      </c>
      <c r="M3835" s="73">
        <f>ROUND(L3835,2)</f>
        <v>0</v>
      </c>
    </row>
    <row r="3836" spans="1:13" ht="15.45" customHeight="1" thickBot="1" x14ac:dyDescent="0.35">
      <c r="A3836" s="38" t="s">
        <v>7755</v>
      </c>
      <c r="B3836" s="38" t="s">
        <v>7756</v>
      </c>
      <c r="C3836" s="39"/>
      <c r="D3836" s="85" t="s">
        <v>7757</v>
      </c>
      <c r="E3836" s="85"/>
      <c r="F3836" s="85"/>
      <c r="G3836" s="85"/>
      <c r="H3836" s="85"/>
      <c r="I3836" s="85"/>
      <c r="J3836" s="85"/>
      <c r="K3836" s="39"/>
      <c r="L3836" s="40">
        <f>L4068</f>
        <v>0</v>
      </c>
      <c r="M3836" s="40">
        <f>ROUND(L3836,2)</f>
        <v>0</v>
      </c>
    </row>
    <row r="3837" spans="1:13" ht="15.45" customHeight="1" thickBot="1" x14ac:dyDescent="0.35">
      <c r="A3837" s="50" t="s">
        <v>7758</v>
      </c>
      <c r="B3837" s="50" t="s">
        <v>7759</v>
      </c>
      <c r="C3837" s="51"/>
      <c r="D3837" s="87" t="s">
        <v>7760</v>
      </c>
      <c r="E3837" s="87"/>
      <c r="F3837" s="87"/>
      <c r="G3837" s="87"/>
      <c r="H3837" s="87"/>
      <c r="I3837" s="87"/>
      <c r="J3837" s="87"/>
      <c r="K3837" s="51"/>
      <c r="L3837" s="52">
        <f>L3971</f>
        <v>0</v>
      </c>
      <c r="M3837" s="52">
        <f>ROUND(L3837,2)</f>
        <v>0</v>
      </c>
    </row>
    <row r="3838" spans="1:13" ht="15.45" customHeight="1" thickBot="1" x14ac:dyDescent="0.35">
      <c r="A3838" s="10" t="s">
        <v>7761</v>
      </c>
      <c r="B3838" s="5" t="s">
        <v>7762</v>
      </c>
      <c r="C3838" s="5" t="s">
        <v>7763</v>
      </c>
      <c r="D3838" s="84" t="s">
        <v>7764</v>
      </c>
      <c r="E3838" s="84"/>
      <c r="F3838" s="84"/>
      <c r="G3838" s="84"/>
      <c r="H3838" s="84"/>
      <c r="I3838" s="84"/>
      <c r="J3838" s="84"/>
      <c r="K3838" s="20">
        <f>SUM(K3841:K3841)</f>
        <v>1</v>
      </c>
      <c r="L3838" s="21">
        <f>ROUND(0*(1+M2/100),2)</f>
        <v>0</v>
      </c>
      <c r="M3838" s="21">
        <f>ROUND(K3838*L3838,2)</f>
        <v>0</v>
      </c>
    </row>
    <row r="3839" spans="1:13" ht="39.75" customHeight="1" thickBot="1" x14ac:dyDescent="0.35">
      <c r="A3839" s="22"/>
      <c r="B3839" s="22"/>
      <c r="C3839" s="22"/>
      <c r="D3839" s="84" t="s">
        <v>7765</v>
      </c>
      <c r="E3839" s="84"/>
      <c r="F3839" s="84"/>
      <c r="G3839" s="84"/>
      <c r="H3839" s="84"/>
      <c r="I3839" s="84"/>
      <c r="J3839" s="84"/>
      <c r="K3839" s="84"/>
      <c r="L3839" s="84"/>
      <c r="M3839" s="84"/>
    </row>
    <row r="3840" spans="1:13" ht="15.15" customHeight="1" thickBot="1" x14ac:dyDescent="0.35">
      <c r="A3840" s="22"/>
      <c r="B3840" s="22"/>
      <c r="C3840" s="22"/>
      <c r="D3840" s="22"/>
      <c r="E3840" s="23"/>
      <c r="F3840" s="25" t="s">
        <v>7766</v>
      </c>
      <c r="G3840" s="25" t="s">
        <v>7767</v>
      </c>
      <c r="H3840" s="25" t="s">
        <v>7768</v>
      </c>
      <c r="I3840" s="25" t="s">
        <v>7769</v>
      </c>
      <c r="J3840" s="25" t="s">
        <v>7770</v>
      </c>
      <c r="K3840" s="25" t="s">
        <v>7771</v>
      </c>
      <c r="L3840" s="22"/>
      <c r="M3840" s="22"/>
    </row>
    <row r="3841" spans="1:13" ht="30.6" customHeight="1" thickBot="1" x14ac:dyDescent="0.35">
      <c r="A3841" s="22"/>
      <c r="B3841" s="22"/>
      <c r="C3841" s="22"/>
      <c r="D3841" s="26"/>
      <c r="E3841" s="27" t="s">
        <v>7772</v>
      </c>
      <c r="F3841" s="28">
        <v>1</v>
      </c>
      <c r="G3841" s="29"/>
      <c r="H3841" s="29"/>
      <c r="I3841" s="29"/>
      <c r="J3841" s="31">
        <f>ROUND(F3841,3)</f>
        <v>1</v>
      </c>
      <c r="K3841" s="33">
        <f>SUM(J3841:J3841)</f>
        <v>1</v>
      </c>
      <c r="L3841" s="22"/>
      <c r="M3841" s="22"/>
    </row>
    <row r="3842" spans="1:13" ht="15.45" customHeight="1" thickBot="1" x14ac:dyDescent="0.35">
      <c r="A3842" s="10" t="s">
        <v>7773</v>
      </c>
      <c r="B3842" s="5" t="s">
        <v>7774</v>
      </c>
      <c r="C3842" s="5" t="s">
        <v>7775</v>
      </c>
      <c r="D3842" s="84" t="s">
        <v>7776</v>
      </c>
      <c r="E3842" s="84"/>
      <c r="F3842" s="84"/>
      <c r="G3842" s="84"/>
      <c r="H3842" s="84"/>
      <c r="I3842" s="84"/>
      <c r="J3842" s="84"/>
      <c r="K3842" s="20">
        <f>SUM(K3845:K3845)</f>
        <v>1</v>
      </c>
      <c r="L3842" s="21">
        <f>ROUND(0*(1+M2/100),2)</f>
        <v>0</v>
      </c>
      <c r="M3842" s="21">
        <f>ROUND(K3842*L3842,2)</f>
        <v>0</v>
      </c>
    </row>
    <row r="3843" spans="1:13" ht="39.75" customHeight="1" thickBot="1" x14ac:dyDescent="0.35">
      <c r="A3843" s="22"/>
      <c r="B3843" s="22"/>
      <c r="C3843" s="22"/>
      <c r="D3843" s="84" t="s">
        <v>7777</v>
      </c>
      <c r="E3843" s="84"/>
      <c r="F3843" s="84"/>
      <c r="G3843" s="84"/>
      <c r="H3843" s="84"/>
      <c r="I3843" s="84"/>
      <c r="J3843" s="84"/>
      <c r="K3843" s="84"/>
      <c r="L3843" s="84"/>
      <c r="M3843" s="84"/>
    </row>
    <row r="3844" spans="1:13" ht="15.15" customHeight="1" thickBot="1" x14ac:dyDescent="0.35">
      <c r="A3844" s="22"/>
      <c r="B3844" s="22"/>
      <c r="C3844" s="22"/>
      <c r="D3844" s="22"/>
      <c r="E3844" s="23"/>
      <c r="F3844" s="25" t="s">
        <v>7778</v>
      </c>
      <c r="G3844" s="25" t="s">
        <v>7779</v>
      </c>
      <c r="H3844" s="25" t="s">
        <v>7780</v>
      </c>
      <c r="I3844" s="25" t="s">
        <v>7781</v>
      </c>
      <c r="J3844" s="25" t="s">
        <v>7782</v>
      </c>
      <c r="K3844" s="25" t="s">
        <v>7783</v>
      </c>
      <c r="L3844" s="22"/>
      <c r="M3844" s="22"/>
    </row>
    <row r="3845" spans="1:13" ht="15.15" customHeight="1" thickBot="1" x14ac:dyDescent="0.35">
      <c r="A3845" s="22"/>
      <c r="B3845" s="22"/>
      <c r="C3845" s="22"/>
      <c r="D3845" s="26"/>
      <c r="E3845" s="27" t="s">
        <v>7784</v>
      </c>
      <c r="F3845" s="28">
        <v>1</v>
      </c>
      <c r="G3845" s="29"/>
      <c r="H3845" s="29"/>
      <c r="I3845" s="29"/>
      <c r="J3845" s="31">
        <f>ROUND(F3845,3)</f>
        <v>1</v>
      </c>
      <c r="K3845" s="33">
        <f>SUM(J3845:J3845)</f>
        <v>1</v>
      </c>
      <c r="L3845" s="22"/>
      <c r="M3845" s="22"/>
    </row>
    <row r="3846" spans="1:13" ht="15.45" customHeight="1" thickBot="1" x14ac:dyDescent="0.35">
      <c r="A3846" s="10" t="s">
        <v>7785</v>
      </c>
      <c r="B3846" s="5" t="s">
        <v>7786</v>
      </c>
      <c r="C3846" s="5" t="s">
        <v>7787</v>
      </c>
      <c r="D3846" s="84" t="s">
        <v>7788</v>
      </c>
      <c r="E3846" s="84"/>
      <c r="F3846" s="84"/>
      <c r="G3846" s="84"/>
      <c r="H3846" s="84"/>
      <c r="I3846" s="84"/>
      <c r="J3846" s="84"/>
      <c r="K3846" s="20">
        <f>SUM(K3849:K3849)</f>
        <v>1</v>
      </c>
      <c r="L3846" s="21">
        <f>ROUND(0*(1+M2/100),2)</f>
        <v>0</v>
      </c>
      <c r="M3846" s="21">
        <f>ROUND(K3846*L3846,2)</f>
        <v>0</v>
      </c>
    </row>
    <row r="3847" spans="1:13" ht="39.75" customHeight="1" thickBot="1" x14ac:dyDescent="0.35">
      <c r="A3847" s="22"/>
      <c r="B3847" s="22"/>
      <c r="C3847" s="22"/>
      <c r="D3847" s="84" t="s">
        <v>7789</v>
      </c>
      <c r="E3847" s="84"/>
      <c r="F3847" s="84"/>
      <c r="G3847" s="84"/>
      <c r="H3847" s="84"/>
      <c r="I3847" s="84"/>
      <c r="J3847" s="84"/>
      <c r="K3847" s="84"/>
      <c r="L3847" s="84"/>
      <c r="M3847" s="84"/>
    </row>
    <row r="3848" spans="1:13" ht="15.15" customHeight="1" thickBot="1" x14ac:dyDescent="0.35">
      <c r="A3848" s="22"/>
      <c r="B3848" s="22"/>
      <c r="C3848" s="22"/>
      <c r="D3848" s="22"/>
      <c r="E3848" s="23"/>
      <c r="F3848" s="25" t="s">
        <v>7790</v>
      </c>
      <c r="G3848" s="25" t="s">
        <v>7791</v>
      </c>
      <c r="H3848" s="25" t="s">
        <v>7792</v>
      </c>
      <c r="I3848" s="25" t="s">
        <v>7793</v>
      </c>
      <c r="J3848" s="25" t="s">
        <v>7794</v>
      </c>
      <c r="K3848" s="25" t="s">
        <v>7795</v>
      </c>
      <c r="L3848" s="22"/>
      <c r="M3848" s="22"/>
    </row>
    <row r="3849" spans="1:13" ht="21.3" customHeight="1" thickBot="1" x14ac:dyDescent="0.35">
      <c r="A3849" s="22"/>
      <c r="B3849" s="22"/>
      <c r="C3849" s="22"/>
      <c r="D3849" s="26"/>
      <c r="E3849" s="27" t="s">
        <v>7796</v>
      </c>
      <c r="F3849" s="28">
        <v>1</v>
      </c>
      <c r="G3849" s="29"/>
      <c r="H3849" s="29"/>
      <c r="I3849" s="29"/>
      <c r="J3849" s="31">
        <f>ROUND(F3849,3)</f>
        <v>1</v>
      </c>
      <c r="K3849" s="33">
        <f>SUM(J3849:J3849)</f>
        <v>1</v>
      </c>
      <c r="L3849" s="22"/>
      <c r="M3849" s="22"/>
    </row>
    <row r="3850" spans="1:13" ht="15.45" customHeight="1" thickBot="1" x14ac:dyDescent="0.35">
      <c r="A3850" s="10" t="s">
        <v>7797</v>
      </c>
      <c r="B3850" s="5" t="s">
        <v>7798</v>
      </c>
      <c r="C3850" s="5" t="s">
        <v>7799</v>
      </c>
      <c r="D3850" s="84" t="s">
        <v>7800</v>
      </c>
      <c r="E3850" s="84"/>
      <c r="F3850" s="84"/>
      <c r="G3850" s="84"/>
      <c r="H3850" s="84"/>
      <c r="I3850" s="84"/>
      <c r="J3850" s="84"/>
      <c r="K3850" s="20">
        <f>SUM(K3853:K3853)</f>
        <v>7</v>
      </c>
      <c r="L3850" s="21">
        <f>ROUND(0*(1+M2/100),2)</f>
        <v>0</v>
      </c>
      <c r="M3850" s="21">
        <f>ROUND(K3850*L3850,2)</f>
        <v>0</v>
      </c>
    </row>
    <row r="3851" spans="1:13" ht="39.75" customHeight="1" thickBot="1" x14ac:dyDescent="0.35">
      <c r="A3851" s="22"/>
      <c r="B3851" s="22"/>
      <c r="C3851" s="22"/>
      <c r="D3851" s="84" t="s">
        <v>7801</v>
      </c>
      <c r="E3851" s="84"/>
      <c r="F3851" s="84"/>
      <c r="G3851" s="84"/>
      <c r="H3851" s="84"/>
      <c r="I3851" s="84"/>
      <c r="J3851" s="84"/>
      <c r="K3851" s="84"/>
      <c r="L3851" s="84"/>
      <c r="M3851" s="84"/>
    </row>
    <row r="3852" spans="1:13" ht="15.15" customHeight="1" thickBot="1" x14ac:dyDescent="0.35">
      <c r="A3852" s="22"/>
      <c r="B3852" s="22"/>
      <c r="C3852" s="22"/>
      <c r="D3852" s="22"/>
      <c r="E3852" s="23"/>
      <c r="F3852" s="25" t="s">
        <v>7802</v>
      </c>
      <c r="G3852" s="25" t="s">
        <v>7803</v>
      </c>
      <c r="H3852" s="25" t="s">
        <v>7804</v>
      </c>
      <c r="I3852" s="25" t="s">
        <v>7805</v>
      </c>
      <c r="J3852" s="25" t="s">
        <v>7806</v>
      </c>
      <c r="K3852" s="25" t="s">
        <v>7807</v>
      </c>
      <c r="L3852" s="22"/>
      <c r="M3852" s="22"/>
    </row>
    <row r="3853" spans="1:13" ht="15.15" customHeight="1" thickBot="1" x14ac:dyDescent="0.35">
      <c r="A3853" s="22"/>
      <c r="B3853" s="22"/>
      <c r="C3853" s="22"/>
      <c r="D3853" s="26"/>
      <c r="E3853" s="27" t="s">
        <v>7808</v>
      </c>
      <c r="F3853" s="28">
        <v>7</v>
      </c>
      <c r="G3853" s="29"/>
      <c r="H3853" s="29"/>
      <c r="I3853" s="29"/>
      <c r="J3853" s="31">
        <f>ROUND(F3853,3)</f>
        <v>7</v>
      </c>
      <c r="K3853" s="33">
        <f>SUM(J3853:J3853)</f>
        <v>7</v>
      </c>
      <c r="L3853" s="22"/>
      <c r="M3853" s="22"/>
    </row>
    <row r="3854" spans="1:13" ht="15.45" customHeight="1" thickBot="1" x14ac:dyDescent="0.35">
      <c r="A3854" s="10" t="s">
        <v>7809</v>
      </c>
      <c r="B3854" s="5" t="s">
        <v>7810</v>
      </c>
      <c r="C3854" s="5" t="s">
        <v>7811</v>
      </c>
      <c r="D3854" s="84" t="s">
        <v>7812</v>
      </c>
      <c r="E3854" s="84"/>
      <c r="F3854" s="84"/>
      <c r="G3854" s="84"/>
      <c r="H3854" s="84"/>
      <c r="I3854" s="84"/>
      <c r="J3854" s="84"/>
      <c r="K3854" s="20">
        <f>SUM(K3857:K3857)</f>
        <v>16</v>
      </c>
      <c r="L3854" s="21">
        <f>ROUND(0*(1+M2/100),2)</f>
        <v>0</v>
      </c>
      <c r="M3854" s="21">
        <f>ROUND(K3854*L3854,2)</f>
        <v>0</v>
      </c>
    </row>
    <row r="3855" spans="1:13" ht="39.75" customHeight="1" thickBot="1" x14ac:dyDescent="0.35">
      <c r="A3855" s="22"/>
      <c r="B3855" s="22"/>
      <c r="C3855" s="22"/>
      <c r="D3855" s="84" t="s">
        <v>7813</v>
      </c>
      <c r="E3855" s="84"/>
      <c r="F3855" s="84"/>
      <c r="G3855" s="84"/>
      <c r="H3855" s="84"/>
      <c r="I3855" s="84"/>
      <c r="J3855" s="84"/>
      <c r="K3855" s="84"/>
      <c r="L3855" s="84"/>
      <c r="M3855" s="84"/>
    </row>
    <row r="3856" spans="1:13" ht="15.15" customHeight="1" thickBot="1" x14ac:dyDescent="0.35">
      <c r="A3856" s="22"/>
      <c r="B3856" s="22"/>
      <c r="C3856" s="22"/>
      <c r="D3856" s="22"/>
      <c r="E3856" s="23"/>
      <c r="F3856" s="25" t="s">
        <v>7814</v>
      </c>
      <c r="G3856" s="25" t="s">
        <v>7815</v>
      </c>
      <c r="H3856" s="25" t="s">
        <v>7816</v>
      </c>
      <c r="I3856" s="25" t="s">
        <v>7817</v>
      </c>
      <c r="J3856" s="25" t="s">
        <v>7818</v>
      </c>
      <c r="K3856" s="25" t="s">
        <v>7819</v>
      </c>
      <c r="L3856" s="22"/>
      <c r="M3856" s="22"/>
    </row>
    <row r="3857" spans="1:13" ht="21.3" customHeight="1" thickBot="1" x14ac:dyDescent="0.35">
      <c r="A3857" s="22"/>
      <c r="B3857" s="22"/>
      <c r="C3857" s="22"/>
      <c r="D3857" s="26"/>
      <c r="E3857" s="27" t="s">
        <v>7820</v>
      </c>
      <c r="F3857" s="28">
        <v>16</v>
      </c>
      <c r="G3857" s="29"/>
      <c r="H3857" s="29"/>
      <c r="I3857" s="29"/>
      <c r="J3857" s="31">
        <f>ROUND(F3857,3)</f>
        <v>16</v>
      </c>
      <c r="K3857" s="33">
        <f>SUM(J3857:J3857)</f>
        <v>16</v>
      </c>
      <c r="L3857" s="22"/>
      <c r="M3857" s="22"/>
    </row>
    <row r="3858" spans="1:13" ht="15.45" customHeight="1" thickBot="1" x14ac:dyDescent="0.35">
      <c r="A3858" s="10" t="s">
        <v>7821</v>
      </c>
      <c r="B3858" s="5" t="s">
        <v>7822</v>
      </c>
      <c r="C3858" s="5" t="s">
        <v>7823</v>
      </c>
      <c r="D3858" s="84" t="s">
        <v>7824</v>
      </c>
      <c r="E3858" s="84"/>
      <c r="F3858" s="84"/>
      <c r="G3858" s="84"/>
      <c r="H3858" s="84"/>
      <c r="I3858" s="84"/>
      <c r="J3858" s="84"/>
      <c r="K3858" s="20">
        <f>SUM(K3861:K3861)</f>
        <v>16</v>
      </c>
      <c r="L3858" s="21">
        <f>ROUND(0*(1+M2/100),2)</f>
        <v>0</v>
      </c>
      <c r="M3858" s="21">
        <f>ROUND(K3858*L3858,2)</f>
        <v>0</v>
      </c>
    </row>
    <row r="3859" spans="1:13" ht="39.75" customHeight="1" thickBot="1" x14ac:dyDescent="0.35">
      <c r="A3859" s="22"/>
      <c r="B3859" s="22"/>
      <c r="C3859" s="22"/>
      <c r="D3859" s="84" t="s">
        <v>7825</v>
      </c>
      <c r="E3859" s="84"/>
      <c r="F3859" s="84"/>
      <c r="G3859" s="84"/>
      <c r="H3859" s="84"/>
      <c r="I3859" s="84"/>
      <c r="J3859" s="84"/>
      <c r="K3859" s="84"/>
      <c r="L3859" s="84"/>
      <c r="M3859" s="84"/>
    </row>
    <row r="3860" spans="1:13" ht="15.15" customHeight="1" thickBot="1" x14ac:dyDescent="0.35">
      <c r="A3860" s="22"/>
      <c r="B3860" s="22"/>
      <c r="C3860" s="22"/>
      <c r="D3860" s="22"/>
      <c r="E3860" s="23"/>
      <c r="F3860" s="25" t="s">
        <v>7826</v>
      </c>
      <c r="G3860" s="25" t="s">
        <v>7827</v>
      </c>
      <c r="H3860" s="25" t="s">
        <v>7828</v>
      </c>
      <c r="I3860" s="25" t="s">
        <v>7829</v>
      </c>
      <c r="J3860" s="25" t="s">
        <v>7830</v>
      </c>
      <c r="K3860" s="25" t="s">
        <v>7831</v>
      </c>
      <c r="L3860" s="22"/>
      <c r="M3860" s="22"/>
    </row>
    <row r="3861" spans="1:13" ht="21.3" customHeight="1" thickBot="1" x14ac:dyDescent="0.35">
      <c r="A3861" s="22"/>
      <c r="B3861" s="22"/>
      <c r="C3861" s="22"/>
      <c r="D3861" s="26"/>
      <c r="E3861" s="27" t="s">
        <v>7832</v>
      </c>
      <c r="F3861" s="28">
        <v>16</v>
      </c>
      <c r="G3861" s="29"/>
      <c r="H3861" s="29"/>
      <c r="I3861" s="29"/>
      <c r="J3861" s="31">
        <f>ROUND(F3861,3)</f>
        <v>16</v>
      </c>
      <c r="K3861" s="33">
        <f>SUM(J3861:J3861)</f>
        <v>16</v>
      </c>
      <c r="L3861" s="22"/>
      <c r="M3861" s="22"/>
    </row>
    <row r="3862" spans="1:13" ht="15.45" customHeight="1" thickBot="1" x14ac:dyDescent="0.35">
      <c r="A3862" s="10" t="s">
        <v>7833</v>
      </c>
      <c r="B3862" s="5" t="s">
        <v>7834</v>
      </c>
      <c r="C3862" s="5" t="s">
        <v>7835</v>
      </c>
      <c r="D3862" s="84" t="s">
        <v>7836</v>
      </c>
      <c r="E3862" s="84"/>
      <c r="F3862" s="84"/>
      <c r="G3862" s="84"/>
      <c r="H3862" s="84"/>
      <c r="I3862" s="84"/>
      <c r="J3862" s="84"/>
      <c r="K3862" s="20">
        <f>SUM(K3865:K3865)</f>
        <v>1</v>
      </c>
      <c r="L3862" s="21">
        <f>ROUND(0*(1+M2/100),2)</f>
        <v>0</v>
      </c>
      <c r="M3862" s="21">
        <f>ROUND(K3862*L3862,2)</f>
        <v>0</v>
      </c>
    </row>
    <row r="3863" spans="1:13" ht="21.3" customHeight="1" thickBot="1" x14ac:dyDescent="0.35">
      <c r="A3863" s="22"/>
      <c r="B3863" s="22"/>
      <c r="C3863" s="22"/>
      <c r="D3863" s="84" t="s">
        <v>7837</v>
      </c>
      <c r="E3863" s="84"/>
      <c r="F3863" s="84"/>
      <c r="G3863" s="84"/>
      <c r="H3863" s="84"/>
      <c r="I3863" s="84"/>
      <c r="J3863" s="84"/>
      <c r="K3863" s="84"/>
      <c r="L3863" s="84"/>
      <c r="M3863" s="84"/>
    </row>
    <row r="3864" spans="1:13" ht="15.15" customHeight="1" thickBot="1" x14ac:dyDescent="0.35">
      <c r="A3864" s="22"/>
      <c r="B3864" s="22"/>
      <c r="C3864" s="22"/>
      <c r="D3864" s="22"/>
      <c r="E3864" s="23"/>
      <c r="F3864" s="25" t="s">
        <v>7838</v>
      </c>
      <c r="G3864" s="25" t="s">
        <v>7839</v>
      </c>
      <c r="H3864" s="25" t="s">
        <v>7840</v>
      </c>
      <c r="I3864" s="25" t="s">
        <v>7841</v>
      </c>
      <c r="J3864" s="25" t="s">
        <v>7842</v>
      </c>
      <c r="K3864" s="25" t="s">
        <v>7843</v>
      </c>
      <c r="L3864" s="22"/>
      <c r="M3864" s="22"/>
    </row>
    <row r="3865" spans="1:13" ht="21.3" customHeight="1" thickBot="1" x14ac:dyDescent="0.35">
      <c r="A3865" s="22"/>
      <c r="B3865" s="22"/>
      <c r="C3865" s="22"/>
      <c r="D3865" s="26"/>
      <c r="E3865" s="27" t="s">
        <v>7844</v>
      </c>
      <c r="F3865" s="28">
        <v>1</v>
      </c>
      <c r="G3865" s="29"/>
      <c r="H3865" s="29"/>
      <c r="I3865" s="29"/>
      <c r="J3865" s="31">
        <f>ROUND(F3865,3)</f>
        <v>1</v>
      </c>
      <c r="K3865" s="33">
        <f>SUM(J3865:J3865)</f>
        <v>1</v>
      </c>
      <c r="L3865" s="22"/>
      <c r="M3865" s="22"/>
    </row>
    <row r="3866" spans="1:13" ht="15.45" customHeight="1" thickBot="1" x14ac:dyDescent="0.35">
      <c r="A3866" s="10" t="s">
        <v>7845</v>
      </c>
      <c r="B3866" s="5" t="s">
        <v>7846</v>
      </c>
      <c r="C3866" s="5" t="s">
        <v>7847</v>
      </c>
      <c r="D3866" s="84" t="s">
        <v>7848</v>
      </c>
      <c r="E3866" s="84"/>
      <c r="F3866" s="84"/>
      <c r="G3866" s="84"/>
      <c r="H3866" s="84"/>
      <c r="I3866" s="84"/>
      <c r="J3866" s="84"/>
      <c r="K3866" s="20">
        <f>SUM(K3869:K3869)</f>
        <v>16</v>
      </c>
      <c r="L3866" s="21">
        <f>ROUND(0*(1+M2/100),2)</f>
        <v>0</v>
      </c>
      <c r="M3866" s="21">
        <f>ROUND(K3866*L3866,2)</f>
        <v>0</v>
      </c>
    </row>
    <row r="3867" spans="1:13" ht="21.3" customHeight="1" thickBot="1" x14ac:dyDescent="0.35">
      <c r="A3867" s="22"/>
      <c r="B3867" s="22"/>
      <c r="C3867" s="22"/>
      <c r="D3867" s="84" t="s">
        <v>7849</v>
      </c>
      <c r="E3867" s="84"/>
      <c r="F3867" s="84"/>
      <c r="G3867" s="84"/>
      <c r="H3867" s="84"/>
      <c r="I3867" s="84"/>
      <c r="J3867" s="84"/>
      <c r="K3867" s="84"/>
      <c r="L3867" s="84"/>
      <c r="M3867" s="84"/>
    </row>
    <row r="3868" spans="1:13" ht="15.15" customHeight="1" thickBot="1" x14ac:dyDescent="0.35">
      <c r="A3868" s="22"/>
      <c r="B3868" s="22"/>
      <c r="C3868" s="22"/>
      <c r="D3868" s="22"/>
      <c r="E3868" s="23"/>
      <c r="F3868" s="25" t="s">
        <v>7850</v>
      </c>
      <c r="G3868" s="25" t="s">
        <v>7851</v>
      </c>
      <c r="H3868" s="25" t="s">
        <v>7852</v>
      </c>
      <c r="I3868" s="25" t="s">
        <v>7853</v>
      </c>
      <c r="J3868" s="25" t="s">
        <v>7854</v>
      </c>
      <c r="K3868" s="25" t="s">
        <v>7855</v>
      </c>
      <c r="L3868" s="22"/>
      <c r="M3868" s="22"/>
    </row>
    <row r="3869" spans="1:13" ht="21.3" customHeight="1" thickBot="1" x14ac:dyDescent="0.35">
      <c r="A3869" s="22"/>
      <c r="B3869" s="22"/>
      <c r="C3869" s="22"/>
      <c r="D3869" s="26"/>
      <c r="E3869" s="27" t="s">
        <v>7856</v>
      </c>
      <c r="F3869" s="28">
        <v>16</v>
      </c>
      <c r="G3869" s="29"/>
      <c r="H3869" s="29"/>
      <c r="I3869" s="29"/>
      <c r="J3869" s="31">
        <f>ROUND(F3869,3)</f>
        <v>16</v>
      </c>
      <c r="K3869" s="33">
        <f>SUM(J3869:J3869)</f>
        <v>16</v>
      </c>
      <c r="L3869" s="22"/>
      <c r="M3869" s="22"/>
    </row>
    <row r="3870" spans="1:13" ht="15.45" customHeight="1" thickBot="1" x14ac:dyDescent="0.35">
      <c r="A3870" s="10" t="s">
        <v>7857</v>
      </c>
      <c r="B3870" s="5" t="s">
        <v>7858</v>
      </c>
      <c r="C3870" s="5" t="s">
        <v>7859</v>
      </c>
      <c r="D3870" s="84" t="s">
        <v>7860</v>
      </c>
      <c r="E3870" s="84"/>
      <c r="F3870" s="84"/>
      <c r="G3870" s="84"/>
      <c r="H3870" s="84"/>
      <c r="I3870" s="84"/>
      <c r="J3870" s="84"/>
      <c r="K3870" s="20">
        <f>SUM(K3873:K3873)</f>
        <v>1</v>
      </c>
      <c r="L3870" s="21">
        <f>ROUND(0*(1+M2/100),2)</f>
        <v>0</v>
      </c>
      <c r="M3870" s="21">
        <f>ROUND(K3870*L3870,2)</f>
        <v>0</v>
      </c>
    </row>
    <row r="3871" spans="1:13" ht="12.15" customHeight="1" thickBot="1" x14ac:dyDescent="0.35">
      <c r="A3871" s="22"/>
      <c r="B3871" s="22"/>
      <c r="C3871" s="22"/>
      <c r="D3871" s="84" t="s">
        <v>7861</v>
      </c>
      <c r="E3871" s="84"/>
      <c r="F3871" s="84"/>
      <c r="G3871" s="84"/>
      <c r="H3871" s="84"/>
      <c r="I3871" s="84"/>
      <c r="J3871" s="84"/>
      <c r="K3871" s="84"/>
      <c r="L3871" s="84"/>
      <c r="M3871" s="84"/>
    </row>
    <row r="3872" spans="1:13" ht="15.15" customHeight="1" thickBot="1" x14ac:dyDescent="0.35">
      <c r="A3872" s="22"/>
      <c r="B3872" s="22"/>
      <c r="C3872" s="22"/>
      <c r="D3872" s="22"/>
      <c r="E3872" s="23"/>
      <c r="F3872" s="25" t="s">
        <v>7862</v>
      </c>
      <c r="G3872" s="25" t="s">
        <v>7863</v>
      </c>
      <c r="H3872" s="25" t="s">
        <v>7864</v>
      </c>
      <c r="I3872" s="25" t="s">
        <v>7865</v>
      </c>
      <c r="J3872" s="25" t="s">
        <v>7866</v>
      </c>
      <c r="K3872" s="25" t="s">
        <v>7867</v>
      </c>
      <c r="L3872" s="22"/>
      <c r="M3872" s="22"/>
    </row>
    <row r="3873" spans="1:13" ht="21.3" customHeight="1" thickBot="1" x14ac:dyDescent="0.35">
      <c r="A3873" s="22"/>
      <c r="B3873" s="22"/>
      <c r="C3873" s="22"/>
      <c r="D3873" s="26"/>
      <c r="E3873" s="27" t="s">
        <v>7868</v>
      </c>
      <c r="F3873" s="28">
        <v>1</v>
      </c>
      <c r="G3873" s="29"/>
      <c r="H3873" s="29"/>
      <c r="I3873" s="29"/>
      <c r="J3873" s="31">
        <f>ROUND(F3873,3)</f>
        <v>1</v>
      </c>
      <c r="K3873" s="33">
        <f>SUM(J3873:J3873)</f>
        <v>1</v>
      </c>
      <c r="L3873" s="22"/>
      <c r="M3873" s="22"/>
    </row>
    <row r="3874" spans="1:13" ht="15.45" customHeight="1" thickBot="1" x14ac:dyDescent="0.35">
      <c r="A3874" s="10" t="s">
        <v>7869</v>
      </c>
      <c r="B3874" s="5" t="s">
        <v>7870</v>
      </c>
      <c r="C3874" s="5" t="s">
        <v>7871</v>
      </c>
      <c r="D3874" s="84" t="s">
        <v>7872</v>
      </c>
      <c r="E3874" s="84"/>
      <c r="F3874" s="84"/>
      <c r="G3874" s="84"/>
      <c r="H3874" s="84"/>
      <c r="I3874" s="84"/>
      <c r="J3874" s="84"/>
      <c r="K3874" s="20">
        <f>SUM(K3877:K3877)</f>
        <v>1</v>
      </c>
      <c r="L3874" s="21">
        <f>ROUND(0*(1+M2/100),2)</f>
        <v>0</v>
      </c>
      <c r="M3874" s="21">
        <f>ROUND(K3874*L3874,2)</f>
        <v>0</v>
      </c>
    </row>
    <row r="3875" spans="1:13" ht="30.6" customHeight="1" thickBot="1" x14ac:dyDescent="0.35">
      <c r="A3875" s="22"/>
      <c r="B3875" s="22"/>
      <c r="C3875" s="22"/>
      <c r="D3875" s="84" t="s">
        <v>7873</v>
      </c>
      <c r="E3875" s="84"/>
      <c r="F3875" s="84"/>
      <c r="G3875" s="84"/>
      <c r="H3875" s="84"/>
      <c r="I3875" s="84"/>
      <c r="J3875" s="84"/>
      <c r="K3875" s="84"/>
      <c r="L3875" s="84"/>
      <c r="M3875" s="84"/>
    </row>
    <row r="3876" spans="1:13" ht="15.15" customHeight="1" thickBot="1" x14ac:dyDescent="0.35">
      <c r="A3876" s="22"/>
      <c r="B3876" s="22"/>
      <c r="C3876" s="22"/>
      <c r="D3876" s="22"/>
      <c r="E3876" s="23"/>
      <c r="F3876" s="25" t="s">
        <v>7874</v>
      </c>
      <c r="G3876" s="25" t="s">
        <v>7875</v>
      </c>
      <c r="H3876" s="25" t="s">
        <v>7876</v>
      </c>
      <c r="I3876" s="25" t="s">
        <v>7877</v>
      </c>
      <c r="J3876" s="25" t="s">
        <v>7878</v>
      </c>
      <c r="K3876" s="25" t="s">
        <v>7879</v>
      </c>
      <c r="L3876" s="22"/>
      <c r="M3876" s="22"/>
    </row>
    <row r="3877" spans="1:13" ht="21.3" customHeight="1" thickBot="1" x14ac:dyDescent="0.35">
      <c r="A3877" s="22"/>
      <c r="B3877" s="22"/>
      <c r="C3877" s="22"/>
      <c r="D3877" s="26"/>
      <c r="E3877" s="27" t="s">
        <v>7880</v>
      </c>
      <c r="F3877" s="28">
        <v>1</v>
      </c>
      <c r="G3877" s="29"/>
      <c r="H3877" s="29"/>
      <c r="I3877" s="29"/>
      <c r="J3877" s="31">
        <f>ROUND(F3877,3)</f>
        <v>1</v>
      </c>
      <c r="K3877" s="33">
        <f>SUM(J3877:J3877)</f>
        <v>1</v>
      </c>
      <c r="L3877" s="22"/>
      <c r="M3877" s="22"/>
    </row>
    <row r="3878" spans="1:13" ht="15.45" customHeight="1" thickBot="1" x14ac:dyDescent="0.35">
      <c r="A3878" s="10" t="s">
        <v>7881</v>
      </c>
      <c r="B3878" s="5" t="s">
        <v>7882</v>
      </c>
      <c r="C3878" s="5" t="s">
        <v>7883</v>
      </c>
      <c r="D3878" s="84" t="s">
        <v>7884</v>
      </c>
      <c r="E3878" s="84"/>
      <c r="F3878" s="84"/>
      <c r="G3878" s="84"/>
      <c r="H3878" s="84"/>
      <c r="I3878" s="84"/>
      <c r="J3878" s="84"/>
      <c r="K3878" s="20">
        <f>SUM(K3881:K3881)</f>
        <v>1</v>
      </c>
      <c r="L3878" s="21">
        <f>ROUND(0*(1+M2/100),2)</f>
        <v>0</v>
      </c>
      <c r="M3878" s="21">
        <f>ROUND(K3878*L3878,2)</f>
        <v>0</v>
      </c>
    </row>
    <row r="3879" spans="1:13" ht="39.75" customHeight="1" thickBot="1" x14ac:dyDescent="0.35">
      <c r="A3879" s="22"/>
      <c r="B3879" s="22"/>
      <c r="C3879" s="22"/>
      <c r="D3879" s="84" t="s">
        <v>7885</v>
      </c>
      <c r="E3879" s="84"/>
      <c r="F3879" s="84"/>
      <c r="G3879" s="84"/>
      <c r="H3879" s="84"/>
      <c r="I3879" s="84"/>
      <c r="J3879" s="84"/>
      <c r="K3879" s="84"/>
      <c r="L3879" s="84"/>
      <c r="M3879" s="84"/>
    </row>
    <row r="3880" spans="1:13" ht="15.15" customHeight="1" thickBot="1" x14ac:dyDescent="0.35">
      <c r="A3880" s="22"/>
      <c r="B3880" s="22"/>
      <c r="C3880" s="22"/>
      <c r="D3880" s="22"/>
      <c r="E3880" s="23"/>
      <c r="F3880" s="25" t="s">
        <v>7886</v>
      </c>
      <c r="G3880" s="25" t="s">
        <v>7887</v>
      </c>
      <c r="H3880" s="25" t="s">
        <v>7888</v>
      </c>
      <c r="I3880" s="25" t="s">
        <v>7889</v>
      </c>
      <c r="J3880" s="25" t="s">
        <v>7890</v>
      </c>
      <c r="K3880" s="25" t="s">
        <v>7891</v>
      </c>
      <c r="L3880" s="22"/>
      <c r="M3880" s="22"/>
    </row>
    <row r="3881" spans="1:13" ht="21.3" customHeight="1" thickBot="1" x14ac:dyDescent="0.35">
      <c r="A3881" s="22"/>
      <c r="B3881" s="22"/>
      <c r="C3881" s="22"/>
      <c r="D3881" s="26"/>
      <c r="E3881" s="27" t="s">
        <v>7892</v>
      </c>
      <c r="F3881" s="28">
        <v>1</v>
      </c>
      <c r="G3881" s="29"/>
      <c r="H3881" s="29"/>
      <c r="I3881" s="29"/>
      <c r="J3881" s="31">
        <f>ROUND(F3881,3)</f>
        <v>1</v>
      </c>
      <c r="K3881" s="33">
        <f>SUM(J3881:J3881)</f>
        <v>1</v>
      </c>
      <c r="L3881" s="22"/>
      <c r="M3881" s="22"/>
    </row>
    <row r="3882" spans="1:13" ht="15.45" customHeight="1" thickBot="1" x14ac:dyDescent="0.35">
      <c r="A3882" s="10" t="s">
        <v>7893</v>
      </c>
      <c r="B3882" s="5" t="s">
        <v>7894</v>
      </c>
      <c r="C3882" s="5" t="s">
        <v>7895</v>
      </c>
      <c r="D3882" s="84" t="s">
        <v>7896</v>
      </c>
      <c r="E3882" s="84"/>
      <c r="F3882" s="84"/>
      <c r="G3882" s="84"/>
      <c r="H3882" s="84"/>
      <c r="I3882" s="84"/>
      <c r="J3882" s="84"/>
      <c r="K3882" s="20">
        <f>SUM(K3885:K3885)</f>
        <v>1</v>
      </c>
      <c r="L3882" s="21">
        <f>ROUND(0*(1+M2/100),2)</f>
        <v>0</v>
      </c>
      <c r="M3882" s="21">
        <f>ROUND(K3882*L3882,2)</f>
        <v>0</v>
      </c>
    </row>
    <row r="3883" spans="1:13" ht="49.05" customHeight="1" thickBot="1" x14ac:dyDescent="0.35">
      <c r="A3883" s="22"/>
      <c r="B3883" s="22"/>
      <c r="C3883" s="22"/>
      <c r="D3883" s="84" t="s">
        <v>7897</v>
      </c>
      <c r="E3883" s="84"/>
      <c r="F3883" s="84"/>
      <c r="G3883" s="84"/>
      <c r="H3883" s="84"/>
      <c r="I3883" s="84"/>
      <c r="J3883" s="84"/>
      <c r="K3883" s="84"/>
      <c r="L3883" s="84"/>
      <c r="M3883" s="84"/>
    </row>
    <row r="3884" spans="1:13" ht="15.15" customHeight="1" thickBot="1" x14ac:dyDescent="0.35">
      <c r="A3884" s="22"/>
      <c r="B3884" s="22"/>
      <c r="C3884" s="22"/>
      <c r="D3884" s="22"/>
      <c r="E3884" s="23"/>
      <c r="F3884" s="25" t="s">
        <v>7898</v>
      </c>
      <c r="G3884" s="25" t="s">
        <v>7899</v>
      </c>
      <c r="H3884" s="25" t="s">
        <v>7900</v>
      </c>
      <c r="I3884" s="25" t="s">
        <v>7901</v>
      </c>
      <c r="J3884" s="25" t="s">
        <v>7902</v>
      </c>
      <c r="K3884" s="25" t="s">
        <v>7903</v>
      </c>
      <c r="L3884" s="22"/>
      <c r="M3884" s="22"/>
    </row>
    <row r="3885" spans="1:13" ht="15.15" customHeight="1" thickBot="1" x14ac:dyDescent="0.35">
      <c r="A3885" s="22"/>
      <c r="B3885" s="22"/>
      <c r="C3885" s="22"/>
      <c r="D3885" s="26"/>
      <c r="E3885" s="27" t="s">
        <v>7904</v>
      </c>
      <c r="F3885" s="28">
        <v>1</v>
      </c>
      <c r="G3885" s="29"/>
      <c r="H3885" s="29"/>
      <c r="I3885" s="29"/>
      <c r="J3885" s="31">
        <f>ROUND(F3885,3)</f>
        <v>1</v>
      </c>
      <c r="K3885" s="33">
        <f>SUM(J3885:J3885)</f>
        <v>1</v>
      </c>
      <c r="L3885" s="22"/>
      <c r="M3885" s="22"/>
    </row>
    <row r="3886" spans="1:13" ht="15.45" customHeight="1" thickBot="1" x14ac:dyDescent="0.35">
      <c r="A3886" s="10" t="s">
        <v>7905</v>
      </c>
      <c r="B3886" s="5" t="s">
        <v>7906</v>
      </c>
      <c r="C3886" s="5" t="s">
        <v>7907</v>
      </c>
      <c r="D3886" s="84" t="s">
        <v>7908</v>
      </c>
      <c r="E3886" s="84"/>
      <c r="F3886" s="84"/>
      <c r="G3886" s="84"/>
      <c r="H3886" s="84"/>
      <c r="I3886" s="84"/>
      <c r="J3886" s="84"/>
      <c r="K3886" s="20">
        <f>SUM(K3889:K3889)</f>
        <v>1</v>
      </c>
      <c r="L3886" s="21">
        <f>ROUND(0*(1+M2/100),2)</f>
        <v>0</v>
      </c>
      <c r="M3886" s="21">
        <f>ROUND(K3886*L3886,2)</f>
        <v>0</v>
      </c>
    </row>
    <row r="3887" spans="1:13" ht="30.6" customHeight="1" thickBot="1" x14ac:dyDescent="0.35">
      <c r="A3887" s="22"/>
      <c r="B3887" s="22"/>
      <c r="C3887" s="22"/>
      <c r="D3887" s="84" t="s">
        <v>7909</v>
      </c>
      <c r="E3887" s="84"/>
      <c r="F3887" s="84"/>
      <c r="G3887" s="84"/>
      <c r="H3887" s="84"/>
      <c r="I3887" s="84"/>
      <c r="J3887" s="84"/>
      <c r="K3887" s="84"/>
      <c r="L3887" s="84"/>
      <c r="M3887" s="84"/>
    </row>
    <row r="3888" spans="1:13" ht="15.15" customHeight="1" thickBot="1" x14ac:dyDescent="0.35">
      <c r="A3888" s="22"/>
      <c r="B3888" s="22"/>
      <c r="C3888" s="22"/>
      <c r="D3888" s="22"/>
      <c r="E3888" s="23"/>
      <c r="F3888" s="25" t="s">
        <v>7910</v>
      </c>
      <c r="G3888" s="25" t="s">
        <v>7911</v>
      </c>
      <c r="H3888" s="25" t="s">
        <v>7912</v>
      </c>
      <c r="I3888" s="25" t="s">
        <v>7913</v>
      </c>
      <c r="J3888" s="25" t="s">
        <v>7914</v>
      </c>
      <c r="K3888" s="25" t="s">
        <v>7915</v>
      </c>
      <c r="L3888" s="22"/>
      <c r="M3888" s="22"/>
    </row>
    <row r="3889" spans="1:13" ht="21.3" customHeight="1" thickBot="1" x14ac:dyDescent="0.35">
      <c r="A3889" s="22"/>
      <c r="B3889" s="22"/>
      <c r="C3889" s="22"/>
      <c r="D3889" s="26"/>
      <c r="E3889" s="27" t="s">
        <v>7916</v>
      </c>
      <c r="F3889" s="28">
        <v>1</v>
      </c>
      <c r="G3889" s="29"/>
      <c r="H3889" s="29"/>
      <c r="I3889" s="29"/>
      <c r="J3889" s="31">
        <f>ROUND(F3889,3)</f>
        <v>1</v>
      </c>
      <c r="K3889" s="33">
        <f>SUM(J3889:J3889)</f>
        <v>1</v>
      </c>
      <c r="L3889" s="22"/>
      <c r="M3889" s="22"/>
    </row>
    <row r="3890" spans="1:13" ht="15.45" customHeight="1" thickBot="1" x14ac:dyDescent="0.35">
      <c r="A3890" s="10" t="s">
        <v>7917</v>
      </c>
      <c r="B3890" s="5" t="s">
        <v>7918</v>
      </c>
      <c r="C3890" s="5" t="s">
        <v>7919</v>
      </c>
      <c r="D3890" s="84" t="s">
        <v>7920</v>
      </c>
      <c r="E3890" s="84"/>
      <c r="F3890" s="84"/>
      <c r="G3890" s="84"/>
      <c r="H3890" s="84"/>
      <c r="I3890" s="84"/>
      <c r="J3890" s="84"/>
      <c r="K3890" s="20">
        <f>SUM(K3893:K3893)</f>
        <v>1</v>
      </c>
      <c r="L3890" s="21">
        <f>ROUND(0*(1+M2/100),2)</f>
        <v>0</v>
      </c>
      <c r="M3890" s="21">
        <f>ROUND(K3890*L3890,2)</f>
        <v>0</v>
      </c>
    </row>
    <row r="3891" spans="1:13" ht="21.3" customHeight="1" thickBot="1" x14ac:dyDescent="0.35">
      <c r="A3891" s="22"/>
      <c r="B3891" s="22"/>
      <c r="C3891" s="22"/>
      <c r="D3891" s="84" t="s">
        <v>7921</v>
      </c>
      <c r="E3891" s="84"/>
      <c r="F3891" s="84"/>
      <c r="G3891" s="84"/>
      <c r="H3891" s="84"/>
      <c r="I3891" s="84"/>
      <c r="J3891" s="84"/>
      <c r="K3891" s="84"/>
      <c r="L3891" s="84"/>
      <c r="M3891" s="84"/>
    </row>
    <row r="3892" spans="1:13" ht="15.15" customHeight="1" thickBot="1" x14ac:dyDescent="0.35">
      <c r="A3892" s="22"/>
      <c r="B3892" s="22"/>
      <c r="C3892" s="22"/>
      <c r="D3892" s="22"/>
      <c r="E3892" s="23"/>
      <c r="F3892" s="25" t="s">
        <v>7922</v>
      </c>
      <c r="G3892" s="25" t="s">
        <v>7923</v>
      </c>
      <c r="H3892" s="25" t="s">
        <v>7924</v>
      </c>
      <c r="I3892" s="25" t="s">
        <v>7925</v>
      </c>
      <c r="J3892" s="25" t="s">
        <v>7926</v>
      </c>
      <c r="K3892" s="25" t="s">
        <v>7927</v>
      </c>
      <c r="L3892" s="22"/>
      <c r="M3892" s="22"/>
    </row>
    <row r="3893" spans="1:13" ht="21.3" customHeight="1" thickBot="1" x14ac:dyDescent="0.35">
      <c r="A3893" s="22"/>
      <c r="B3893" s="22"/>
      <c r="C3893" s="22"/>
      <c r="D3893" s="26"/>
      <c r="E3893" s="27" t="s">
        <v>7928</v>
      </c>
      <c r="F3893" s="28">
        <v>1</v>
      </c>
      <c r="G3893" s="29"/>
      <c r="H3893" s="29"/>
      <c r="I3893" s="29"/>
      <c r="J3893" s="31">
        <f>ROUND(F3893,3)</f>
        <v>1</v>
      </c>
      <c r="K3893" s="33">
        <f>SUM(J3893:J3893)</f>
        <v>1</v>
      </c>
      <c r="L3893" s="22"/>
      <c r="M3893" s="22"/>
    </row>
    <row r="3894" spans="1:13" ht="15.45" customHeight="1" thickBot="1" x14ac:dyDescent="0.35">
      <c r="A3894" s="10" t="s">
        <v>7929</v>
      </c>
      <c r="B3894" s="5" t="s">
        <v>7930</v>
      </c>
      <c r="C3894" s="5" t="s">
        <v>7931</v>
      </c>
      <c r="D3894" s="84" t="s">
        <v>7932</v>
      </c>
      <c r="E3894" s="84"/>
      <c r="F3894" s="84"/>
      <c r="G3894" s="84"/>
      <c r="H3894" s="84"/>
      <c r="I3894" s="84"/>
      <c r="J3894" s="84"/>
      <c r="K3894" s="20">
        <f>SUM(K3897:K3897)</f>
        <v>1</v>
      </c>
      <c r="L3894" s="21">
        <f>ROUND(0*(1+M2/100),2)</f>
        <v>0</v>
      </c>
      <c r="M3894" s="21">
        <f>ROUND(K3894*L3894,2)</f>
        <v>0</v>
      </c>
    </row>
    <row r="3895" spans="1:13" ht="76.8" customHeight="1" thickBot="1" x14ac:dyDescent="0.35">
      <c r="A3895" s="22"/>
      <c r="B3895" s="22"/>
      <c r="C3895" s="22"/>
      <c r="D3895" s="84" t="s">
        <v>7933</v>
      </c>
      <c r="E3895" s="84"/>
      <c r="F3895" s="84"/>
      <c r="G3895" s="84"/>
      <c r="H3895" s="84"/>
      <c r="I3895" s="84"/>
      <c r="J3895" s="84"/>
      <c r="K3895" s="84"/>
      <c r="L3895" s="84"/>
      <c r="M3895" s="84"/>
    </row>
    <row r="3896" spans="1:13" ht="15.15" customHeight="1" thickBot="1" x14ac:dyDescent="0.35">
      <c r="A3896" s="22"/>
      <c r="B3896" s="22"/>
      <c r="C3896" s="22"/>
      <c r="D3896" s="22"/>
      <c r="E3896" s="23"/>
      <c r="F3896" s="25" t="s">
        <v>7934</v>
      </c>
      <c r="G3896" s="25" t="s">
        <v>7935</v>
      </c>
      <c r="H3896" s="25" t="s">
        <v>7936</v>
      </c>
      <c r="I3896" s="25" t="s">
        <v>7937</v>
      </c>
      <c r="J3896" s="25" t="s">
        <v>7938</v>
      </c>
      <c r="K3896" s="25" t="s">
        <v>7939</v>
      </c>
      <c r="L3896" s="22"/>
      <c r="M3896" s="22"/>
    </row>
    <row r="3897" spans="1:13" ht="15.15" customHeight="1" thickBot="1" x14ac:dyDescent="0.35">
      <c r="A3897" s="22"/>
      <c r="B3897" s="22"/>
      <c r="C3897" s="22"/>
      <c r="D3897" s="26"/>
      <c r="E3897" s="27" t="s">
        <v>7940</v>
      </c>
      <c r="F3897" s="28">
        <v>1</v>
      </c>
      <c r="G3897" s="29"/>
      <c r="H3897" s="29"/>
      <c r="I3897" s="29"/>
      <c r="J3897" s="31">
        <f>ROUND(F3897,3)</f>
        <v>1</v>
      </c>
      <c r="K3897" s="33">
        <f>SUM(J3897:J3897)</f>
        <v>1</v>
      </c>
      <c r="L3897" s="22"/>
      <c r="M3897" s="22"/>
    </row>
    <row r="3898" spans="1:13" ht="15.45" customHeight="1" thickBot="1" x14ac:dyDescent="0.35">
      <c r="A3898" s="10" t="s">
        <v>7941</v>
      </c>
      <c r="B3898" s="5" t="s">
        <v>7942</v>
      </c>
      <c r="C3898" s="5" t="s">
        <v>7943</v>
      </c>
      <c r="D3898" s="84" t="s">
        <v>7944</v>
      </c>
      <c r="E3898" s="84"/>
      <c r="F3898" s="84"/>
      <c r="G3898" s="84"/>
      <c r="H3898" s="84"/>
      <c r="I3898" s="84"/>
      <c r="J3898" s="84"/>
      <c r="K3898" s="20">
        <f>SUM(K3901:K3901)</f>
        <v>30</v>
      </c>
      <c r="L3898" s="21">
        <f>ROUND(0*(1+M2/100),2)</f>
        <v>0</v>
      </c>
      <c r="M3898" s="21">
        <f>ROUND(K3898*L3898,2)</f>
        <v>0</v>
      </c>
    </row>
    <row r="3899" spans="1:13" ht="21.3" customHeight="1" thickBot="1" x14ac:dyDescent="0.35">
      <c r="A3899" s="22"/>
      <c r="B3899" s="22"/>
      <c r="C3899" s="22"/>
      <c r="D3899" s="84" t="s">
        <v>7945</v>
      </c>
      <c r="E3899" s="84"/>
      <c r="F3899" s="84"/>
      <c r="G3899" s="84"/>
      <c r="H3899" s="84"/>
      <c r="I3899" s="84"/>
      <c r="J3899" s="84"/>
      <c r="K3899" s="84"/>
      <c r="L3899" s="84"/>
      <c r="M3899" s="84"/>
    </row>
    <row r="3900" spans="1:13" ht="15.15" customHeight="1" thickBot="1" x14ac:dyDescent="0.35">
      <c r="A3900" s="22"/>
      <c r="B3900" s="22"/>
      <c r="C3900" s="22"/>
      <c r="D3900" s="22"/>
      <c r="E3900" s="23"/>
      <c r="F3900" s="25" t="s">
        <v>7946</v>
      </c>
      <c r="G3900" s="25" t="s">
        <v>7947</v>
      </c>
      <c r="H3900" s="25" t="s">
        <v>7948</v>
      </c>
      <c r="I3900" s="25" t="s">
        <v>7949</v>
      </c>
      <c r="J3900" s="25" t="s">
        <v>7950</v>
      </c>
      <c r="K3900" s="25" t="s">
        <v>7951</v>
      </c>
      <c r="L3900" s="22"/>
      <c r="M3900" s="22"/>
    </row>
    <row r="3901" spans="1:13" ht="15.15" customHeight="1" thickBot="1" x14ac:dyDescent="0.35">
      <c r="A3901" s="22"/>
      <c r="B3901" s="22"/>
      <c r="C3901" s="22"/>
      <c r="D3901" s="26"/>
      <c r="E3901" s="27" t="s">
        <v>7952</v>
      </c>
      <c r="F3901" s="28">
        <v>30</v>
      </c>
      <c r="G3901" s="29"/>
      <c r="H3901" s="29"/>
      <c r="I3901" s="29"/>
      <c r="J3901" s="31">
        <f>ROUND(F3901,3)</f>
        <v>30</v>
      </c>
      <c r="K3901" s="33">
        <f>SUM(J3901:J3901)</f>
        <v>30</v>
      </c>
      <c r="L3901" s="22"/>
      <c r="M3901" s="22"/>
    </row>
    <row r="3902" spans="1:13" ht="15.45" customHeight="1" thickBot="1" x14ac:dyDescent="0.35">
      <c r="A3902" s="10" t="s">
        <v>7953</v>
      </c>
      <c r="B3902" s="5" t="s">
        <v>7954</v>
      </c>
      <c r="C3902" s="5" t="s">
        <v>7955</v>
      </c>
      <c r="D3902" s="84" t="s">
        <v>7956</v>
      </c>
      <c r="E3902" s="84"/>
      <c r="F3902" s="84"/>
      <c r="G3902" s="84"/>
      <c r="H3902" s="84"/>
      <c r="I3902" s="84"/>
      <c r="J3902" s="84"/>
      <c r="K3902" s="20">
        <f>SUM(K3905:K3905)</f>
        <v>11832</v>
      </c>
      <c r="L3902" s="21">
        <f>ROUND(0*(1+M2/100),2)</f>
        <v>0</v>
      </c>
      <c r="M3902" s="21">
        <f>ROUND(K3902*L3902,2)</f>
        <v>0</v>
      </c>
    </row>
    <row r="3903" spans="1:13" ht="39.75" customHeight="1" thickBot="1" x14ac:dyDescent="0.35">
      <c r="A3903" s="22"/>
      <c r="B3903" s="22"/>
      <c r="C3903" s="22"/>
      <c r="D3903" s="84" t="s">
        <v>7957</v>
      </c>
      <c r="E3903" s="84"/>
      <c r="F3903" s="84"/>
      <c r="G3903" s="84"/>
      <c r="H3903" s="84"/>
      <c r="I3903" s="84"/>
      <c r="J3903" s="84"/>
      <c r="K3903" s="84"/>
      <c r="L3903" s="84"/>
      <c r="M3903" s="84"/>
    </row>
    <row r="3904" spans="1:13" ht="15.15" customHeight="1" thickBot="1" x14ac:dyDescent="0.35">
      <c r="A3904" s="22"/>
      <c r="B3904" s="22"/>
      <c r="C3904" s="22"/>
      <c r="D3904" s="22"/>
      <c r="E3904" s="23"/>
      <c r="F3904" s="25" t="s">
        <v>7958</v>
      </c>
      <c r="G3904" s="25" t="s">
        <v>7959</v>
      </c>
      <c r="H3904" s="25" t="s">
        <v>7960</v>
      </c>
      <c r="I3904" s="25" t="s">
        <v>7961</v>
      </c>
      <c r="J3904" s="25" t="s">
        <v>7962</v>
      </c>
      <c r="K3904" s="25" t="s">
        <v>7963</v>
      </c>
      <c r="L3904" s="22"/>
      <c r="M3904" s="22"/>
    </row>
    <row r="3905" spans="1:13" ht="21.3" customHeight="1" thickBot="1" x14ac:dyDescent="0.35">
      <c r="A3905" s="22"/>
      <c r="B3905" s="22"/>
      <c r="C3905" s="22"/>
      <c r="D3905" s="26"/>
      <c r="E3905" s="27" t="s">
        <v>7964</v>
      </c>
      <c r="F3905" s="28">
        <v>11832</v>
      </c>
      <c r="G3905" s="29"/>
      <c r="H3905" s="29"/>
      <c r="I3905" s="29"/>
      <c r="J3905" s="31">
        <f>ROUND(F3905,3)</f>
        <v>11832</v>
      </c>
      <c r="K3905" s="33">
        <f>SUM(J3905:J3905)</f>
        <v>11832</v>
      </c>
      <c r="L3905" s="22"/>
      <c r="M3905" s="22"/>
    </row>
    <row r="3906" spans="1:13" ht="15.45" customHeight="1" thickBot="1" x14ac:dyDescent="0.35">
      <c r="A3906" s="10" t="s">
        <v>7965</v>
      </c>
      <c r="B3906" s="5" t="s">
        <v>7966</v>
      </c>
      <c r="C3906" s="5" t="s">
        <v>7967</v>
      </c>
      <c r="D3906" s="84" t="s">
        <v>7968</v>
      </c>
      <c r="E3906" s="84"/>
      <c r="F3906" s="84"/>
      <c r="G3906" s="84"/>
      <c r="H3906" s="84"/>
      <c r="I3906" s="84"/>
      <c r="J3906" s="84"/>
      <c r="K3906" s="20">
        <f>SUM(K3909:K3909)</f>
        <v>240</v>
      </c>
      <c r="L3906" s="21">
        <f>ROUND(0*(1+M2/100),2)</f>
        <v>0</v>
      </c>
      <c r="M3906" s="21">
        <f>ROUND(K3906*L3906,2)</f>
        <v>0</v>
      </c>
    </row>
    <row r="3907" spans="1:13" ht="30.6" customHeight="1" thickBot="1" x14ac:dyDescent="0.35">
      <c r="A3907" s="22"/>
      <c r="B3907" s="22"/>
      <c r="C3907" s="22"/>
      <c r="D3907" s="84" t="s">
        <v>7969</v>
      </c>
      <c r="E3907" s="84"/>
      <c r="F3907" s="84"/>
      <c r="G3907" s="84"/>
      <c r="H3907" s="84"/>
      <c r="I3907" s="84"/>
      <c r="J3907" s="84"/>
      <c r="K3907" s="84"/>
      <c r="L3907" s="84"/>
      <c r="M3907" s="84"/>
    </row>
    <row r="3908" spans="1:13" ht="15.15" customHeight="1" thickBot="1" x14ac:dyDescent="0.35">
      <c r="A3908" s="22"/>
      <c r="B3908" s="22"/>
      <c r="C3908" s="22"/>
      <c r="D3908" s="22"/>
      <c r="E3908" s="23"/>
      <c r="F3908" s="25" t="s">
        <v>7970</v>
      </c>
      <c r="G3908" s="25" t="s">
        <v>7971</v>
      </c>
      <c r="H3908" s="25" t="s">
        <v>7972</v>
      </c>
      <c r="I3908" s="25" t="s">
        <v>7973</v>
      </c>
      <c r="J3908" s="25" t="s">
        <v>7974</v>
      </c>
      <c r="K3908" s="25" t="s">
        <v>7975</v>
      </c>
      <c r="L3908" s="22"/>
      <c r="M3908" s="22"/>
    </row>
    <row r="3909" spans="1:13" ht="15.15" customHeight="1" thickBot="1" x14ac:dyDescent="0.35">
      <c r="A3909" s="22"/>
      <c r="B3909" s="22"/>
      <c r="C3909" s="22"/>
      <c r="D3909" s="26"/>
      <c r="E3909" s="27" t="s">
        <v>7976</v>
      </c>
      <c r="F3909" s="28">
        <v>240</v>
      </c>
      <c r="G3909" s="29"/>
      <c r="H3909" s="29"/>
      <c r="I3909" s="29"/>
      <c r="J3909" s="31">
        <f>ROUND(F3909,3)</f>
        <v>240</v>
      </c>
      <c r="K3909" s="33">
        <f>SUM(J3909:J3909)</f>
        <v>240</v>
      </c>
      <c r="L3909" s="22"/>
      <c r="M3909" s="22"/>
    </row>
    <row r="3910" spans="1:13" ht="15.45" customHeight="1" thickBot="1" x14ac:dyDescent="0.35">
      <c r="A3910" s="10" t="s">
        <v>7977</v>
      </c>
      <c r="B3910" s="5" t="s">
        <v>7978</v>
      </c>
      <c r="C3910" s="5" t="s">
        <v>7979</v>
      </c>
      <c r="D3910" s="84" t="s">
        <v>7980</v>
      </c>
      <c r="E3910" s="84"/>
      <c r="F3910" s="84"/>
      <c r="G3910" s="84"/>
      <c r="H3910" s="84"/>
      <c r="I3910" s="84"/>
      <c r="J3910" s="84"/>
      <c r="K3910" s="20">
        <f>SUM(K3913:K3926)</f>
        <v>325</v>
      </c>
      <c r="L3910" s="21">
        <f>ROUND(0*(1+M2/100),2)</f>
        <v>0</v>
      </c>
      <c r="M3910" s="21">
        <f>ROUND(K3910*L3910,2)</f>
        <v>0</v>
      </c>
    </row>
    <row r="3911" spans="1:13" ht="21.3" customHeight="1" thickBot="1" x14ac:dyDescent="0.35">
      <c r="A3911" s="22"/>
      <c r="B3911" s="22"/>
      <c r="C3911" s="22"/>
      <c r="D3911" s="84" t="s">
        <v>7981</v>
      </c>
      <c r="E3911" s="84"/>
      <c r="F3911" s="84"/>
      <c r="G3911" s="84"/>
      <c r="H3911" s="84"/>
      <c r="I3911" s="84"/>
      <c r="J3911" s="84"/>
      <c r="K3911" s="84"/>
      <c r="L3911" s="84"/>
      <c r="M3911" s="84"/>
    </row>
    <row r="3912" spans="1:13" ht="15.15" customHeight="1" thickBot="1" x14ac:dyDescent="0.35">
      <c r="A3912" s="22"/>
      <c r="B3912" s="22"/>
      <c r="C3912" s="22"/>
      <c r="D3912" s="22"/>
      <c r="E3912" s="23"/>
      <c r="F3912" s="25" t="s">
        <v>7982</v>
      </c>
      <c r="G3912" s="25" t="s">
        <v>7983</v>
      </c>
      <c r="H3912" s="25" t="s">
        <v>7984</v>
      </c>
      <c r="I3912" s="25" t="s">
        <v>7985</v>
      </c>
      <c r="J3912" s="25" t="s">
        <v>7986</v>
      </c>
      <c r="K3912" s="25" t="s">
        <v>7987</v>
      </c>
      <c r="L3912" s="22"/>
      <c r="M3912" s="22"/>
    </row>
    <row r="3913" spans="1:13" ht="30.6" customHeight="1" thickBot="1" x14ac:dyDescent="0.35">
      <c r="A3913" s="22"/>
      <c r="B3913" s="22"/>
      <c r="C3913" s="22"/>
      <c r="D3913" s="26"/>
      <c r="E3913" s="27" t="s">
        <v>7988</v>
      </c>
      <c r="F3913" s="28">
        <v>1</v>
      </c>
      <c r="G3913" s="29">
        <v>4</v>
      </c>
      <c r="H3913" s="29"/>
      <c r="I3913" s="29"/>
      <c r="J3913" s="31">
        <f t="shared" ref="J3913:J3926" si="87">ROUND(F3913*G3913,3)</f>
        <v>4</v>
      </c>
      <c r="K3913" s="42"/>
      <c r="L3913" s="22"/>
      <c r="M3913" s="22"/>
    </row>
    <row r="3914" spans="1:13" ht="21.3" customHeight="1" thickBot="1" x14ac:dyDescent="0.35">
      <c r="A3914" s="22"/>
      <c r="B3914" s="22"/>
      <c r="C3914" s="22"/>
      <c r="D3914" s="26"/>
      <c r="E3914" s="5" t="s">
        <v>7989</v>
      </c>
      <c r="F3914" s="3">
        <v>13</v>
      </c>
      <c r="G3914" s="20">
        <v>4</v>
      </c>
      <c r="H3914" s="20"/>
      <c r="I3914" s="20"/>
      <c r="J3914" s="30">
        <f t="shared" si="87"/>
        <v>52</v>
      </c>
      <c r="K3914" s="22"/>
      <c r="L3914" s="22"/>
      <c r="M3914" s="22"/>
    </row>
    <row r="3915" spans="1:13" ht="30.6" customHeight="1" thickBot="1" x14ac:dyDescent="0.35">
      <c r="A3915" s="22"/>
      <c r="B3915" s="22"/>
      <c r="C3915" s="22"/>
      <c r="D3915" s="26"/>
      <c r="E3915" s="5" t="s">
        <v>7990</v>
      </c>
      <c r="F3915" s="3">
        <v>3</v>
      </c>
      <c r="G3915" s="20">
        <v>2</v>
      </c>
      <c r="H3915" s="20"/>
      <c r="I3915" s="20"/>
      <c r="J3915" s="30">
        <f t="shared" si="87"/>
        <v>6</v>
      </c>
      <c r="K3915" s="22"/>
      <c r="L3915" s="22"/>
      <c r="M3915" s="22"/>
    </row>
    <row r="3916" spans="1:13" ht="21.3" customHeight="1" thickBot="1" x14ac:dyDescent="0.35">
      <c r="A3916" s="22"/>
      <c r="B3916" s="22"/>
      <c r="C3916" s="22"/>
      <c r="D3916" s="26"/>
      <c r="E3916" s="5" t="s">
        <v>7991</v>
      </c>
      <c r="F3916" s="3">
        <v>8</v>
      </c>
      <c r="G3916" s="20">
        <v>2</v>
      </c>
      <c r="H3916" s="20"/>
      <c r="I3916" s="20"/>
      <c r="J3916" s="30">
        <f t="shared" si="87"/>
        <v>16</v>
      </c>
      <c r="K3916" s="22"/>
      <c r="L3916" s="22"/>
      <c r="M3916" s="22"/>
    </row>
    <row r="3917" spans="1:13" ht="30.6" customHeight="1" thickBot="1" x14ac:dyDescent="0.35">
      <c r="A3917" s="22"/>
      <c r="B3917" s="22"/>
      <c r="C3917" s="22"/>
      <c r="D3917" s="26"/>
      <c r="E3917" s="5" t="s">
        <v>7992</v>
      </c>
      <c r="F3917" s="3">
        <v>1</v>
      </c>
      <c r="G3917" s="20">
        <v>2</v>
      </c>
      <c r="H3917" s="20"/>
      <c r="I3917" s="20"/>
      <c r="J3917" s="30">
        <f t="shared" si="87"/>
        <v>2</v>
      </c>
      <c r="K3917" s="22"/>
      <c r="L3917" s="22"/>
      <c r="M3917" s="22"/>
    </row>
    <row r="3918" spans="1:13" ht="30.6" customHeight="1" thickBot="1" x14ac:dyDescent="0.35">
      <c r="A3918" s="22"/>
      <c r="B3918" s="22"/>
      <c r="C3918" s="22"/>
      <c r="D3918" s="26"/>
      <c r="E3918" s="5" t="s">
        <v>7993</v>
      </c>
      <c r="F3918" s="3">
        <v>1</v>
      </c>
      <c r="G3918" s="20">
        <v>2</v>
      </c>
      <c r="H3918" s="20"/>
      <c r="I3918" s="20"/>
      <c r="J3918" s="30">
        <f t="shared" si="87"/>
        <v>2</v>
      </c>
      <c r="K3918" s="22"/>
      <c r="L3918" s="22"/>
      <c r="M3918" s="22"/>
    </row>
    <row r="3919" spans="1:13" ht="30.6" customHeight="1" thickBot="1" x14ac:dyDescent="0.35">
      <c r="A3919" s="22"/>
      <c r="B3919" s="22"/>
      <c r="C3919" s="22"/>
      <c r="D3919" s="26"/>
      <c r="E3919" s="5" t="s">
        <v>7994</v>
      </c>
      <c r="F3919" s="3">
        <v>1</v>
      </c>
      <c r="G3919" s="20">
        <v>1</v>
      </c>
      <c r="H3919" s="20"/>
      <c r="I3919" s="20"/>
      <c r="J3919" s="30">
        <f t="shared" si="87"/>
        <v>1</v>
      </c>
      <c r="K3919" s="22"/>
      <c r="L3919" s="22"/>
      <c r="M3919" s="22"/>
    </row>
    <row r="3920" spans="1:13" ht="21.3" customHeight="1" thickBot="1" x14ac:dyDescent="0.35">
      <c r="A3920" s="22"/>
      <c r="B3920" s="22"/>
      <c r="C3920" s="22"/>
      <c r="D3920" s="26"/>
      <c r="E3920" s="5" t="s">
        <v>7995</v>
      </c>
      <c r="F3920" s="3">
        <v>26</v>
      </c>
      <c r="G3920" s="20">
        <v>1</v>
      </c>
      <c r="H3920" s="20"/>
      <c r="I3920" s="20"/>
      <c r="J3920" s="30">
        <f t="shared" si="87"/>
        <v>26</v>
      </c>
      <c r="K3920" s="22"/>
      <c r="L3920" s="22"/>
      <c r="M3920" s="22"/>
    </row>
    <row r="3921" spans="1:13" ht="30.6" customHeight="1" thickBot="1" x14ac:dyDescent="0.35">
      <c r="A3921" s="22"/>
      <c r="B3921" s="22"/>
      <c r="C3921" s="22"/>
      <c r="D3921" s="26"/>
      <c r="E3921" s="5" t="s">
        <v>7996</v>
      </c>
      <c r="F3921" s="3">
        <v>50</v>
      </c>
      <c r="G3921" s="20">
        <v>1</v>
      </c>
      <c r="H3921" s="20"/>
      <c r="I3921" s="20"/>
      <c r="J3921" s="30">
        <f t="shared" si="87"/>
        <v>50</v>
      </c>
      <c r="K3921" s="22"/>
      <c r="L3921" s="22"/>
      <c r="M3921" s="22"/>
    </row>
    <row r="3922" spans="1:13" ht="30.6" customHeight="1" thickBot="1" x14ac:dyDescent="0.35">
      <c r="A3922" s="22"/>
      <c r="B3922" s="22"/>
      <c r="C3922" s="22"/>
      <c r="D3922" s="26"/>
      <c r="E3922" s="5" t="s">
        <v>7997</v>
      </c>
      <c r="F3922" s="3">
        <v>26</v>
      </c>
      <c r="G3922" s="20">
        <v>1</v>
      </c>
      <c r="H3922" s="20"/>
      <c r="I3922" s="20"/>
      <c r="J3922" s="30">
        <f t="shared" si="87"/>
        <v>26</v>
      </c>
      <c r="K3922" s="22"/>
      <c r="L3922" s="22"/>
      <c r="M3922" s="22"/>
    </row>
    <row r="3923" spans="1:13" ht="21.3" customHeight="1" thickBot="1" x14ac:dyDescent="0.35">
      <c r="A3923" s="22"/>
      <c r="B3923" s="22"/>
      <c r="C3923" s="22"/>
      <c r="D3923" s="26"/>
      <c r="E3923" s="5" t="s">
        <v>7998</v>
      </c>
      <c r="F3923" s="3">
        <v>26</v>
      </c>
      <c r="G3923" s="20">
        <v>1</v>
      </c>
      <c r="H3923" s="20"/>
      <c r="I3923" s="20"/>
      <c r="J3923" s="30">
        <f t="shared" si="87"/>
        <v>26</v>
      </c>
      <c r="K3923" s="22"/>
      <c r="L3923" s="22"/>
      <c r="M3923" s="22"/>
    </row>
    <row r="3924" spans="1:13" ht="21.3" customHeight="1" thickBot="1" x14ac:dyDescent="0.35">
      <c r="A3924" s="22"/>
      <c r="B3924" s="22"/>
      <c r="C3924" s="22"/>
      <c r="D3924" s="26"/>
      <c r="E3924" s="5" t="s">
        <v>7999</v>
      </c>
      <c r="F3924" s="3">
        <v>67</v>
      </c>
      <c r="G3924" s="20">
        <v>1</v>
      </c>
      <c r="H3924" s="20"/>
      <c r="I3924" s="20"/>
      <c r="J3924" s="30">
        <f t="shared" si="87"/>
        <v>67</v>
      </c>
      <c r="K3924" s="22"/>
      <c r="L3924" s="22"/>
      <c r="M3924" s="22"/>
    </row>
    <row r="3925" spans="1:13" ht="21.3" customHeight="1" thickBot="1" x14ac:dyDescent="0.35">
      <c r="A3925" s="22"/>
      <c r="B3925" s="22"/>
      <c r="C3925" s="22"/>
      <c r="D3925" s="26"/>
      <c r="E3925" s="5" t="s">
        <v>8000</v>
      </c>
      <c r="F3925" s="3">
        <v>35</v>
      </c>
      <c r="G3925" s="20">
        <v>1</v>
      </c>
      <c r="H3925" s="20"/>
      <c r="I3925" s="20"/>
      <c r="J3925" s="30">
        <f t="shared" si="87"/>
        <v>35</v>
      </c>
      <c r="K3925" s="22"/>
      <c r="L3925" s="22"/>
      <c r="M3925" s="22"/>
    </row>
    <row r="3926" spans="1:13" ht="21.3" customHeight="1" thickBot="1" x14ac:dyDescent="0.35">
      <c r="A3926" s="22"/>
      <c r="B3926" s="22"/>
      <c r="C3926" s="22"/>
      <c r="D3926" s="26"/>
      <c r="E3926" s="5" t="s">
        <v>8001</v>
      </c>
      <c r="F3926" s="3">
        <v>12</v>
      </c>
      <c r="G3926" s="20">
        <v>1</v>
      </c>
      <c r="H3926" s="20"/>
      <c r="I3926" s="20"/>
      <c r="J3926" s="30">
        <f t="shared" si="87"/>
        <v>12</v>
      </c>
      <c r="K3926" s="32">
        <f>SUM(J3913:J3926)</f>
        <v>325</v>
      </c>
      <c r="L3926" s="22"/>
      <c r="M3926" s="22"/>
    </row>
    <row r="3927" spans="1:13" ht="15.45" customHeight="1" thickBot="1" x14ac:dyDescent="0.35">
      <c r="A3927" s="10" t="s">
        <v>8002</v>
      </c>
      <c r="B3927" s="5" t="s">
        <v>8003</v>
      </c>
      <c r="C3927" s="5" t="s">
        <v>8004</v>
      </c>
      <c r="D3927" s="84" t="s">
        <v>8005</v>
      </c>
      <c r="E3927" s="84"/>
      <c r="F3927" s="84"/>
      <c r="G3927" s="84"/>
      <c r="H3927" s="84"/>
      <c r="I3927" s="84"/>
      <c r="J3927" s="84"/>
      <c r="K3927" s="20">
        <f>SUM(K3930:K3935)</f>
        <v>58</v>
      </c>
      <c r="L3927" s="21">
        <f>ROUND(0*(1+M2/100),2)</f>
        <v>0</v>
      </c>
      <c r="M3927" s="21">
        <f>ROUND(K3927*L3927,2)</f>
        <v>0</v>
      </c>
    </row>
    <row r="3928" spans="1:13" ht="49.05" customHeight="1" thickBot="1" x14ac:dyDescent="0.35">
      <c r="A3928" s="22"/>
      <c r="B3928" s="22"/>
      <c r="C3928" s="22"/>
      <c r="D3928" s="84" t="s">
        <v>8006</v>
      </c>
      <c r="E3928" s="84"/>
      <c r="F3928" s="84"/>
      <c r="G3928" s="84"/>
      <c r="H3928" s="84"/>
      <c r="I3928" s="84"/>
      <c r="J3928" s="84"/>
      <c r="K3928" s="84"/>
      <c r="L3928" s="84"/>
      <c r="M3928" s="84"/>
    </row>
    <row r="3929" spans="1:13" ht="15.15" customHeight="1" thickBot="1" x14ac:dyDescent="0.35">
      <c r="A3929" s="22"/>
      <c r="B3929" s="22"/>
      <c r="C3929" s="22"/>
      <c r="D3929" s="22"/>
      <c r="E3929" s="23"/>
      <c r="F3929" s="25" t="s">
        <v>8007</v>
      </c>
      <c r="G3929" s="25" t="s">
        <v>8008</v>
      </c>
      <c r="H3929" s="25" t="s">
        <v>8009</v>
      </c>
      <c r="I3929" s="25" t="s">
        <v>8010</v>
      </c>
      <c r="J3929" s="25" t="s">
        <v>8011</v>
      </c>
      <c r="K3929" s="25" t="s">
        <v>8012</v>
      </c>
      <c r="L3929" s="22"/>
      <c r="M3929" s="22"/>
    </row>
    <row r="3930" spans="1:13" ht="15.15" customHeight="1" thickBot="1" x14ac:dyDescent="0.35">
      <c r="A3930" s="22"/>
      <c r="B3930" s="22"/>
      <c r="C3930" s="22"/>
      <c r="D3930" s="26"/>
      <c r="E3930" s="27" t="s">
        <v>8013</v>
      </c>
      <c r="F3930" s="28">
        <v>2</v>
      </c>
      <c r="G3930" s="29"/>
      <c r="H3930" s="29"/>
      <c r="I3930" s="29"/>
      <c r="J3930" s="31">
        <f t="shared" ref="J3930:J3935" si="88">ROUND(F3930,3)</f>
        <v>2</v>
      </c>
      <c r="K3930" s="42"/>
      <c r="L3930" s="22"/>
      <c r="M3930" s="22"/>
    </row>
    <row r="3931" spans="1:13" ht="15.15" customHeight="1" thickBot="1" x14ac:dyDescent="0.35">
      <c r="A3931" s="22"/>
      <c r="B3931" s="22"/>
      <c r="C3931" s="22"/>
      <c r="D3931" s="26"/>
      <c r="E3931" s="5" t="s">
        <v>8014</v>
      </c>
      <c r="F3931" s="3">
        <v>8</v>
      </c>
      <c r="G3931" s="20"/>
      <c r="H3931" s="20"/>
      <c r="I3931" s="20"/>
      <c r="J3931" s="30">
        <f t="shared" si="88"/>
        <v>8</v>
      </c>
      <c r="K3931" s="22"/>
      <c r="L3931" s="22"/>
      <c r="M3931" s="22"/>
    </row>
    <row r="3932" spans="1:13" ht="15.15" customHeight="1" thickBot="1" x14ac:dyDescent="0.35">
      <c r="A3932" s="22"/>
      <c r="B3932" s="22"/>
      <c r="C3932" s="22"/>
      <c r="D3932" s="26"/>
      <c r="E3932" s="5" t="s">
        <v>8015</v>
      </c>
      <c r="F3932" s="3">
        <v>7</v>
      </c>
      <c r="G3932" s="20"/>
      <c r="H3932" s="20"/>
      <c r="I3932" s="20"/>
      <c r="J3932" s="30">
        <f t="shared" si="88"/>
        <v>7</v>
      </c>
      <c r="K3932" s="22"/>
      <c r="L3932" s="22"/>
      <c r="M3932" s="22"/>
    </row>
    <row r="3933" spans="1:13" ht="21.3" customHeight="1" thickBot="1" x14ac:dyDescent="0.35">
      <c r="A3933" s="22"/>
      <c r="B3933" s="22"/>
      <c r="C3933" s="22"/>
      <c r="D3933" s="26"/>
      <c r="E3933" s="5" t="s">
        <v>8016</v>
      </c>
      <c r="F3933" s="3">
        <v>5</v>
      </c>
      <c r="G3933" s="20"/>
      <c r="H3933" s="20"/>
      <c r="I3933" s="20"/>
      <c r="J3933" s="30">
        <f t="shared" si="88"/>
        <v>5</v>
      </c>
      <c r="K3933" s="22"/>
      <c r="L3933" s="22"/>
      <c r="M3933" s="22"/>
    </row>
    <row r="3934" spans="1:13" ht="21.3" customHeight="1" thickBot="1" x14ac:dyDescent="0.35">
      <c r="A3934" s="22"/>
      <c r="B3934" s="22"/>
      <c r="C3934" s="22"/>
      <c r="D3934" s="26"/>
      <c r="E3934" s="5" t="s">
        <v>8017</v>
      </c>
      <c r="F3934" s="3">
        <v>3</v>
      </c>
      <c r="G3934" s="20"/>
      <c r="H3934" s="20"/>
      <c r="I3934" s="20"/>
      <c r="J3934" s="30">
        <f t="shared" si="88"/>
        <v>3</v>
      </c>
      <c r="K3934" s="22"/>
      <c r="L3934" s="22"/>
      <c r="M3934" s="22"/>
    </row>
    <row r="3935" spans="1:13" ht="15.15" customHeight="1" thickBot="1" x14ac:dyDescent="0.35">
      <c r="A3935" s="22"/>
      <c r="B3935" s="22"/>
      <c r="C3935" s="22"/>
      <c r="D3935" s="26"/>
      <c r="E3935" s="5" t="s">
        <v>8018</v>
      </c>
      <c r="F3935" s="3">
        <v>33</v>
      </c>
      <c r="G3935" s="20"/>
      <c r="H3935" s="20"/>
      <c r="I3935" s="20"/>
      <c r="J3935" s="30">
        <f t="shared" si="88"/>
        <v>33</v>
      </c>
      <c r="K3935" s="32">
        <f>SUM(J3930:J3935)</f>
        <v>58</v>
      </c>
      <c r="L3935" s="22"/>
      <c r="M3935" s="22"/>
    </row>
    <row r="3936" spans="1:13" ht="15.45" customHeight="1" thickBot="1" x14ac:dyDescent="0.35">
      <c r="A3936" s="10" t="s">
        <v>8019</v>
      </c>
      <c r="B3936" s="5" t="s">
        <v>8020</v>
      </c>
      <c r="C3936" s="5" t="s">
        <v>8021</v>
      </c>
      <c r="D3936" s="84" t="s">
        <v>8022</v>
      </c>
      <c r="E3936" s="84"/>
      <c r="F3936" s="84"/>
      <c r="G3936" s="84"/>
      <c r="H3936" s="84"/>
      <c r="I3936" s="84"/>
      <c r="J3936" s="84"/>
      <c r="K3936" s="20">
        <f>SUM(K3939:K3958)</f>
        <v>383</v>
      </c>
      <c r="L3936" s="21">
        <f>ROUND(0*(1+M2/100),2)</f>
        <v>0</v>
      </c>
      <c r="M3936" s="21">
        <f>ROUND(K3936*L3936,2)</f>
        <v>0</v>
      </c>
    </row>
    <row r="3937" spans="1:13" ht="12.15" customHeight="1" thickBot="1" x14ac:dyDescent="0.35">
      <c r="A3937" s="22"/>
      <c r="B3937" s="22"/>
      <c r="C3937" s="22"/>
      <c r="D3937" s="84" t="s">
        <v>8023</v>
      </c>
      <c r="E3937" s="84"/>
      <c r="F3937" s="84"/>
      <c r="G3937" s="84"/>
      <c r="H3937" s="84"/>
      <c r="I3937" s="84"/>
      <c r="J3937" s="84"/>
      <c r="K3937" s="84"/>
      <c r="L3937" s="84"/>
      <c r="M3937" s="84"/>
    </row>
    <row r="3938" spans="1:13" ht="15.15" customHeight="1" thickBot="1" x14ac:dyDescent="0.35">
      <c r="A3938" s="22"/>
      <c r="B3938" s="22"/>
      <c r="C3938" s="22"/>
      <c r="D3938" s="22"/>
      <c r="E3938" s="23"/>
      <c r="F3938" s="25" t="s">
        <v>8024</v>
      </c>
      <c r="G3938" s="25" t="s">
        <v>8025</v>
      </c>
      <c r="H3938" s="25" t="s">
        <v>8026</v>
      </c>
      <c r="I3938" s="25" t="s">
        <v>8027</v>
      </c>
      <c r="J3938" s="25" t="s">
        <v>8028</v>
      </c>
      <c r="K3938" s="25" t="s">
        <v>8029</v>
      </c>
      <c r="L3938" s="22"/>
      <c r="M3938" s="22"/>
    </row>
    <row r="3939" spans="1:13" ht="30.6" customHeight="1" thickBot="1" x14ac:dyDescent="0.35">
      <c r="A3939" s="22"/>
      <c r="B3939" s="22"/>
      <c r="C3939" s="22"/>
      <c r="D3939" s="26"/>
      <c r="E3939" s="27" t="s">
        <v>8030</v>
      </c>
      <c r="F3939" s="28">
        <v>1</v>
      </c>
      <c r="G3939" s="29">
        <v>4</v>
      </c>
      <c r="H3939" s="29"/>
      <c r="I3939" s="29"/>
      <c r="J3939" s="31">
        <f t="shared" ref="J3939:J3958" si="89">ROUND(F3939*G3939,3)</f>
        <v>4</v>
      </c>
      <c r="K3939" s="42"/>
      <c r="L3939" s="22"/>
      <c r="M3939" s="22"/>
    </row>
    <row r="3940" spans="1:13" ht="21.3" customHeight="1" thickBot="1" x14ac:dyDescent="0.35">
      <c r="A3940" s="22"/>
      <c r="B3940" s="22"/>
      <c r="C3940" s="22"/>
      <c r="D3940" s="26"/>
      <c r="E3940" s="5" t="s">
        <v>8031</v>
      </c>
      <c r="F3940" s="3">
        <v>13</v>
      </c>
      <c r="G3940" s="20">
        <v>4</v>
      </c>
      <c r="H3940" s="20"/>
      <c r="I3940" s="20"/>
      <c r="J3940" s="30">
        <f t="shared" si="89"/>
        <v>52</v>
      </c>
      <c r="K3940" s="22"/>
      <c r="L3940" s="22"/>
      <c r="M3940" s="22"/>
    </row>
    <row r="3941" spans="1:13" ht="30.6" customHeight="1" thickBot="1" x14ac:dyDescent="0.35">
      <c r="A3941" s="22"/>
      <c r="B3941" s="22"/>
      <c r="C3941" s="22"/>
      <c r="D3941" s="26"/>
      <c r="E3941" s="5" t="s">
        <v>8032</v>
      </c>
      <c r="F3941" s="3">
        <v>3</v>
      </c>
      <c r="G3941" s="20">
        <v>2</v>
      </c>
      <c r="H3941" s="20"/>
      <c r="I3941" s="20"/>
      <c r="J3941" s="30">
        <f t="shared" si="89"/>
        <v>6</v>
      </c>
      <c r="K3941" s="22"/>
      <c r="L3941" s="22"/>
      <c r="M3941" s="22"/>
    </row>
    <row r="3942" spans="1:13" ht="21.3" customHeight="1" thickBot="1" x14ac:dyDescent="0.35">
      <c r="A3942" s="22"/>
      <c r="B3942" s="22"/>
      <c r="C3942" s="22"/>
      <c r="D3942" s="26"/>
      <c r="E3942" s="5" t="s">
        <v>8033</v>
      </c>
      <c r="F3942" s="3">
        <v>8</v>
      </c>
      <c r="G3942" s="20">
        <v>2</v>
      </c>
      <c r="H3942" s="20"/>
      <c r="I3942" s="20"/>
      <c r="J3942" s="30">
        <f t="shared" si="89"/>
        <v>16</v>
      </c>
      <c r="K3942" s="22"/>
      <c r="L3942" s="22"/>
      <c r="M3942" s="22"/>
    </row>
    <row r="3943" spans="1:13" ht="30.6" customHeight="1" thickBot="1" x14ac:dyDescent="0.35">
      <c r="A3943" s="22"/>
      <c r="B3943" s="22"/>
      <c r="C3943" s="22"/>
      <c r="D3943" s="26"/>
      <c r="E3943" s="5" t="s">
        <v>8034</v>
      </c>
      <c r="F3943" s="3">
        <v>1</v>
      </c>
      <c r="G3943" s="20">
        <v>2</v>
      </c>
      <c r="H3943" s="20"/>
      <c r="I3943" s="20"/>
      <c r="J3943" s="30">
        <f t="shared" si="89"/>
        <v>2</v>
      </c>
      <c r="K3943" s="22"/>
      <c r="L3943" s="22"/>
      <c r="M3943" s="22"/>
    </row>
    <row r="3944" spans="1:13" ht="30.6" customHeight="1" thickBot="1" x14ac:dyDescent="0.35">
      <c r="A3944" s="22"/>
      <c r="B3944" s="22"/>
      <c r="C3944" s="22"/>
      <c r="D3944" s="26"/>
      <c r="E3944" s="5" t="s">
        <v>8035</v>
      </c>
      <c r="F3944" s="3">
        <v>1</v>
      </c>
      <c r="G3944" s="20">
        <v>2</v>
      </c>
      <c r="H3944" s="20"/>
      <c r="I3944" s="20"/>
      <c r="J3944" s="30">
        <f t="shared" si="89"/>
        <v>2</v>
      </c>
      <c r="K3944" s="22"/>
      <c r="L3944" s="22"/>
      <c r="M3944" s="22"/>
    </row>
    <row r="3945" spans="1:13" ht="30.6" customHeight="1" thickBot="1" x14ac:dyDescent="0.35">
      <c r="A3945" s="22"/>
      <c r="B3945" s="22"/>
      <c r="C3945" s="22"/>
      <c r="D3945" s="26"/>
      <c r="E3945" s="5" t="s">
        <v>8036</v>
      </c>
      <c r="F3945" s="3">
        <v>1</v>
      </c>
      <c r="G3945" s="20">
        <v>1</v>
      </c>
      <c r="H3945" s="20"/>
      <c r="I3945" s="20"/>
      <c r="J3945" s="30">
        <f t="shared" si="89"/>
        <v>1</v>
      </c>
      <c r="K3945" s="22"/>
      <c r="L3945" s="22"/>
      <c r="M3945" s="22"/>
    </row>
    <row r="3946" spans="1:13" ht="21.3" customHeight="1" thickBot="1" x14ac:dyDescent="0.35">
      <c r="A3946" s="22"/>
      <c r="B3946" s="22"/>
      <c r="C3946" s="22"/>
      <c r="D3946" s="26"/>
      <c r="E3946" s="5" t="s">
        <v>8037</v>
      </c>
      <c r="F3946" s="3">
        <v>26</v>
      </c>
      <c r="G3946" s="20">
        <v>1</v>
      </c>
      <c r="H3946" s="20"/>
      <c r="I3946" s="20"/>
      <c r="J3946" s="30">
        <f t="shared" si="89"/>
        <v>26</v>
      </c>
      <c r="K3946" s="22"/>
      <c r="L3946" s="22"/>
      <c r="M3946" s="22"/>
    </row>
    <row r="3947" spans="1:13" ht="30.6" customHeight="1" thickBot="1" x14ac:dyDescent="0.35">
      <c r="A3947" s="22"/>
      <c r="B3947" s="22"/>
      <c r="C3947" s="22"/>
      <c r="D3947" s="26"/>
      <c r="E3947" s="5" t="s">
        <v>8038</v>
      </c>
      <c r="F3947" s="3">
        <v>50</v>
      </c>
      <c r="G3947" s="20">
        <v>1</v>
      </c>
      <c r="H3947" s="20"/>
      <c r="I3947" s="20"/>
      <c r="J3947" s="30">
        <f t="shared" si="89"/>
        <v>50</v>
      </c>
      <c r="K3947" s="22"/>
      <c r="L3947" s="22"/>
      <c r="M3947" s="22"/>
    </row>
    <row r="3948" spans="1:13" ht="30.6" customHeight="1" thickBot="1" x14ac:dyDescent="0.35">
      <c r="A3948" s="22"/>
      <c r="B3948" s="22"/>
      <c r="C3948" s="22"/>
      <c r="D3948" s="26"/>
      <c r="E3948" s="5" t="s">
        <v>8039</v>
      </c>
      <c r="F3948" s="3">
        <v>26</v>
      </c>
      <c r="G3948" s="20">
        <v>1</v>
      </c>
      <c r="H3948" s="20"/>
      <c r="I3948" s="20"/>
      <c r="J3948" s="30">
        <f t="shared" si="89"/>
        <v>26</v>
      </c>
      <c r="K3948" s="22"/>
      <c r="L3948" s="22"/>
      <c r="M3948" s="22"/>
    </row>
    <row r="3949" spans="1:13" ht="21.3" customHeight="1" thickBot="1" x14ac:dyDescent="0.35">
      <c r="A3949" s="22"/>
      <c r="B3949" s="22"/>
      <c r="C3949" s="22"/>
      <c r="D3949" s="26"/>
      <c r="E3949" s="5" t="s">
        <v>8040</v>
      </c>
      <c r="F3949" s="3">
        <v>26</v>
      </c>
      <c r="G3949" s="20">
        <v>1</v>
      </c>
      <c r="H3949" s="20"/>
      <c r="I3949" s="20"/>
      <c r="J3949" s="30">
        <f t="shared" si="89"/>
        <v>26</v>
      </c>
      <c r="K3949" s="22"/>
      <c r="L3949" s="22"/>
      <c r="M3949" s="22"/>
    </row>
    <row r="3950" spans="1:13" ht="21.3" customHeight="1" thickBot="1" x14ac:dyDescent="0.35">
      <c r="A3950" s="22"/>
      <c r="B3950" s="22"/>
      <c r="C3950" s="22"/>
      <c r="D3950" s="26"/>
      <c r="E3950" s="5" t="s">
        <v>8041</v>
      </c>
      <c r="F3950" s="3">
        <v>67</v>
      </c>
      <c r="G3950" s="20">
        <v>1</v>
      </c>
      <c r="H3950" s="20"/>
      <c r="I3950" s="20"/>
      <c r="J3950" s="30">
        <f t="shared" si="89"/>
        <v>67</v>
      </c>
      <c r="K3950" s="22"/>
      <c r="L3950" s="22"/>
      <c r="M3950" s="22"/>
    </row>
    <row r="3951" spans="1:13" ht="21.3" customHeight="1" thickBot="1" x14ac:dyDescent="0.35">
      <c r="A3951" s="22"/>
      <c r="B3951" s="22"/>
      <c r="C3951" s="22"/>
      <c r="D3951" s="26"/>
      <c r="E3951" s="5" t="s">
        <v>8042</v>
      </c>
      <c r="F3951" s="3">
        <v>35</v>
      </c>
      <c r="G3951" s="20">
        <v>1</v>
      </c>
      <c r="H3951" s="20"/>
      <c r="I3951" s="20"/>
      <c r="J3951" s="30">
        <f t="shared" si="89"/>
        <v>35</v>
      </c>
      <c r="K3951" s="22"/>
      <c r="L3951" s="22"/>
      <c r="M3951" s="22"/>
    </row>
    <row r="3952" spans="1:13" ht="21.3" customHeight="1" thickBot="1" x14ac:dyDescent="0.35">
      <c r="A3952" s="22"/>
      <c r="B3952" s="22"/>
      <c r="C3952" s="22"/>
      <c r="D3952" s="26"/>
      <c r="E3952" s="5" t="s">
        <v>8043</v>
      </c>
      <c r="F3952" s="3">
        <v>2</v>
      </c>
      <c r="G3952" s="20">
        <v>1</v>
      </c>
      <c r="H3952" s="20"/>
      <c r="I3952" s="20"/>
      <c r="J3952" s="30">
        <f t="shared" si="89"/>
        <v>2</v>
      </c>
      <c r="K3952" s="22"/>
      <c r="L3952" s="22"/>
      <c r="M3952" s="22"/>
    </row>
    <row r="3953" spans="1:13" ht="21.3" customHeight="1" thickBot="1" x14ac:dyDescent="0.35">
      <c r="A3953" s="22"/>
      <c r="B3953" s="22"/>
      <c r="C3953" s="22"/>
      <c r="D3953" s="26"/>
      <c r="E3953" s="5" t="s">
        <v>8044</v>
      </c>
      <c r="F3953" s="3">
        <v>8</v>
      </c>
      <c r="G3953" s="20">
        <v>1</v>
      </c>
      <c r="H3953" s="20"/>
      <c r="I3953" s="20"/>
      <c r="J3953" s="30">
        <f t="shared" si="89"/>
        <v>8</v>
      </c>
      <c r="K3953" s="22"/>
      <c r="L3953" s="22"/>
      <c r="M3953" s="22"/>
    </row>
    <row r="3954" spans="1:13" ht="21.3" customHeight="1" thickBot="1" x14ac:dyDescent="0.35">
      <c r="A3954" s="22"/>
      <c r="B3954" s="22"/>
      <c r="C3954" s="22"/>
      <c r="D3954" s="26"/>
      <c r="E3954" s="5" t="s">
        <v>8045</v>
      </c>
      <c r="F3954" s="3">
        <v>7</v>
      </c>
      <c r="G3954" s="20">
        <v>1</v>
      </c>
      <c r="H3954" s="20"/>
      <c r="I3954" s="20"/>
      <c r="J3954" s="30">
        <f t="shared" si="89"/>
        <v>7</v>
      </c>
      <c r="K3954" s="22"/>
      <c r="L3954" s="22"/>
      <c r="M3954" s="22"/>
    </row>
    <row r="3955" spans="1:13" ht="21.3" customHeight="1" thickBot="1" x14ac:dyDescent="0.35">
      <c r="A3955" s="22"/>
      <c r="B3955" s="22"/>
      <c r="C3955" s="22"/>
      <c r="D3955" s="26"/>
      <c r="E3955" s="5" t="s">
        <v>8046</v>
      </c>
      <c r="F3955" s="3">
        <v>5</v>
      </c>
      <c r="G3955" s="20">
        <v>1</v>
      </c>
      <c r="H3955" s="20"/>
      <c r="I3955" s="20"/>
      <c r="J3955" s="30">
        <f t="shared" si="89"/>
        <v>5</v>
      </c>
      <c r="K3955" s="22"/>
      <c r="L3955" s="22"/>
      <c r="M3955" s="22"/>
    </row>
    <row r="3956" spans="1:13" ht="21.3" customHeight="1" thickBot="1" x14ac:dyDescent="0.35">
      <c r="A3956" s="22"/>
      <c r="B3956" s="22"/>
      <c r="C3956" s="22"/>
      <c r="D3956" s="26"/>
      <c r="E3956" s="5" t="s">
        <v>8047</v>
      </c>
      <c r="F3956" s="3">
        <v>3</v>
      </c>
      <c r="G3956" s="20">
        <v>1</v>
      </c>
      <c r="H3956" s="20"/>
      <c r="I3956" s="20"/>
      <c r="J3956" s="30">
        <f t="shared" si="89"/>
        <v>3</v>
      </c>
      <c r="K3956" s="22"/>
      <c r="L3956" s="22"/>
      <c r="M3956" s="22"/>
    </row>
    <row r="3957" spans="1:13" ht="15.15" customHeight="1" thickBot="1" x14ac:dyDescent="0.35">
      <c r="A3957" s="22"/>
      <c r="B3957" s="22"/>
      <c r="C3957" s="22"/>
      <c r="D3957" s="26"/>
      <c r="E3957" s="5" t="s">
        <v>8048</v>
      </c>
      <c r="F3957" s="3">
        <v>33</v>
      </c>
      <c r="G3957" s="20">
        <v>1</v>
      </c>
      <c r="H3957" s="20"/>
      <c r="I3957" s="20"/>
      <c r="J3957" s="30">
        <f t="shared" si="89"/>
        <v>33</v>
      </c>
      <c r="K3957" s="22"/>
      <c r="L3957" s="22"/>
      <c r="M3957" s="22"/>
    </row>
    <row r="3958" spans="1:13" ht="21.3" customHeight="1" thickBot="1" x14ac:dyDescent="0.35">
      <c r="A3958" s="22"/>
      <c r="B3958" s="22"/>
      <c r="C3958" s="22"/>
      <c r="D3958" s="26"/>
      <c r="E3958" s="5" t="s">
        <v>8049</v>
      </c>
      <c r="F3958" s="3">
        <v>12</v>
      </c>
      <c r="G3958" s="20">
        <v>1</v>
      </c>
      <c r="H3958" s="20"/>
      <c r="I3958" s="20"/>
      <c r="J3958" s="30">
        <f t="shared" si="89"/>
        <v>12</v>
      </c>
      <c r="K3958" s="32">
        <f>SUM(J3939:J3958)</f>
        <v>383</v>
      </c>
      <c r="L3958" s="22"/>
      <c r="M3958" s="22"/>
    </row>
    <row r="3959" spans="1:13" ht="15.45" customHeight="1" thickBot="1" x14ac:dyDescent="0.35">
      <c r="A3959" s="10" t="s">
        <v>8050</v>
      </c>
      <c r="B3959" s="5" t="s">
        <v>8051</v>
      </c>
      <c r="C3959" s="5" t="s">
        <v>8052</v>
      </c>
      <c r="D3959" s="84" t="s">
        <v>8053</v>
      </c>
      <c r="E3959" s="84"/>
      <c r="F3959" s="84"/>
      <c r="G3959" s="84"/>
      <c r="H3959" s="84"/>
      <c r="I3959" s="84"/>
      <c r="J3959" s="84"/>
      <c r="K3959" s="20">
        <f>SUM(K3962:K3962)</f>
        <v>200</v>
      </c>
      <c r="L3959" s="21">
        <f>ROUND(0*(1+M2/100),2)</f>
        <v>0</v>
      </c>
      <c r="M3959" s="21">
        <f>ROUND(K3959*L3959,2)</f>
        <v>0</v>
      </c>
    </row>
    <row r="3960" spans="1:13" ht="21.3" customHeight="1" thickBot="1" x14ac:dyDescent="0.35">
      <c r="A3960" s="22"/>
      <c r="B3960" s="22"/>
      <c r="C3960" s="22"/>
      <c r="D3960" s="84" t="s">
        <v>8054</v>
      </c>
      <c r="E3960" s="84"/>
      <c r="F3960" s="84"/>
      <c r="G3960" s="84"/>
      <c r="H3960" s="84"/>
      <c r="I3960" s="84"/>
      <c r="J3960" s="84"/>
      <c r="K3960" s="84"/>
      <c r="L3960" s="84"/>
      <c r="M3960" s="84"/>
    </row>
    <row r="3961" spans="1:13" ht="15.15" customHeight="1" thickBot="1" x14ac:dyDescent="0.35">
      <c r="A3961" s="22"/>
      <c r="B3961" s="22"/>
      <c r="C3961" s="22"/>
      <c r="D3961" s="22"/>
      <c r="E3961" s="23"/>
      <c r="F3961" s="25" t="s">
        <v>8055</v>
      </c>
      <c r="G3961" s="25" t="s">
        <v>8056</v>
      </c>
      <c r="H3961" s="25" t="s">
        <v>8057</v>
      </c>
      <c r="I3961" s="25" t="s">
        <v>8058</v>
      </c>
      <c r="J3961" s="25" t="s">
        <v>8059</v>
      </c>
      <c r="K3961" s="25" t="s">
        <v>8060</v>
      </c>
      <c r="L3961" s="22"/>
      <c r="M3961" s="22"/>
    </row>
    <row r="3962" spans="1:13" ht="21.3" customHeight="1" thickBot="1" x14ac:dyDescent="0.35">
      <c r="A3962" s="22"/>
      <c r="B3962" s="22"/>
      <c r="C3962" s="22"/>
      <c r="D3962" s="26"/>
      <c r="E3962" s="27" t="s">
        <v>8061</v>
      </c>
      <c r="F3962" s="28">
        <v>200</v>
      </c>
      <c r="G3962" s="29"/>
      <c r="H3962" s="29"/>
      <c r="I3962" s="29"/>
      <c r="J3962" s="31">
        <f>ROUND(F3962,3)</f>
        <v>200</v>
      </c>
      <c r="K3962" s="33">
        <f>SUM(J3962:J3962)</f>
        <v>200</v>
      </c>
      <c r="L3962" s="22"/>
      <c r="M3962" s="22"/>
    </row>
    <row r="3963" spans="1:13" ht="15.45" customHeight="1" thickBot="1" x14ac:dyDescent="0.35">
      <c r="A3963" s="10" t="s">
        <v>8062</v>
      </c>
      <c r="B3963" s="5" t="s">
        <v>8063</v>
      </c>
      <c r="C3963" s="5" t="s">
        <v>8064</v>
      </c>
      <c r="D3963" s="84" t="s">
        <v>8065</v>
      </c>
      <c r="E3963" s="84"/>
      <c r="F3963" s="84"/>
      <c r="G3963" s="84"/>
      <c r="H3963" s="84"/>
      <c r="I3963" s="84"/>
      <c r="J3963" s="84"/>
      <c r="K3963" s="20">
        <f>SUM(K3966:K3966)</f>
        <v>1</v>
      </c>
      <c r="L3963" s="21">
        <f>ROUND(0*(1+M2/100),2)</f>
        <v>0</v>
      </c>
      <c r="M3963" s="21">
        <f>ROUND(K3963*L3963,2)</f>
        <v>0</v>
      </c>
    </row>
    <row r="3964" spans="1:13" ht="30.6" customHeight="1" thickBot="1" x14ac:dyDescent="0.35">
      <c r="A3964" s="22"/>
      <c r="B3964" s="22"/>
      <c r="C3964" s="22"/>
      <c r="D3964" s="84" t="s">
        <v>8066</v>
      </c>
      <c r="E3964" s="84"/>
      <c r="F3964" s="84"/>
      <c r="G3964" s="84"/>
      <c r="H3964" s="84"/>
      <c r="I3964" s="84"/>
      <c r="J3964" s="84"/>
      <c r="K3964" s="84"/>
      <c r="L3964" s="84"/>
      <c r="M3964" s="84"/>
    </row>
    <row r="3965" spans="1:13" ht="15.15" customHeight="1" thickBot="1" x14ac:dyDescent="0.35">
      <c r="A3965" s="22"/>
      <c r="B3965" s="22"/>
      <c r="C3965" s="22"/>
      <c r="D3965" s="22"/>
      <c r="E3965" s="23"/>
      <c r="F3965" s="25" t="s">
        <v>8067</v>
      </c>
      <c r="G3965" s="25" t="s">
        <v>8068</v>
      </c>
      <c r="H3965" s="25" t="s">
        <v>8069</v>
      </c>
      <c r="I3965" s="25" t="s">
        <v>8070</v>
      </c>
      <c r="J3965" s="25" t="s">
        <v>8071</v>
      </c>
      <c r="K3965" s="25" t="s">
        <v>8072</v>
      </c>
      <c r="L3965" s="22"/>
      <c r="M3965" s="22"/>
    </row>
    <row r="3966" spans="1:13" ht="21.3" customHeight="1" thickBot="1" x14ac:dyDescent="0.35">
      <c r="A3966" s="22"/>
      <c r="B3966" s="22"/>
      <c r="C3966" s="22"/>
      <c r="D3966" s="26"/>
      <c r="E3966" s="27" t="s">
        <v>8073</v>
      </c>
      <c r="F3966" s="28">
        <v>1</v>
      </c>
      <c r="G3966" s="29"/>
      <c r="H3966" s="29"/>
      <c r="I3966" s="29"/>
      <c r="J3966" s="31">
        <f>ROUND(F3966,3)</f>
        <v>1</v>
      </c>
      <c r="K3966" s="33">
        <f>SUM(J3966:J3966)</f>
        <v>1</v>
      </c>
      <c r="L3966" s="22"/>
      <c r="M3966" s="22"/>
    </row>
    <row r="3967" spans="1:13" ht="15.45" customHeight="1" thickBot="1" x14ac:dyDescent="0.35">
      <c r="A3967" s="10" t="s">
        <v>8074</v>
      </c>
      <c r="B3967" s="5" t="s">
        <v>8075</v>
      </c>
      <c r="C3967" s="5" t="s">
        <v>8076</v>
      </c>
      <c r="D3967" s="84" t="s">
        <v>8077</v>
      </c>
      <c r="E3967" s="84"/>
      <c r="F3967" s="84"/>
      <c r="G3967" s="84"/>
      <c r="H3967" s="84"/>
      <c r="I3967" s="84"/>
      <c r="J3967" s="84"/>
      <c r="K3967" s="20">
        <f>SUM(K3970:K3970)</f>
        <v>1</v>
      </c>
      <c r="L3967" s="21">
        <f>ROUND(0*(1+M2/100),2)</f>
        <v>0</v>
      </c>
      <c r="M3967" s="21">
        <f>ROUND(K3967*L3967,2)</f>
        <v>0</v>
      </c>
    </row>
    <row r="3968" spans="1:13" ht="39.75" customHeight="1" thickBot="1" x14ac:dyDescent="0.35">
      <c r="A3968" s="22"/>
      <c r="B3968" s="22"/>
      <c r="C3968" s="22"/>
      <c r="D3968" s="84" t="s">
        <v>8078</v>
      </c>
      <c r="E3968" s="84"/>
      <c r="F3968" s="84"/>
      <c r="G3968" s="84"/>
      <c r="H3968" s="84"/>
      <c r="I3968" s="84"/>
      <c r="J3968" s="84"/>
      <c r="K3968" s="84"/>
      <c r="L3968" s="84"/>
      <c r="M3968" s="84"/>
    </row>
    <row r="3969" spans="1:13" ht="15.15" customHeight="1" thickBot="1" x14ac:dyDescent="0.35">
      <c r="A3969" s="22"/>
      <c r="B3969" s="22"/>
      <c r="C3969" s="22"/>
      <c r="D3969" s="22"/>
      <c r="E3969" s="23"/>
      <c r="F3969" s="25" t="s">
        <v>8079</v>
      </c>
      <c r="G3969" s="25" t="s">
        <v>8080</v>
      </c>
      <c r="H3969" s="25" t="s">
        <v>8081</v>
      </c>
      <c r="I3969" s="25" t="s">
        <v>8082</v>
      </c>
      <c r="J3969" s="25" t="s">
        <v>8083</v>
      </c>
      <c r="K3969" s="25" t="s">
        <v>8084</v>
      </c>
      <c r="L3969" s="22"/>
      <c r="M3969" s="22"/>
    </row>
    <row r="3970" spans="1:13" ht="15.15" customHeight="1" thickBot="1" x14ac:dyDescent="0.35">
      <c r="A3970" s="22"/>
      <c r="B3970" s="22"/>
      <c r="C3970" s="22"/>
      <c r="D3970" s="26"/>
      <c r="E3970" s="27" t="s">
        <v>8085</v>
      </c>
      <c r="F3970" s="28">
        <v>1</v>
      </c>
      <c r="G3970" s="29"/>
      <c r="H3970" s="29"/>
      <c r="I3970" s="29"/>
      <c r="J3970" s="31">
        <f>ROUND(F3970,3)</f>
        <v>1</v>
      </c>
      <c r="K3970" s="33">
        <f>SUM(J3970:J3970)</f>
        <v>1</v>
      </c>
      <c r="L3970" s="22"/>
      <c r="M3970" s="22"/>
    </row>
    <row r="3971" spans="1:13" ht="15.45" customHeight="1" thickBot="1" x14ac:dyDescent="0.35">
      <c r="A3971" s="34"/>
      <c r="B3971" s="34"/>
      <c r="C3971" s="34"/>
      <c r="D3971" s="53" t="s">
        <v>8086</v>
      </c>
      <c r="E3971" s="54"/>
      <c r="F3971" s="54"/>
      <c r="G3971" s="54"/>
      <c r="H3971" s="54"/>
      <c r="I3971" s="54"/>
      <c r="J3971" s="54"/>
      <c r="K3971" s="54"/>
      <c r="L3971" s="55">
        <f>M3838+M3842+M3846+M3850+M3854+M3858+M3862+M3866+M3870+M3874+M3878+M3882+M3886+M3890+M3894+M3898+M3902+M3906+M3910+M3927+M3936+M3959+M3963+M3967</f>
        <v>0</v>
      </c>
      <c r="M3971" s="55">
        <f>ROUND(L3971,2)</f>
        <v>0</v>
      </c>
    </row>
    <row r="3972" spans="1:13" ht="15.45" customHeight="1" thickBot="1" x14ac:dyDescent="0.35">
      <c r="A3972" s="56" t="s">
        <v>8087</v>
      </c>
      <c r="B3972" s="56" t="s">
        <v>8088</v>
      </c>
      <c r="C3972" s="57"/>
      <c r="D3972" s="88" t="s">
        <v>8089</v>
      </c>
      <c r="E3972" s="88"/>
      <c r="F3972" s="88"/>
      <c r="G3972" s="88"/>
      <c r="H3972" s="88"/>
      <c r="I3972" s="88"/>
      <c r="J3972" s="88"/>
      <c r="K3972" s="57"/>
      <c r="L3972" s="58">
        <f>L4037</f>
        <v>0</v>
      </c>
      <c r="M3972" s="58">
        <f>ROUND(L3972,2)</f>
        <v>0</v>
      </c>
    </row>
    <row r="3973" spans="1:13" ht="15.45" customHeight="1" thickBot="1" x14ac:dyDescent="0.35">
      <c r="A3973" s="10" t="s">
        <v>8090</v>
      </c>
      <c r="B3973" s="5" t="s">
        <v>8091</v>
      </c>
      <c r="C3973" s="5" t="s">
        <v>8092</v>
      </c>
      <c r="D3973" s="84" t="s">
        <v>8093</v>
      </c>
      <c r="E3973" s="84"/>
      <c r="F3973" s="84"/>
      <c r="G3973" s="84"/>
      <c r="H3973" s="84"/>
      <c r="I3973" s="84"/>
      <c r="J3973" s="84"/>
      <c r="K3973" s="20">
        <f>SUM(K3976:K3976)</f>
        <v>1</v>
      </c>
      <c r="L3973" s="21">
        <f>ROUND(0*(1+M2/100),2)</f>
        <v>0</v>
      </c>
      <c r="M3973" s="21">
        <f>ROUND(K3973*L3973,2)</f>
        <v>0</v>
      </c>
    </row>
    <row r="3974" spans="1:13" ht="39.75" customHeight="1" thickBot="1" x14ac:dyDescent="0.35">
      <c r="A3974" s="22"/>
      <c r="B3974" s="22"/>
      <c r="C3974" s="22"/>
      <c r="D3974" s="84" t="s">
        <v>8094</v>
      </c>
      <c r="E3974" s="84"/>
      <c r="F3974" s="84"/>
      <c r="G3974" s="84"/>
      <c r="H3974" s="84"/>
      <c r="I3974" s="84"/>
      <c r="J3974" s="84"/>
      <c r="K3974" s="84"/>
      <c r="L3974" s="84"/>
      <c r="M3974" s="84"/>
    </row>
    <row r="3975" spans="1:13" ht="15.15" customHeight="1" thickBot="1" x14ac:dyDescent="0.35">
      <c r="A3975" s="22"/>
      <c r="B3975" s="22"/>
      <c r="C3975" s="22"/>
      <c r="D3975" s="22"/>
      <c r="E3975" s="23"/>
      <c r="F3975" s="25" t="s">
        <v>8095</v>
      </c>
      <c r="G3975" s="25" t="s">
        <v>8096</v>
      </c>
      <c r="H3975" s="25" t="s">
        <v>8097</v>
      </c>
      <c r="I3975" s="25" t="s">
        <v>8098</v>
      </c>
      <c r="J3975" s="25" t="s">
        <v>8099</v>
      </c>
      <c r="K3975" s="25" t="s">
        <v>8100</v>
      </c>
      <c r="L3975" s="22"/>
      <c r="M3975" s="22"/>
    </row>
    <row r="3976" spans="1:13" ht="21.3" customHeight="1" thickBot="1" x14ac:dyDescent="0.35">
      <c r="A3976" s="22"/>
      <c r="B3976" s="22"/>
      <c r="C3976" s="22"/>
      <c r="D3976" s="26"/>
      <c r="E3976" s="27" t="s">
        <v>8101</v>
      </c>
      <c r="F3976" s="28">
        <v>1</v>
      </c>
      <c r="G3976" s="29"/>
      <c r="H3976" s="29"/>
      <c r="I3976" s="29"/>
      <c r="J3976" s="31">
        <f>ROUND(F3976,3)</f>
        <v>1</v>
      </c>
      <c r="K3976" s="33">
        <f>SUM(J3976:J3976)</f>
        <v>1</v>
      </c>
      <c r="L3976" s="22"/>
      <c r="M3976" s="22"/>
    </row>
    <row r="3977" spans="1:13" ht="15.45" customHeight="1" thickBot="1" x14ac:dyDescent="0.35">
      <c r="A3977" s="10" t="s">
        <v>8102</v>
      </c>
      <c r="B3977" s="5" t="s">
        <v>8103</v>
      </c>
      <c r="C3977" s="5" t="s">
        <v>8104</v>
      </c>
      <c r="D3977" s="84" t="s">
        <v>8105</v>
      </c>
      <c r="E3977" s="84"/>
      <c r="F3977" s="84"/>
      <c r="G3977" s="84"/>
      <c r="H3977" s="84"/>
      <c r="I3977" s="84"/>
      <c r="J3977" s="84"/>
      <c r="K3977" s="20">
        <f>SUM(K3980:K3980)</f>
        <v>1</v>
      </c>
      <c r="L3977" s="21">
        <f>ROUND(0*(1+M2/100),2)</f>
        <v>0</v>
      </c>
      <c r="M3977" s="21">
        <f>ROUND(K3977*L3977,2)</f>
        <v>0</v>
      </c>
    </row>
    <row r="3978" spans="1:13" ht="49.05" customHeight="1" thickBot="1" x14ac:dyDescent="0.35">
      <c r="A3978" s="22"/>
      <c r="B3978" s="22"/>
      <c r="C3978" s="22"/>
      <c r="D3978" s="84" t="s">
        <v>8106</v>
      </c>
      <c r="E3978" s="84"/>
      <c r="F3978" s="84"/>
      <c r="G3978" s="84"/>
      <c r="H3978" s="84"/>
      <c r="I3978" s="84"/>
      <c r="J3978" s="84"/>
      <c r="K3978" s="84"/>
      <c r="L3978" s="84"/>
      <c r="M3978" s="84"/>
    </row>
    <row r="3979" spans="1:13" ht="15.15" customHeight="1" thickBot="1" x14ac:dyDescent="0.35">
      <c r="A3979" s="22"/>
      <c r="B3979" s="22"/>
      <c r="C3979" s="22"/>
      <c r="D3979" s="22"/>
      <c r="E3979" s="23"/>
      <c r="F3979" s="25" t="s">
        <v>8107</v>
      </c>
      <c r="G3979" s="25" t="s">
        <v>8108</v>
      </c>
      <c r="H3979" s="25" t="s">
        <v>8109</v>
      </c>
      <c r="I3979" s="25" t="s">
        <v>8110</v>
      </c>
      <c r="J3979" s="25" t="s">
        <v>8111</v>
      </c>
      <c r="K3979" s="25" t="s">
        <v>8112</v>
      </c>
      <c r="L3979" s="22"/>
      <c r="M3979" s="22"/>
    </row>
    <row r="3980" spans="1:13" ht="21.3" customHeight="1" thickBot="1" x14ac:dyDescent="0.35">
      <c r="A3980" s="22"/>
      <c r="B3980" s="22"/>
      <c r="C3980" s="22"/>
      <c r="D3980" s="26"/>
      <c r="E3980" s="27" t="s">
        <v>8113</v>
      </c>
      <c r="F3980" s="28">
        <v>1</v>
      </c>
      <c r="G3980" s="29"/>
      <c r="H3980" s="29"/>
      <c r="I3980" s="29"/>
      <c r="J3980" s="31">
        <f>ROUND(F3980,3)</f>
        <v>1</v>
      </c>
      <c r="K3980" s="33">
        <f>SUM(J3980:J3980)</f>
        <v>1</v>
      </c>
      <c r="L3980" s="22"/>
      <c r="M3980" s="22"/>
    </row>
    <row r="3981" spans="1:13" ht="15.45" customHeight="1" thickBot="1" x14ac:dyDescent="0.35">
      <c r="A3981" s="10" t="s">
        <v>8114</v>
      </c>
      <c r="B3981" s="5" t="s">
        <v>8115</v>
      </c>
      <c r="C3981" s="5" t="s">
        <v>8116</v>
      </c>
      <c r="D3981" s="84" t="s">
        <v>8117</v>
      </c>
      <c r="E3981" s="84"/>
      <c r="F3981" s="84"/>
      <c r="G3981" s="84"/>
      <c r="H3981" s="84"/>
      <c r="I3981" s="84"/>
      <c r="J3981" s="84"/>
      <c r="K3981" s="20">
        <f>SUM(K3984:K3984)</f>
        <v>1</v>
      </c>
      <c r="L3981" s="21">
        <f>ROUND(0*(1+M2/100),2)</f>
        <v>0</v>
      </c>
      <c r="M3981" s="21">
        <f>ROUND(K3981*L3981,2)</f>
        <v>0</v>
      </c>
    </row>
    <row r="3982" spans="1:13" ht="76.8" customHeight="1" thickBot="1" x14ac:dyDescent="0.35">
      <c r="A3982" s="22"/>
      <c r="B3982" s="22"/>
      <c r="C3982" s="22"/>
      <c r="D3982" s="84" t="s">
        <v>8118</v>
      </c>
      <c r="E3982" s="84"/>
      <c r="F3982" s="84"/>
      <c r="G3982" s="84"/>
      <c r="H3982" s="84"/>
      <c r="I3982" s="84"/>
      <c r="J3982" s="84"/>
      <c r="K3982" s="84"/>
      <c r="L3982" s="84"/>
      <c r="M3982" s="84"/>
    </row>
    <row r="3983" spans="1:13" ht="15.15" customHeight="1" thickBot="1" x14ac:dyDescent="0.35">
      <c r="A3983" s="22"/>
      <c r="B3983" s="22"/>
      <c r="C3983" s="22"/>
      <c r="D3983" s="22"/>
      <c r="E3983" s="23"/>
      <c r="F3983" s="25" t="s">
        <v>8119</v>
      </c>
      <c r="G3983" s="25" t="s">
        <v>8120</v>
      </c>
      <c r="H3983" s="25" t="s">
        <v>8121</v>
      </c>
      <c r="I3983" s="25" t="s">
        <v>8122</v>
      </c>
      <c r="J3983" s="25" t="s">
        <v>8123</v>
      </c>
      <c r="K3983" s="25" t="s">
        <v>8124</v>
      </c>
      <c r="L3983" s="22"/>
      <c r="M3983" s="22"/>
    </row>
    <row r="3984" spans="1:13" ht="21.3" customHeight="1" thickBot="1" x14ac:dyDescent="0.35">
      <c r="A3984" s="22"/>
      <c r="B3984" s="22"/>
      <c r="C3984" s="22"/>
      <c r="D3984" s="26"/>
      <c r="E3984" s="27" t="s">
        <v>8125</v>
      </c>
      <c r="F3984" s="28">
        <v>1</v>
      </c>
      <c r="G3984" s="29"/>
      <c r="H3984" s="29"/>
      <c r="I3984" s="29"/>
      <c r="J3984" s="31">
        <f>ROUND(F3984,3)</f>
        <v>1</v>
      </c>
      <c r="K3984" s="33">
        <f>SUM(J3984:J3984)</f>
        <v>1</v>
      </c>
      <c r="L3984" s="22"/>
      <c r="M3984" s="22"/>
    </row>
    <row r="3985" spans="1:13" ht="15.45" customHeight="1" thickBot="1" x14ac:dyDescent="0.35">
      <c r="A3985" s="10" t="s">
        <v>8126</v>
      </c>
      <c r="B3985" s="5" t="s">
        <v>8127</v>
      </c>
      <c r="C3985" s="5" t="s">
        <v>8128</v>
      </c>
      <c r="D3985" s="84" t="s">
        <v>8129</v>
      </c>
      <c r="E3985" s="84"/>
      <c r="F3985" s="84"/>
      <c r="G3985" s="84"/>
      <c r="H3985" s="84"/>
      <c r="I3985" s="84"/>
      <c r="J3985" s="84"/>
      <c r="K3985" s="20">
        <f>SUM(K3988:K3988)</f>
        <v>1</v>
      </c>
      <c r="L3985" s="21">
        <f>ROUND(0*(1+M2/100),2)</f>
        <v>0</v>
      </c>
      <c r="M3985" s="21">
        <f>ROUND(K3985*L3985,2)</f>
        <v>0</v>
      </c>
    </row>
    <row r="3986" spans="1:13" ht="39.75" customHeight="1" thickBot="1" x14ac:dyDescent="0.35">
      <c r="A3986" s="22"/>
      <c r="B3986" s="22"/>
      <c r="C3986" s="22"/>
      <c r="D3986" s="84" t="s">
        <v>8130</v>
      </c>
      <c r="E3986" s="84"/>
      <c r="F3986" s="84"/>
      <c r="G3986" s="84"/>
      <c r="H3986" s="84"/>
      <c r="I3986" s="84"/>
      <c r="J3986" s="84"/>
      <c r="K3986" s="84"/>
      <c r="L3986" s="84"/>
      <c r="M3986" s="84"/>
    </row>
    <row r="3987" spans="1:13" ht="15.15" customHeight="1" thickBot="1" x14ac:dyDescent="0.35">
      <c r="A3987" s="22"/>
      <c r="B3987" s="22"/>
      <c r="C3987" s="22"/>
      <c r="D3987" s="22"/>
      <c r="E3987" s="23"/>
      <c r="F3987" s="25" t="s">
        <v>8131</v>
      </c>
      <c r="G3987" s="25" t="s">
        <v>8132</v>
      </c>
      <c r="H3987" s="25" t="s">
        <v>8133</v>
      </c>
      <c r="I3987" s="25" t="s">
        <v>8134</v>
      </c>
      <c r="J3987" s="25" t="s">
        <v>8135</v>
      </c>
      <c r="K3987" s="25" t="s">
        <v>8136</v>
      </c>
      <c r="L3987" s="22"/>
      <c r="M3987" s="22"/>
    </row>
    <row r="3988" spans="1:13" ht="15.15" customHeight="1" thickBot="1" x14ac:dyDescent="0.35">
      <c r="A3988" s="22"/>
      <c r="B3988" s="22"/>
      <c r="C3988" s="22"/>
      <c r="D3988" s="26"/>
      <c r="E3988" s="27"/>
      <c r="F3988" s="28">
        <v>1</v>
      </c>
      <c r="G3988" s="29"/>
      <c r="H3988" s="29"/>
      <c r="I3988" s="29"/>
      <c r="J3988" s="31">
        <f>ROUND(F3988,3)</f>
        <v>1</v>
      </c>
      <c r="K3988" s="33">
        <f>SUM(J3988:J3988)</f>
        <v>1</v>
      </c>
      <c r="L3988" s="22"/>
      <c r="M3988" s="22"/>
    </row>
    <row r="3989" spans="1:13" ht="15.45" customHeight="1" thickBot="1" x14ac:dyDescent="0.35">
      <c r="A3989" s="10" t="s">
        <v>8137</v>
      </c>
      <c r="B3989" s="5" t="s">
        <v>8138</v>
      </c>
      <c r="C3989" s="5" t="s">
        <v>8139</v>
      </c>
      <c r="D3989" s="84" t="s">
        <v>8140</v>
      </c>
      <c r="E3989" s="84"/>
      <c r="F3989" s="84"/>
      <c r="G3989" s="84"/>
      <c r="H3989" s="84"/>
      <c r="I3989" s="84"/>
      <c r="J3989" s="84"/>
      <c r="K3989" s="20">
        <f>SUM(K3992:K3992)</f>
        <v>1</v>
      </c>
      <c r="L3989" s="21">
        <f>ROUND(0*(1+M2/100),2)</f>
        <v>0</v>
      </c>
      <c r="M3989" s="21">
        <f>ROUND(K3989*L3989,2)</f>
        <v>0</v>
      </c>
    </row>
    <row r="3990" spans="1:13" ht="21.3" customHeight="1" thickBot="1" x14ac:dyDescent="0.35">
      <c r="A3990" s="22"/>
      <c r="B3990" s="22"/>
      <c r="C3990" s="22"/>
      <c r="D3990" s="84" t="s">
        <v>8141</v>
      </c>
      <c r="E3990" s="84"/>
      <c r="F3990" s="84"/>
      <c r="G3990" s="84"/>
      <c r="H3990" s="84"/>
      <c r="I3990" s="84"/>
      <c r="J3990" s="84"/>
      <c r="K3990" s="84"/>
      <c r="L3990" s="84"/>
      <c r="M3990" s="84"/>
    </row>
    <row r="3991" spans="1:13" ht="15.15" customHeight="1" thickBot="1" x14ac:dyDescent="0.35">
      <c r="A3991" s="22"/>
      <c r="B3991" s="22"/>
      <c r="C3991" s="22"/>
      <c r="D3991" s="22"/>
      <c r="E3991" s="23"/>
      <c r="F3991" s="25" t="s">
        <v>8142</v>
      </c>
      <c r="G3991" s="25" t="s">
        <v>8143</v>
      </c>
      <c r="H3991" s="25" t="s">
        <v>8144</v>
      </c>
      <c r="I3991" s="25" t="s">
        <v>8145</v>
      </c>
      <c r="J3991" s="25" t="s">
        <v>8146</v>
      </c>
      <c r="K3991" s="25" t="s">
        <v>8147</v>
      </c>
      <c r="L3991" s="22"/>
      <c r="M3991" s="22"/>
    </row>
    <row r="3992" spans="1:13" ht="21.3" customHeight="1" thickBot="1" x14ac:dyDescent="0.35">
      <c r="A3992" s="22"/>
      <c r="B3992" s="22"/>
      <c r="C3992" s="22"/>
      <c r="D3992" s="26"/>
      <c r="E3992" s="27" t="s">
        <v>8148</v>
      </c>
      <c r="F3992" s="28">
        <v>1</v>
      </c>
      <c r="G3992" s="29"/>
      <c r="H3992" s="29"/>
      <c r="I3992" s="29"/>
      <c r="J3992" s="31">
        <f>ROUND(F3992,3)</f>
        <v>1</v>
      </c>
      <c r="K3992" s="33">
        <f>SUM(J3992:J3992)</f>
        <v>1</v>
      </c>
      <c r="L3992" s="22"/>
      <c r="M3992" s="22"/>
    </row>
    <row r="3993" spans="1:13" ht="15.45" customHeight="1" thickBot="1" x14ac:dyDescent="0.35">
      <c r="A3993" s="10" t="s">
        <v>8149</v>
      </c>
      <c r="B3993" s="5" t="s">
        <v>8150</v>
      </c>
      <c r="C3993" s="5" t="s">
        <v>8151</v>
      </c>
      <c r="D3993" s="84" t="s">
        <v>8152</v>
      </c>
      <c r="E3993" s="84"/>
      <c r="F3993" s="84"/>
      <c r="G3993" s="84"/>
      <c r="H3993" s="84"/>
      <c r="I3993" s="84"/>
      <c r="J3993" s="84"/>
      <c r="K3993" s="20">
        <f>SUM(K3996:K3996)</f>
        <v>2</v>
      </c>
      <c r="L3993" s="21">
        <f>ROUND(0*(1+M2/100),2)</f>
        <v>0</v>
      </c>
      <c r="M3993" s="21">
        <f>ROUND(K3993*L3993,2)</f>
        <v>0</v>
      </c>
    </row>
    <row r="3994" spans="1:13" ht="39.75" customHeight="1" thickBot="1" x14ac:dyDescent="0.35">
      <c r="A3994" s="22"/>
      <c r="B3994" s="22"/>
      <c r="C3994" s="22"/>
      <c r="D3994" s="84" t="s">
        <v>8153</v>
      </c>
      <c r="E3994" s="84"/>
      <c r="F3994" s="84"/>
      <c r="G3994" s="84"/>
      <c r="H3994" s="84"/>
      <c r="I3994" s="84"/>
      <c r="J3994" s="84"/>
      <c r="K3994" s="84"/>
      <c r="L3994" s="84"/>
      <c r="M3994" s="84"/>
    </row>
    <row r="3995" spans="1:13" ht="15.15" customHeight="1" thickBot="1" x14ac:dyDescent="0.35">
      <c r="A3995" s="22"/>
      <c r="B3995" s="22"/>
      <c r="C3995" s="22"/>
      <c r="D3995" s="22"/>
      <c r="E3995" s="23"/>
      <c r="F3995" s="25" t="s">
        <v>8154</v>
      </c>
      <c r="G3995" s="25" t="s">
        <v>8155</v>
      </c>
      <c r="H3995" s="25" t="s">
        <v>8156</v>
      </c>
      <c r="I3995" s="25" t="s">
        <v>8157</v>
      </c>
      <c r="J3995" s="25" t="s">
        <v>8158</v>
      </c>
      <c r="K3995" s="25" t="s">
        <v>8159</v>
      </c>
      <c r="L3995" s="22"/>
      <c r="M3995" s="22"/>
    </row>
    <row r="3996" spans="1:13" ht="15.15" customHeight="1" thickBot="1" x14ac:dyDescent="0.35">
      <c r="A3996" s="22"/>
      <c r="B3996" s="22"/>
      <c r="C3996" s="22"/>
      <c r="D3996" s="26"/>
      <c r="E3996" s="27"/>
      <c r="F3996" s="28">
        <v>2</v>
      </c>
      <c r="G3996" s="29"/>
      <c r="H3996" s="29"/>
      <c r="I3996" s="29"/>
      <c r="J3996" s="31">
        <f>ROUND(F3996,3)</f>
        <v>2</v>
      </c>
      <c r="K3996" s="33">
        <f>SUM(J3996:J3996)</f>
        <v>2</v>
      </c>
      <c r="L3996" s="22"/>
      <c r="M3996" s="22"/>
    </row>
    <row r="3997" spans="1:13" ht="15.45" customHeight="1" thickBot="1" x14ac:dyDescent="0.35">
      <c r="A3997" s="10" t="s">
        <v>8160</v>
      </c>
      <c r="B3997" s="5" t="s">
        <v>8161</v>
      </c>
      <c r="C3997" s="5" t="s">
        <v>8162</v>
      </c>
      <c r="D3997" s="84" t="s">
        <v>8163</v>
      </c>
      <c r="E3997" s="84"/>
      <c r="F3997" s="84"/>
      <c r="G3997" s="84"/>
      <c r="H3997" s="84"/>
      <c r="I3997" s="84"/>
      <c r="J3997" s="84"/>
      <c r="K3997" s="20">
        <f>SUM(K4000:K4000)</f>
        <v>6</v>
      </c>
      <c r="L3997" s="21">
        <f>ROUND(0*(1+M2/100),2)</f>
        <v>0</v>
      </c>
      <c r="M3997" s="21">
        <f>ROUND(K3997*L3997,2)</f>
        <v>0</v>
      </c>
    </row>
    <row r="3998" spans="1:13" ht="39.75" customHeight="1" thickBot="1" x14ac:dyDescent="0.35">
      <c r="A3998" s="22"/>
      <c r="B3998" s="22"/>
      <c r="C3998" s="22"/>
      <c r="D3998" s="84" t="s">
        <v>8164</v>
      </c>
      <c r="E3998" s="84"/>
      <c r="F3998" s="84"/>
      <c r="G3998" s="84"/>
      <c r="H3998" s="84"/>
      <c r="I3998" s="84"/>
      <c r="J3998" s="84"/>
      <c r="K3998" s="84"/>
      <c r="L3998" s="84"/>
      <c r="M3998" s="84"/>
    </row>
    <row r="3999" spans="1:13" ht="15.15" customHeight="1" thickBot="1" x14ac:dyDescent="0.35">
      <c r="A3999" s="22"/>
      <c r="B3999" s="22"/>
      <c r="C3999" s="22"/>
      <c r="D3999" s="22"/>
      <c r="E3999" s="23"/>
      <c r="F3999" s="25" t="s">
        <v>8165</v>
      </c>
      <c r="G3999" s="25" t="s">
        <v>8166</v>
      </c>
      <c r="H3999" s="25" t="s">
        <v>8167</v>
      </c>
      <c r="I3999" s="25" t="s">
        <v>8168</v>
      </c>
      <c r="J3999" s="25" t="s">
        <v>8169</v>
      </c>
      <c r="K3999" s="25" t="s">
        <v>8170</v>
      </c>
      <c r="L3999" s="22"/>
      <c r="M3999" s="22"/>
    </row>
    <row r="4000" spans="1:13" ht="15.15" customHeight="1" thickBot="1" x14ac:dyDescent="0.35">
      <c r="A4000" s="22"/>
      <c r="B4000" s="22"/>
      <c r="C4000" s="22"/>
      <c r="D4000" s="26"/>
      <c r="E4000" s="27"/>
      <c r="F4000" s="28">
        <v>6</v>
      </c>
      <c r="G4000" s="29"/>
      <c r="H4000" s="29"/>
      <c r="I4000" s="29"/>
      <c r="J4000" s="31">
        <f>ROUND(F4000,3)</f>
        <v>6</v>
      </c>
      <c r="K4000" s="33">
        <f>SUM(J4000:J4000)</f>
        <v>6</v>
      </c>
      <c r="L4000" s="22"/>
      <c r="M4000" s="22"/>
    </row>
    <row r="4001" spans="1:13" ht="15.45" customHeight="1" thickBot="1" x14ac:dyDescent="0.35">
      <c r="A4001" s="10" t="s">
        <v>8171</v>
      </c>
      <c r="B4001" s="5" t="s">
        <v>8172</v>
      </c>
      <c r="C4001" s="5" t="s">
        <v>8173</v>
      </c>
      <c r="D4001" s="84" t="s">
        <v>8174</v>
      </c>
      <c r="E4001" s="84"/>
      <c r="F4001" s="84"/>
      <c r="G4001" s="84"/>
      <c r="H4001" s="84"/>
      <c r="I4001" s="84"/>
      <c r="J4001" s="84"/>
      <c r="K4001" s="20">
        <f>SUM(K4004:K4004)</f>
        <v>2</v>
      </c>
      <c r="L4001" s="21">
        <f>ROUND(0*(1+M2/100),2)</f>
        <v>0</v>
      </c>
      <c r="M4001" s="21">
        <f>ROUND(K4001*L4001,2)</f>
        <v>0</v>
      </c>
    </row>
    <row r="4002" spans="1:13" ht="49.05" customHeight="1" thickBot="1" x14ac:dyDescent="0.35">
      <c r="A4002" s="22"/>
      <c r="B4002" s="22"/>
      <c r="C4002" s="22"/>
      <c r="D4002" s="84" t="s">
        <v>8175</v>
      </c>
      <c r="E4002" s="84"/>
      <c r="F4002" s="84"/>
      <c r="G4002" s="84"/>
      <c r="H4002" s="84"/>
      <c r="I4002" s="84"/>
      <c r="J4002" s="84"/>
      <c r="K4002" s="84"/>
      <c r="L4002" s="84"/>
      <c r="M4002" s="84"/>
    </row>
    <row r="4003" spans="1:13" ht="15.15" customHeight="1" thickBot="1" x14ac:dyDescent="0.35">
      <c r="A4003" s="22"/>
      <c r="B4003" s="22"/>
      <c r="C4003" s="22"/>
      <c r="D4003" s="22"/>
      <c r="E4003" s="23"/>
      <c r="F4003" s="25" t="s">
        <v>8176</v>
      </c>
      <c r="G4003" s="25" t="s">
        <v>8177</v>
      </c>
      <c r="H4003" s="25" t="s">
        <v>8178</v>
      </c>
      <c r="I4003" s="25" t="s">
        <v>8179</v>
      </c>
      <c r="J4003" s="25" t="s">
        <v>8180</v>
      </c>
      <c r="K4003" s="25" t="s">
        <v>8181</v>
      </c>
      <c r="L4003" s="22"/>
      <c r="M4003" s="22"/>
    </row>
    <row r="4004" spans="1:13" ht="15.15" customHeight="1" thickBot="1" x14ac:dyDescent="0.35">
      <c r="A4004" s="22"/>
      <c r="B4004" s="22"/>
      <c r="C4004" s="22"/>
      <c r="D4004" s="26"/>
      <c r="E4004" s="27"/>
      <c r="F4004" s="28">
        <v>2</v>
      </c>
      <c r="G4004" s="29"/>
      <c r="H4004" s="29"/>
      <c r="I4004" s="29"/>
      <c r="J4004" s="31">
        <f>ROUND(F4004,3)</f>
        <v>2</v>
      </c>
      <c r="K4004" s="33">
        <f>SUM(J4004:J4004)</f>
        <v>2</v>
      </c>
      <c r="L4004" s="22"/>
      <c r="M4004" s="22"/>
    </row>
    <row r="4005" spans="1:13" ht="15.45" customHeight="1" thickBot="1" x14ac:dyDescent="0.35">
      <c r="A4005" s="10" t="s">
        <v>8182</v>
      </c>
      <c r="B4005" s="5" t="s">
        <v>8183</v>
      </c>
      <c r="C4005" s="5" t="s">
        <v>8184</v>
      </c>
      <c r="D4005" s="84" t="s">
        <v>8185</v>
      </c>
      <c r="E4005" s="84"/>
      <c r="F4005" s="84"/>
      <c r="G4005" s="84"/>
      <c r="H4005" s="84"/>
      <c r="I4005" s="84"/>
      <c r="J4005" s="84"/>
      <c r="K4005" s="20">
        <f>SUM(K4008:K4008)</f>
        <v>2</v>
      </c>
      <c r="L4005" s="21">
        <f>ROUND(0*(1+M2/100),2)</f>
        <v>0</v>
      </c>
      <c r="M4005" s="21">
        <f>ROUND(K4005*L4005,2)</f>
        <v>0</v>
      </c>
    </row>
    <row r="4006" spans="1:13" ht="76.8" customHeight="1" thickBot="1" x14ac:dyDescent="0.35">
      <c r="A4006" s="22"/>
      <c r="B4006" s="22"/>
      <c r="C4006" s="22"/>
      <c r="D4006" s="84" t="s">
        <v>8186</v>
      </c>
      <c r="E4006" s="84"/>
      <c r="F4006" s="84"/>
      <c r="G4006" s="84"/>
      <c r="H4006" s="84"/>
      <c r="I4006" s="84"/>
      <c r="J4006" s="84"/>
      <c r="K4006" s="84"/>
      <c r="L4006" s="84"/>
      <c r="M4006" s="84"/>
    </row>
    <row r="4007" spans="1:13" ht="15.15" customHeight="1" thickBot="1" x14ac:dyDescent="0.35">
      <c r="A4007" s="22"/>
      <c r="B4007" s="22"/>
      <c r="C4007" s="22"/>
      <c r="D4007" s="22"/>
      <c r="E4007" s="23"/>
      <c r="F4007" s="25" t="s">
        <v>8187</v>
      </c>
      <c r="G4007" s="25" t="s">
        <v>8188</v>
      </c>
      <c r="H4007" s="25" t="s">
        <v>8189</v>
      </c>
      <c r="I4007" s="25" t="s">
        <v>8190</v>
      </c>
      <c r="J4007" s="25" t="s">
        <v>8191</v>
      </c>
      <c r="K4007" s="25" t="s">
        <v>8192</v>
      </c>
      <c r="L4007" s="22"/>
      <c r="M4007" s="22"/>
    </row>
    <row r="4008" spans="1:13" ht="21.3" customHeight="1" thickBot="1" x14ac:dyDescent="0.35">
      <c r="A4008" s="22"/>
      <c r="B4008" s="22"/>
      <c r="C4008" s="22"/>
      <c r="D4008" s="26"/>
      <c r="E4008" s="27" t="s">
        <v>8193</v>
      </c>
      <c r="F4008" s="28">
        <v>2</v>
      </c>
      <c r="G4008" s="29"/>
      <c r="H4008" s="29"/>
      <c r="I4008" s="29"/>
      <c r="J4008" s="31">
        <f>ROUND(F4008,3)</f>
        <v>2</v>
      </c>
      <c r="K4008" s="33">
        <f>SUM(J4008:J4008)</f>
        <v>2</v>
      </c>
      <c r="L4008" s="22"/>
      <c r="M4008" s="22"/>
    </row>
    <row r="4009" spans="1:13" ht="15.45" customHeight="1" thickBot="1" x14ac:dyDescent="0.35">
      <c r="A4009" s="10" t="s">
        <v>8194</v>
      </c>
      <c r="B4009" s="5" t="s">
        <v>8195</v>
      </c>
      <c r="C4009" s="5" t="s">
        <v>8196</v>
      </c>
      <c r="D4009" s="84" t="s">
        <v>8197</v>
      </c>
      <c r="E4009" s="84"/>
      <c r="F4009" s="84"/>
      <c r="G4009" s="84"/>
      <c r="H4009" s="84"/>
      <c r="I4009" s="84"/>
      <c r="J4009" s="84"/>
      <c r="K4009" s="20">
        <f>SUM(K4012:K4012)</f>
        <v>1</v>
      </c>
      <c r="L4009" s="21">
        <f>ROUND(0*(1+M2/100),2)</f>
        <v>0</v>
      </c>
      <c r="M4009" s="21">
        <f>ROUND(K4009*L4009,2)</f>
        <v>0</v>
      </c>
    </row>
    <row r="4010" spans="1:13" ht="49.05" customHeight="1" thickBot="1" x14ac:dyDescent="0.35">
      <c r="A4010" s="22"/>
      <c r="B4010" s="22"/>
      <c r="C4010" s="22"/>
      <c r="D4010" s="84" t="s">
        <v>8198</v>
      </c>
      <c r="E4010" s="84"/>
      <c r="F4010" s="84"/>
      <c r="G4010" s="84"/>
      <c r="H4010" s="84"/>
      <c r="I4010" s="84"/>
      <c r="J4010" s="84"/>
      <c r="K4010" s="84"/>
      <c r="L4010" s="84"/>
      <c r="M4010" s="84"/>
    </row>
    <row r="4011" spans="1:13" ht="15.15" customHeight="1" thickBot="1" x14ac:dyDescent="0.35">
      <c r="A4011" s="22"/>
      <c r="B4011" s="22"/>
      <c r="C4011" s="22"/>
      <c r="D4011" s="22"/>
      <c r="E4011" s="23"/>
      <c r="F4011" s="25" t="s">
        <v>8199</v>
      </c>
      <c r="G4011" s="25" t="s">
        <v>8200</v>
      </c>
      <c r="H4011" s="25" t="s">
        <v>8201</v>
      </c>
      <c r="I4011" s="25" t="s">
        <v>8202</v>
      </c>
      <c r="J4011" s="25" t="s">
        <v>8203</v>
      </c>
      <c r="K4011" s="25" t="s">
        <v>8204</v>
      </c>
      <c r="L4011" s="22"/>
      <c r="M4011" s="22"/>
    </row>
    <row r="4012" spans="1:13" ht="15.15" customHeight="1" thickBot="1" x14ac:dyDescent="0.35">
      <c r="A4012" s="22"/>
      <c r="B4012" s="22"/>
      <c r="C4012" s="22"/>
      <c r="D4012" s="26"/>
      <c r="E4012" s="27"/>
      <c r="F4012" s="28">
        <v>1</v>
      </c>
      <c r="G4012" s="29"/>
      <c r="H4012" s="29"/>
      <c r="I4012" s="29"/>
      <c r="J4012" s="31">
        <f>ROUND(F4012,3)</f>
        <v>1</v>
      </c>
      <c r="K4012" s="33">
        <f>SUM(J4012:J4012)</f>
        <v>1</v>
      </c>
      <c r="L4012" s="22"/>
      <c r="M4012" s="22"/>
    </row>
    <row r="4013" spans="1:13" ht="15.45" customHeight="1" thickBot="1" x14ac:dyDescent="0.35">
      <c r="A4013" s="10" t="s">
        <v>8205</v>
      </c>
      <c r="B4013" s="5" t="s">
        <v>8206</v>
      </c>
      <c r="C4013" s="5" t="s">
        <v>8207</v>
      </c>
      <c r="D4013" s="84" t="s">
        <v>8208</v>
      </c>
      <c r="E4013" s="84"/>
      <c r="F4013" s="84"/>
      <c r="G4013" s="84"/>
      <c r="H4013" s="84"/>
      <c r="I4013" s="84"/>
      <c r="J4013" s="84"/>
      <c r="K4013" s="20">
        <f>SUM(K4016:K4016)</f>
        <v>2</v>
      </c>
      <c r="L4013" s="21">
        <f>ROUND(0*(1+M2/100),2)</f>
        <v>0</v>
      </c>
      <c r="M4013" s="21">
        <f>ROUND(K4013*L4013,2)</f>
        <v>0</v>
      </c>
    </row>
    <row r="4014" spans="1:13" ht="58.35" customHeight="1" thickBot="1" x14ac:dyDescent="0.35">
      <c r="A4014" s="22"/>
      <c r="B4014" s="22"/>
      <c r="C4014" s="22"/>
      <c r="D4014" s="84" t="s">
        <v>8209</v>
      </c>
      <c r="E4014" s="84"/>
      <c r="F4014" s="84"/>
      <c r="G4014" s="84"/>
      <c r="H4014" s="84"/>
      <c r="I4014" s="84"/>
      <c r="J4014" s="84"/>
      <c r="K4014" s="84"/>
      <c r="L4014" s="84"/>
      <c r="M4014" s="84"/>
    </row>
    <row r="4015" spans="1:13" ht="15.15" customHeight="1" thickBot="1" x14ac:dyDescent="0.35">
      <c r="A4015" s="22"/>
      <c r="B4015" s="22"/>
      <c r="C4015" s="22"/>
      <c r="D4015" s="22"/>
      <c r="E4015" s="23"/>
      <c r="F4015" s="25" t="s">
        <v>8210</v>
      </c>
      <c r="G4015" s="25" t="s">
        <v>8211</v>
      </c>
      <c r="H4015" s="25" t="s">
        <v>8212</v>
      </c>
      <c r="I4015" s="25" t="s">
        <v>8213</v>
      </c>
      <c r="J4015" s="25" t="s">
        <v>8214</v>
      </c>
      <c r="K4015" s="25" t="s">
        <v>8215</v>
      </c>
      <c r="L4015" s="22"/>
      <c r="M4015" s="22"/>
    </row>
    <row r="4016" spans="1:13" ht="21.3" customHeight="1" thickBot="1" x14ac:dyDescent="0.35">
      <c r="A4016" s="22"/>
      <c r="B4016" s="22"/>
      <c r="C4016" s="22"/>
      <c r="D4016" s="26"/>
      <c r="E4016" s="27" t="s">
        <v>8216</v>
      </c>
      <c r="F4016" s="28">
        <v>2</v>
      </c>
      <c r="G4016" s="29"/>
      <c r="H4016" s="29"/>
      <c r="I4016" s="29"/>
      <c r="J4016" s="31">
        <f>ROUND(F4016,3)</f>
        <v>2</v>
      </c>
      <c r="K4016" s="33">
        <f>SUM(J4016:J4016)</f>
        <v>2</v>
      </c>
      <c r="L4016" s="22"/>
      <c r="M4016" s="22"/>
    </row>
    <row r="4017" spans="1:13" ht="15.45" customHeight="1" thickBot="1" x14ac:dyDescent="0.35">
      <c r="A4017" s="10" t="s">
        <v>8217</v>
      </c>
      <c r="B4017" s="5" t="s">
        <v>8218</v>
      </c>
      <c r="C4017" s="5" t="s">
        <v>8219</v>
      </c>
      <c r="D4017" s="84" t="s">
        <v>8220</v>
      </c>
      <c r="E4017" s="84"/>
      <c r="F4017" s="84"/>
      <c r="G4017" s="84"/>
      <c r="H4017" s="84"/>
      <c r="I4017" s="84"/>
      <c r="J4017" s="84"/>
      <c r="K4017" s="20">
        <f>SUM(K4020:K4020)</f>
        <v>1</v>
      </c>
      <c r="L4017" s="21">
        <f>ROUND(0*(1+M2/100),2)</f>
        <v>0</v>
      </c>
      <c r="M4017" s="21">
        <f>ROUND(K4017*L4017,2)</f>
        <v>0</v>
      </c>
    </row>
    <row r="4018" spans="1:13" ht="39.75" customHeight="1" thickBot="1" x14ac:dyDescent="0.35">
      <c r="A4018" s="22"/>
      <c r="B4018" s="22"/>
      <c r="C4018" s="22"/>
      <c r="D4018" s="84" t="s">
        <v>8221</v>
      </c>
      <c r="E4018" s="84"/>
      <c r="F4018" s="84"/>
      <c r="G4018" s="84"/>
      <c r="H4018" s="84"/>
      <c r="I4018" s="84"/>
      <c r="J4018" s="84"/>
      <c r="K4018" s="84"/>
      <c r="L4018" s="84"/>
      <c r="M4018" s="84"/>
    </row>
    <row r="4019" spans="1:13" ht="15.15" customHeight="1" thickBot="1" x14ac:dyDescent="0.35">
      <c r="A4019" s="22"/>
      <c r="B4019" s="22"/>
      <c r="C4019" s="22"/>
      <c r="D4019" s="22"/>
      <c r="E4019" s="23"/>
      <c r="F4019" s="25" t="s">
        <v>8222</v>
      </c>
      <c r="G4019" s="25" t="s">
        <v>8223</v>
      </c>
      <c r="H4019" s="25" t="s">
        <v>8224</v>
      </c>
      <c r="I4019" s="25" t="s">
        <v>8225</v>
      </c>
      <c r="J4019" s="25" t="s">
        <v>8226</v>
      </c>
      <c r="K4019" s="25" t="s">
        <v>8227</v>
      </c>
      <c r="L4019" s="22"/>
      <c r="M4019" s="22"/>
    </row>
    <row r="4020" spans="1:13" ht="15.15" customHeight="1" thickBot="1" x14ac:dyDescent="0.35">
      <c r="A4020" s="22"/>
      <c r="B4020" s="22"/>
      <c r="C4020" s="22"/>
      <c r="D4020" s="26"/>
      <c r="E4020" s="27"/>
      <c r="F4020" s="28">
        <v>1</v>
      </c>
      <c r="G4020" s="29"/>
      <c r="H4020" s="29"/>
      <c r="I4020" s="29"/>
      <c r="J4020" s="31">
        <f>ROUND(F4020,3)</f>
        <v>1</v>
      </c>
      <c r="K4020" s="33">
        <f>SUM(J4020:J4020)</f>
        <v>1</v>
      </c>
      <c r="L4020" s="22"/>
      <c r="M4020" s="22"/>
    </row>
    <row r="4021" spans="1:13" ht="15.45" customHeight="1" thickBot="1" x14ac:dyDescent="0.35">
      <c r="A4021" s="10" t="s">
        <v>8228</v>
      </c>
      <c r="B4021" s="5" t="s">
        <v>8229</v>
      </c>
      <c r="C4021" s="5" t="s">
        <v>8230</v>
      </c>
      <c r="D4021" s="84" t="s">
        <v>8231</v>
      </c>
      <c r="E4021" s="84"/>
      <c r="F4021" s="84"/>
      <c r="G4021" s="84"/>
      <c r="H4021" s="84"/>
      <c r="I4021" s="84"/>
      <c r="J4021" s="84"/>
      <c r="K4021" s="20">
        <f>SUM(K4024:K4024)</f>
        <v>66</v>
      </c>
      <c r="L4021" s="21">
        <f>ROUND(0*(1+M2/100),2)</f>
        <v>0</v>
      </c>
      <c r="M4021" s="21">
        <f>ROUND(K4021*L4021,2)</f>
        <v>0</v>
      </c>
    </row>
    <row r="4022" spans="1:13" ht="58.35" customHeight="1" thickBot="1" x14ac:dyDescent="0.35">
      <c r="A4022" s="22"/>
      <c r="B4022" s="22"/>
      <c r="C4022" s="22"/>
      <c r="D4022" s="84" t="s">
        <v>8232</v>
      </c>
      <c r="E4022" s="84"/>
      <c r="F4022" s="84"/>
      <c r="G4022" s="84"/>
      <c r="H4022" s="84"/>
      <c r="I4022" s="84"/>
      <c r="J4022" s="84"/>
      <c r="K4022" s="84"/>
      <c r="L4022" s="84"/>
      <c r="M4022" s="84"/>
    </row>
    <row r="4023" spans="1:13" ht="15.15" customHeight="1" thickBot="1" x14ac:dyDescent="0.35">
      <c r="A4023" s="22"/>
      <c r="B4023" s="22"/>
      <c r="C4023" s="22"/>
      <c r="D4023" s="22"/>
      <c r="E4023" s="23"/>
      <c r="F4023" s="25" t="s">
        <v>8233</v>
      </c>
      <c r="G4023" s="25" t="s">
        <v>8234</v>
      </c>
      <c r="H4023" s="25" t="s">
        <v>8235</v>
      </c>
      <c r="I4023" s="25" t="s">
        <v>8236</v>
      </c>
      <c r="J4023" s="25" t="s">
        <v>8237</v>
      </c>
      <c r="K4023" s="25" t="s">
        <v>8238</v>
      </c>
      <c r="L4023" s="22"/>
      <c r="M4023" s="22"/>
    </row>
    <row r="4024" spans="1:13" ht="15.15" customHeight="1" thickBot="1" x14ac:dyDescent="0.35">
      <c r="A4024" s="22"/>
      <c r="B4024" s="22"/>
      <c r="C4024" s="22"/>
      <c r="D4024" s="26"/>
      <c r="E4024" s="27" t="s">
        <v>8239</v>
      </c>
      <c r="F4024" s="28">
        <v>66</v>
      </c>
      <c r="G4024" s="29"/>
      <c r="H4024" s="29"/>
      <c r="I4024" s="29"/>
      <c r="J4024" s="31">
        <f>ROUND(F4024,3)</f>
        <v>66</v>
      </c>
      <c r="K4024" s="33">
        <f>SUM(J4024:J4024)</f>
        <v>66</v>
      </c>
      <c r="L4024" s="22"/>
      <c r="M4024" s="22"/>
    </row>
    <row r="4025" spans="1:13" ht="15.45" customHeight="1" thickBot="1" x14ac:dyDescent="0.35">
      <c r="A4025" s="10" t="s">
        <v>8240</v>
      </c>
      <c r="B4025" s="5" t="s">
        <v>8241</v>
      </c>
      <c r="C4025" s="5" t="s">
        <v>8242</v>
      </c>
      <c r="D4025" s="84" t="s">
        <v>8243</v>
      </c>
      <c r="E4025" s="84"/>
      <c r="F4025" s="84"/>
      <c r="G4025" s="84"/>
      <c r="H4025" s="84"/>
      <c r="I4025" s="84"/>
      <c r="J4025" s="84"/>
      <c r="K4025" s="20">
        <f>SUM(K4028:K4032)</f>
        <v>71</v>
      </c>
      <c r="L4025" s="21">
        <f>ROUND(0*(1+M2/100),2)</f>
        <v>0</v>
      </c>
      <c r="M4025" s="21">
        <f>ROUND(K4025*L4025,2)</f>
        <v>0</v>
      </c>
    </row>
    <row r="4026" spans="1:13" ht="49.05" customHeight="1" thickBot="1" x14ac:dyDescent="0.35">
      <c r="A4026" s="22"/>
      <c r="B4026" s="22"/>
      <c r="C4026" s="22"/>
      <c r="D4026" s="84" t="s">
        <v>8244</v>
      </c>
      <c r="E4026" s="84"/>
      <c r="F4026" s="84"/>
      <c r="G4026" s="84"/>
      <c r="H4026" s="84"/>
      <c r="I4026" s="84"/>
      <c r="J4026" s="84"/>
      <c r="K4026" s="84"/>
      <c r="L4026" s="84"/>
      <c r="M4026" s="84"/>
    </row>
    <row r="4027" spans="1:13" ht="15.15" customHeight="1" thickBot="1" x14ac:dyDescent="0.35">
      <c r="A4027" s="22"/>
      <c r="B4027" s="22"/>
      <c r="C4027" s="22"/>
      <c r="D4027" s="22"/>
      <c r="E4027" s="23"/>
      <c r="F4027" s="25" t="s">
        <v>8245</v>
      </c>
      <c r="G4027" s="25" t="s">
        <v>8246</v>
      </c>
      <c r="H4027" s="25" t="s">
        <v>8247</v>
      </c>
      <c r="I4027" s="25" t="s">
        <v>8248</v>
      </c>
      <c r="J4027" s="25" t="s">
        <v>8249</v>
      </c>
      <c r="K4027" s="25" t="s">
        <v>8250</v>
      </c>
      <c r="L4027" s="22"/>
      <c r="M4027" s="22"/>
    </row>
    <row r="4028" spans="1:13" ht="15.15" customHeight="1" thickBot="1" x14ac:dyDescent="0.35">
      <c r="A4028" s="22"/>
      <c r="B4028" s="22"/>
      <c r="C4028" s="22"/>
      <c r="D4028" s="26"/>
      <c r="E4028" s="27" t="s">
        <v>8251</v>
      </c>
      <c r="F4028" s="28">
        <v>10</v>
      </c>
      <c r="G4028" s="29"/>
      <c r="H4028" s="29"/>
      <c r="I4028" s="29"/>
      <c r="J4028" s="31">
        <f>ROUND(F4028,3)</f>
        <v>10</v>
      </c>
      <c r="K4028" s="42"/>
      <c r="L4028" s="22"/>
      <c r="M4028" s="22"/>
    </row>
    <row r="4029" spans="1:13" ht="15.15" customHeight="1" thickBot="1" x14ac:dyDescent="0.35">
      <c r="A4029" s="22"/>
      <c r="B4029" s="22"/>
      <c r="C4029" s="22"/>
      <c r="D4029" s="26"/>
      <c r="E4029" s="5" t="s">
        <v>8252</v>
      </c>
      <c r="F4029" s="3">
        <v>21</v>
      </c>
      <c r="G4029" s="20"/>
      <c r="H4029" s="20"/>
      <c r="I4029" s="20"/>
      <c r="J4029" s="30">
        <f>ROUND(F4029,3)</f>
        <v>21</v>
      </c>
      <c r="K4029" s="22"/>
      <c r="L4029" s="22"/>
      <c r="M4029" s="22"/>
    </row>
    <row r="4030" spans="1:13" ht="15.15" customHeight="1" thickBot="1" x14ac:dyDescent="0.35">
      <c r="A4030" s="22"/>
      <c r="B4030" s="22"/>
      <c r="C4030" s="22"/>
      <c r="D4030" s="26"/>
      <c r="E4030" s="5" t="s">
        <v>8253</v>
      </c>
      <c r="F4030" s="3">
        <v>28</v>
      </c>
      <c r="G4030" s="20"/>
      <c r="H4030" s="20"/>
      <c r="I4030" s="20"/>
      <c r="J4030" s="30">
        <f>ROUND(F4030,3)</f>
        <v>28</v>
      </c>
      <c r="K4030" s="22"/>
      <c r="L4030" s="22"/>
      <c r="M4030" s="22"/>
    </row>
    <row r="4031" spans="1:13" ht="21.3" customHeight="1" thickBot="1" x14ac:dyDescent="0.35">
      <c r="A4031" s="22"/>
      <c r="B4031" s="22"/>
      <c r="C4031" s="22"/>
      <c r="D4031" s="26"/>
      <c r="E4031" s="5" t="s">
        <v>8254</v>
      </c>
      <c r="F4031" s="3">
        <v>7</v>
      </c>
      <c r="G4031" s="20"/>
      <c r="H4031" s="20"/>
      <c r="I4031" s="20"/>
      <c r="J4031" s="30">
        <f>ROUND(F4031,3)</f>
        <v>7</v>
      </c>
      <c r="K4031" s="22"/>
      <c r="L4031" s="22"/>
      <c r="M4031" s="22"/>
    </row>
    <row r="4032" spans="1:13" ht="21.3" customHeight="1" thickBot="1" x14ac:dyDescent="0.35">
      <c r="A4032" s="22"/>
      <c r="B4032" s="22"/>
      <c r="C4032" s="22"/>
      <c r="D4032" s="26"/>
      <c r="E4032" s="5" t="s">
        <v>8255</v>
      </c>
      <c r="F4032" s="3">
        <v>5</v>
      </c>
      <c r="G4032" s="20"/>
      <c r="H4032" s="20"/>
      <c r="I4032" s="20"/>
      <c r="J4032" s="30">
        <f>ROUND(F4032,3)</f>
        <v>5</v>
      </c>
      <c r="K4032" s="32">
        <f>SUM(J4028:J4032)</f>
        <v>71</v>
      </c>
      <c r="L4032" s="22"/>
      <c r="M4032" s="22"/>
    </row>
    <row r="4033" spans="1:13" ht="15.45" customHeight="1" thickBot="1" x14ac:dyDescent="0.35">
      <c r="A4033" s="10" t="s">
        <v>8256</v>
      </c>
      <c r="B4033" s="5" t="s">
        <v>8257</v>
      </c>
      <c r="C4033" s="5" t="s">
        <v>8258</v>
      </c>
      <c r="D4033" s="84" t="s">
        <v>8259</v>
      </c>
      <c r="E4033" s="84"/>
      <c r="F4033" s="84"/>
      <c r="G4033" s="84"/>
      <c r="H4033" s="84"/>
      <c r="I4033" s="84"/>
      <c r="J4033" s="84"/>
      <c r="K4033" s="20">
        <f>SUM(K4036:K4036)</f>
        <v>1</v>
      </c>
      <c r="L4033" s="21">
        <f>ROUND(0*(1+M2/100),2)</f>
        <v>0</v>
      </c>
      <c r="M4033" s="21">
        <f>ROUND(K4033*L4033,2)</f>
        <v>0</v>
      </c>
    </row>
    <row r="4034" spans="1:13" ht="58.35" customHeight="1" thickBot="1" x14ac:dyDescent="0.35">
      <c r="A4034" s="22"/>
      <c r="B4034" s="22"/>
      <c r="C4034" s="22"/>
      <c r="D4034" s="84" t="s">
        <v>8260</v>
      </c>
      <c r="E4034" s="84"/>
      <c r="F4034" s="84"/>
      <c r="G4034" s="84"/>
      <c r="H4034" s="84"/>
      <c r="I4034" s="84"/>
      <c r="J4034" s="84"/>
      <c r="K4034" s="84"/>
      <c r="L4034" s="84"/>
      <c r="M4034" s="84"/>
    </row>
    <row r="4035" spans="1:13" ht="15.15" customHeight="1" thickBot="1" x14ac:dyDescent="0.35">
      <c r="A4035" s="22"/>
      <c r="B4035" s="22"/>
      <c r="C4035" s="22"/>
      <c r="D4035" s="22"/>
      <c r="E4035" s="23"/>
      <c r="F4035" s="25" t="s">
        <v>8261</v>
      </c>
      <c r="G4035" s="25" t="s">
        <v>8262</v>
      </c>
      <c r="H4035" s="25" t="s">
        <v>8263</v>
      </c>
      <c r="I4035" s="25" t="s">
        <v>8264</v>
      </c>
      <c r="J4035" s="25" t="s">
        <v>8265</v>
      </c>
      <c r="K4035" s="25" t="s">
        <v>8266</v>
      </c>
      <c r="L4035" s="22"/>
      <c r="M4035" s="22"/>
    </row>
    <row r="4036" spans="1:13" ht="21.3" customHeight="1" thickBot="1" x14ac:dyDescent="0.35">
      <c r="A4036" s="22"/>
      <c r="B4036" s="22"/>
      <c r="C4036" s="22"/>
      <c r="D4036" s="26"/>
      <c r="E4036" s="27" t="s">
        <v>8267</v>
      </c>
      <c r="F4036" s="28">
        <v>1</v>
      </c>
      <c r="G4036" s="29"/>
      <c r="H4036" s="29"/>
      <c r="I4036" s="29"/>
      <c r="J4036" s="31">
        <f>ROUND(F4036,3)</f>
        <v>1</v>
      </c>
      <c r="K4036" s="33">
        <f>SUM(J4036:J4036)</f>
        <v>1</v>
      </c>
      <c r="L4036" s="22"/>
      <c r="M4036" s="22"/>
    </row>
    <row r="4037" spans="1:13" ht="15.45" customHeight="1" thickBot="1" x14ac:dyDescent="0.35">
      <c r="A4037" s="34"/>
      <c r="B4037" s="34"/>
      <c r="C4037" s="34"/>
      <c r="D4037" s="53" t="s">
        <v>8268</v>
      </c>
      <c r="E4037" s="54"/>
      <c r="F4037" s="54"/>
      <c r="G4037" s="54"/>
      <c r="H4037" s="54"/>
      <c r="I4037" s="54"/>
      <c r="J4037" s="54"/>
      <c r="K4037" s="54"/>
      <c r="L4037" s="55">
        <f>M3973+M3977+M3981+M3985+M3989+M3993+M3997+M4001+M4005+M4009+M4013+M4017+M4021+M4025+M4033</f>
        <v>0</v>
      </c>
      <c r="M4037" s="55">
        <f>ROUND(L4037,2)</f>
        <v>0</v>
      </c>
    </row>
    <row r="4038" spans="1:13" ht="15.45" customHeight="1" thickBot="1" x14ac:dyDescent="0.35">
      <c r="A4038" s="56" t="s">
        <v>8269</v>
      </c>
      <c r="B4038" s="56" t="s">
        <v>8270</v>
      </c>
      <c r="C4038" s="57"/>
      <c r="D4038" s="88" t="s">
        <v>8271</v>
      </c>
      <c r="E4038" s="88"/>
      <c r="F4038" s="88"/>
      <c r="G4038" s="88"/>
      <c r="H4038" s="88"/>
      <c r="I4038" s="88"/>
      <c r="J4038" s="88"/>
      <c r="K4038" s="57"/>
      <c r="L4038" s="58">
        <f>L4067</f>
        <v>0</v>
      </c>
      <c r="M4038" s="58">
        <f>ROUND(L4038,2)</f>
        <v>0</v>
      </c>
    </row>
    <row r="4039" spans="1:13" ht="15.45" customHeight="1" thickBot="1" x14ac:dyDescent="0.35">
      <c r="A4039" s="10" t="s">
        <v>8272</v>
      </c>
      <c r="B4039" s="5" t="s">
        <v>8273</v>
      </c>
      <c r="C4039" s="5" t="s">
        <v>8274</v>
      </c>
      <c r="D4039" s="84" t="s">
        <v>8275</v>
      </c>
      <c r="E4039" s="84"/>
      <c r="F4039" s="84"/>
      <c r="G4039" s="84"/>
      <c r="H4039" s="84"/>
      <c r="I4039" s="84"/>
      <c r="J4039" s="84"/>
      <c r="K4039" s="20">
        <f>SUM(K4042:K4042)</f>
        <v>1</v>
      </c>
      <c r="L4039" s="21">
        <f>ROUND(0*(1+M2/100),2)</f>
        <v>0</v>
      </c>
      <c r="M4039" s="21">
        <f>ROUND(K4039*L4039,2)</f>
        <v>0</v>
      </c>
    </row>
    <row r="4040" spans="1:13" ht="39.75" customHeight="1" thickBot="1" x14ac:dyDescent="0.35">
      <c r="A4040" s="22"/>
      <c r="B4040" s="22"/>
      <c r="C4040" s="22"/>
      <c r="D4040" s="84" t="s">
        <v>8276</v>
      </c>
      <c r="E4040" s="84"/>
      <c r="F4040" s="84"/>
      <c r="G4040" s="84"/>
      <c r="H4040" s="84"/>
      <c r="I4040" s="84"/>
      <c r="J4040" s="84"/>
      <c r="K4040" s="84"/>
      <c r="L4040" s="84"/>
      <c r="M4040" s="84"/>
    </row>
    <row r="4041" spans="1:13" ht="15.15" customHeight="1" thickBot="1" x14ac:dyDescent="0.35">
      <c r="A4041" s="22"/>
      <c r="B4041" s="22"/>
      <c r="C4041" s="22"/>
      <c r="D4041" s="22"/>
      <c r="E4041" s="23"/>
      <c r="F4041" s="25" t="s">
        <v>8277</v>
      </c>
      <c r="G4041" s="25" t="s">
        <v>8278</v>
      </c>
      <c r="H4041" s="25" t="s">
        <v>8279</v>
      </c>
      <c r="I4041" s="25" t="s">
        <v>8280</v>
      </c>
      <c r="J4041" s="25" t="s">
        <v>8281</v>
      </c>
      <c r="K4041" s="25" t="s">
        <v>8282</v>
      </c>
      <c r="L4041" s="22"/>
      <c r="M4041" s="22"/>
    </row>
    <row r="4042" spans="1:13" ht="30.6" customHeight="1" thickBot="1" x14ac:dyDescent="0.35">
      <c r="A4042" s="22"/>
      <c r="B4042" s="22"/>
      <c r="C4042" s="22"/>
      <c r="D4042" s="26"/>
      <c r="E4042" s="27" t="s">
        <v>8283</v>
      </c>
      <c r="F4042" s="28">
        <v>1</v>
      </c>
      <c r="G4042" s="29"/>
      <c r="H4042" s="29"/>
      <c r="I4042" s="29"/>
      <c r="J4042" s="31">
        <f>ROUND(F4042,3)</f>
        <v>1</v>
      </c>
      <c r="K4042" s="33">
        <f>SUM(J4042:J4042)</f>
        <v>1</v>
      </c>
      <c r="L4042" s="22"/>
      <c r="M4042" s="22"/>
    </row>
    <row r="4043" spans="1:13" ht="15.45" customHeight="1" thickBot="1" x14ac:dyDescent="0.35">
      <c r="A4043" s="10" t="s">
        <v>8284</v>
      </c>
      <c r="B4043" s="5" t="s">
        <v>8285</v>
      </c>
      <c r="C4043" s="5" t="s">
        <v>8286</v>
      </c>
      <c r="D4043" s="84" t="s">
        <v>8287</v>
      </c>
      <c r="E4043" s="84"/>
      <c r="F4043" s="84"/>
      <c r="G4043" s="84"/>
      <c r="H4043" s="84"/>
      <c r="I4043" s="84"/>
      <c r="J4043" s="84"/>
      <c r="K4043" s="20">
        <f>SUM(K4046:K4046)</f>
        <v>1</v>
      </c>
      <c r="L4043" s="21">
        <f>ROUND(0*(1+M2/100),2)</f>
        <v>0</v>
      </c>
      <c r="M4043" s="21">
        <f>ROUND(K4043*L4043,2)</f>
        <v>0</v>
      </c>
    </row>
    <row r="4044" spans="1:13" ht="21.3" customHeight="1" thickBot="1" x14ac:dyDescent="0.35">
      <c r="A4044" s="22"/>
      <c r="B4044" s="22"/>
      <c r="C4044" s="22"/>
      <c r="D4044" s="84" t="s">
        <v>8288</v>
      </c>
      <c r="E4044" s="84"/>
      <c r="F4044" s="84"/>
      <c r="G4044" s="84"/>
      <c r="H4044" s="84"/>
      <c r="I4044" s="84"/>
      <c r="J4044" s="84"/>
      <c r="K4044" s="84"/>
      <c r="L4044" s="84"/>
      <c r="M4044" s="84"/>
    </row>
    <row r="4045" spans="1:13" ht="15.15" customHeight="1" thickBot="1" x14ac:dyDescent="0.35">
      <c r="A4045" s="22"/>
      <c r="B4045" s="22"/>
      <c r="C4045" s="22"/>
      <c r="D4045" s="22"/>
      <c r="E4045" s="23"/>
      <c r="F4045" s="25" t="s">
        <v>8289</v>
      </c>
      <c r="G4045" s="25" t="s">
        <v>8290</v>
      </c>
      <c r="H4045" s="25" t="s">
        <v>8291</v>
      </c>
      <c r="I4045" s="25" t="s">
        <v>8292</v>
      </c>
      <c r="J4045" s="25" t="s">
        <v>8293</v>
      </c>
      <c r="K4045" s="25" t="s">
        <v>8294</v>
      </c>
      <c r="L4045" s="22"/>
      <c r="M4045" s="22"/>
    </row>
    <row r="4046" spans="1:13" ht="21.3" customHeight="1" thickBot="1" x14ac:dyDescent="0.35">
      <c r="A4046" s="22"/>
      <c r="B4046" s="22"/>
      <c r="C4046" s="22"/>
      <c r="D4046" s="26"/>
      <c r="E4046" s="27" t="s">
        <v>8295</v>
      </c>
      <c r="F4046" s="28">
        <v>1</v>
      </c>
      <c r="G4046" s="29"/>
      <c r="H4046" s="29"/>
      <c r="I4046" s="29"/>
      <c r="J4046" s="31">
        <f>ROUND(F4046,3)</f>
        <v>1</v>
      </c>
      <c r="K4046" s="33">
        <f>SUM(J4046:J4046)</f>
        <v>1</v>
      </c>
      <c r="L4046" s="22"/>
      <c r="M4046" s="22"/>
    </row>
    <row r="4047" spans="1:13" ht="15.45" customHeight="1" thickBot="1" x14ac:dyDescent="0.35">
      <c r="A4047" s="10" t="s">
        <v>8296</v>
      </c>
      <c r="B4047" s="5" t="s">
        <v>8297</v>
      </c>
      <c r="C4047" s="5" t="s">
        <v>8298</v>
      </c>
      <c r="D4047" s="84" t="s">
        <v>8299</v>
      </c>
      <c r="E4047" s="84"/>
      <c r="F4047" s="84"/>
      <c r="G4047" s="84"/>
      <c r="H4047" s="84"/>
      <c r="I4047" s="84"/>
      <c r="J4047" s="84"/>
      <c r="K4047" s="20">
        <f>SUM(K4050:K4050)</f>
        <v>6850</v>
      </c>
      <c r="L4047" s="21">
        <f>ROUND(0*(1+M2/100),2)</f>
        <v>0</v>
      </c>
      <c r="M4047" s="21">
        <f>ROUND(K4047*L4047,2)</f>
        <v>0</v>
      </c>
    </row>
    <row r="4048" spans="1:13" ht="39.75" customHeight="1" thickBot="1" x14ac:dyDescent="0.35">
      <c r="A4048" s="22"/>
      <c r="B4048" s="22"/>
      <c r="C4048" s="22"/>
      <c r="D4048" s="84" t="s">
        <v>8300</v>
      </c>
      <c r="E4048" s="84"/>
      <c r="F4048" s="84"/>
      <c r="G4048" s="84"/>
      <c r="H4048" s="84"/>
      <c r="I4048" s="84"/>
      <c r="J4048" s="84"/>
      <c r="K4048" s="84"/>
      <c r="L4048" s="84"/>
      <c r="M4048" s="84"/>
    </row>
    <row r="4049" spans="1:13" ht="15.15" customHeight="1" thickBot="1" x14ac:dyDescent="0.35">
      <c r="A4049" s="22"/>
      <c r="B4049" s="22"/>
      <c r="C4049" s="22"/>
      <c r="D4049" s="22"/>
      <c r="E4049" s="23"/>
      <c r="F4049" s="25" t="s">
        <v>8301</v>
      </c>
      <c r="G4049" s="25" t="s">
        <v>8302</v>
      </c>
      <c r="H4049" s="25" t="s">
        <v>8303</v>
      </c>
      <c r="I4049" s="25" t="s">
        <v>8304</v>
      </c>
      <c r="J4049" s="25" t="s">
        <v>8305</v>
      </c>
      <c r="K4049" s="25" t="s">
        <v>8306</v>
      </c>
      <c r="L4049" s="22"/>
      <c r="M4049" s="22"/>
    </row>
    <row r="4050" spans="1:13" ht="21.3" customHeight="1" thickBot="1" x14ac:dyDescent="0.35">
      <c r="A4050" s="22"/>
      <c r="B4050" s="22"/>
      <c r="C4050" s="22"/>
      <c r="D4050" s="26"/>
      <c r="E4050" s="27" t="s">
        <v>8307</v>
      </c>
      <c r="F4050" s="28">
        <v>6850</v>
      </c>
      <c r="G4050" s="29"/>
      <c r="H4050" s="29"/>
      <c r="I4050" s="29"/>
      <c r="J4050" s="31">
        <f>ROUND(F4050,3)</f>
        <v>6850</v>
      </c>
      <c r="K4050" s="33">
        <f>SUM(J4050:J4050)</f>
        <v>6850</v>
      </c>
      <c r="L4050" s="22"/>
      <c r="M4050" s="22"/>
    </row>
    <row r="4051" spans="1:13" ht="15.45" customHeight="1" thickBot="1" x14ac:dyDescent="0.35">
      <c r="A4051" s="10" t="s">
        <v>8308</v>
      </c>
      <c r="B4051" s="5" t="s">
        <v>8309</v>
      </c>
      <c r="C4051" s="5" t="s">
        <v>8310</v>
      </c>
      <c r="D4051" s="84" t="s">
        <v>8311</v>
      </c>
      <c r="E4051" s="84"/>
      <c r="F4051" s="84"/>
      <c r="G4051" s="84"/>
      <c r="H4051" s="84"/>
      <c r="I4051" s="84"/>
      <c r="J4051" s="84"/>
      <c r="K4051" s="20">
        <f>SUM(K4054:K4054)</f>
        <v>31</v>
      </c>
      <c r="L4051" s="21">
        <f>ROUND(0*(1+M2/100),2)</f>
        <v>0</v>
      </c>
      <c r="M4051" s="21">
        <f>ROUND(K4051*L4051,2)</f>
        <v>0</v>
      </c>
    </row>
    <row r="4052" spans="1:13" ht="12.15" customHeight="1" thickBot="1" x14ac:dyDescent="0.35">
      <c r="A4052" s="22"/>
      <c r="B4052" s="22"/>
      <c r="C4052" s="22"/>
      <c r="D4052" s="84" t="s">
        <v>8312</v>
      </c>
      <c r="E4052" s="84"/>
      <c r="F4052" s="84"/>
      <c r="G4052" s="84"/>
      <c r="H4052" s="84"/>
      <c r="I4052" s="84"/>
      <c r="J4052" s="84"/>
      <c r="K4052" s="84"/>
      <c r="L4052" s="84"/>
      <c r="M4052" s="84"/>
    </row>
    <row r="4053" spans="1:13" ht="15.15" customHeight="1" thickBot="1" x14ac:dyDescent="0.35">
      <c r="A4053" s="22"/>
      <c r="B4053" s="22"/>
      <c r="C4053" s="22"/>
      <c r="D4053" s="22"/>
      <c r="E4053" s="23"/>
      <c r="F4053" s="25" t="s">
        <v>8313</v>
      </c>
      <c r="G4053" s="25" t="s">
        <v>8314</v>
      </c>
      <c r="H4053" s="25" t="s">
        <v>8315</v>
      </c>
      <c r="I4053" s="25" t="s">
        <v>8316</v>
      </c>
      <c r="J4053" s="25" t="s">
        <v>8317</v>
      </c>
      <c r="K4053" s="25" t="s">
        <v>8318</v>
      </c>
      <c r="L4053" s="22"/>
      <c r="M4053" s="22"/>
    </row>
    <row r="4054" spans="1:13" ht="21.3" customHeight="1" thickBot="1" x14ac:dyDescent="0.35">
      <c r="A4054" s="22"/>
      <c r="B4054" s="22"/>
      <c r="C4054" s="22"/>
      <c r="D4054" s="26"/>
      <c r="E4054" s="27" t="s">
        <v>8319</v>
      </c>
      <c r="F4054" s="28">
        <v>31</v>
      </c>
      <c r="G4054" s="29"/>
      <c r="H4054" s="29"/>
      <c r="I4054" s="29"/>
      <c r="J4054" s="31">
        <f>ROUND(F4054,3)</f>
        <v>31</v>
      </c>
      <c r="K4054" s="33">
        <f>SUM(J4054:J4054)</f>
        <v>31</v>
      </c>
      <c r="L4054" s="22"/>
      <c r="M4054" s="22"/>
    </row>
    <row r="4055" spans="1:13" ht="15.45" customHeight="1" thickBot="1" x14ac:dyDescent="0.35">
      <c r="A4055" s="10" t="s">
        <v>8320</v>
      </c>
      <c r="B4055" s="5" t="s">
        <v>8321</v>
      </c>
      <c r="C4055" s="5" t="s">
        <v>8322</v>
      </c>
      <c r="D4055" s="84" t="s">
        <v>8323</v>
      </c>
      <c r="E4055" s="84"/>
      <c r="F4055" s="84"/>
      <c r="G4055" s="84"/>
      <c r="H4055" s="84"/>
      <c r="I4055" s="84"/>
      <c r="J4055" s="84"/>
      <c r="K4055" s="20">
        <f>SUM(K4058:K4062)</f>
        <v>26</v>
      </c>
      <c r="L4055" s="21">
        <f>ROUND(0*(1+M2/100),2)</f>
        <v>0</v>
      </c>
      <c r="M4055" s="21">
        <f>ROUND(K4055*L4055,2)</f>
        <v>0</v>
      </c>
    </row>
    <row r="4056" spans="1:13" ht="39.75" customHeight="1" thickBot="1" x14ac:dyDescent="0.35">
      <c r="A4056" s="22"/>
      <c r="B4056" s="22"/>
      <c r="C4056" s="22"/>
      <c r="D4056" s="84" t="s">
        <v>8324</v>
      </c>
      <c r="E4056" s="84"/>
      <c r="F4056" s="84"/>
      <c r="G4056" s="84"/>
      <c r="H4056" s="84"/>
      <c r="I4056" s="84"/>
      <c r="J4056" s="84"/>
      <c r="K4056" s="84"/>
      <c r="L4056" s="84"/>
      <c r="M4056" s="84"/>
    </row>
    <row r="4057" spans="1:13" ht="15.15" customHeight="1" thickBot="1" x14ac:dyDescent="0.35">
      <c r="A4057" s="22"/>
      <c r="B4057" s="22"/>
      <c r="C4057" s="22"/>
      <c r="D4057" s="22"/>
      <c r="E4057" s="23"/>
      <c r="F4057" s="25" t="s">
        <v>8325</v>
      </c>
      <c r="G4057" s="25" t="s">
        <v>8326</v>
      </c>
      <c r="H4057" s="25" t="s">
        <v>8327</v>
      </c>
      <c r="I4057" s="25" t="s">
        <v>8328</v>
      </c>
      <c r="J4057" s="25" t="s">
        <v>8329</v>
      </c>
      <c r="K4057" s="25" t="s">
        <v>8330</v>
      </c>
      <c r="L4057" s="22"/>
      <c r="M4057" s="22"/>
    </row>
    <row r="4058" spans="1:13" ht="15.15" customHeight="1" thickBot="1" x14ac:dyDescent="0.35">
      <c r="A4058" s="22"/>
      <c r="B4058" s="22"/>
      <c r="C4058" s="22"/>
      <c r="D4058" s="26"/>
      <c r="E4058" s="27" t="s">
        <v>8331</v>
      </c>
      <c r="F4058" s="28">
        <v>2</v>
      </c>
      <c r="G4058" s="29"/>
      <c r="H4058" s="29"/>
      <c r="I4058" s="29"/>
      <c r="J4058" s="31">
        <f>ROUND(F4058,3)</f>
        <v>2</v>
      </c>
      <c r="K4058" s="42"/>
      <c r="L4058" s="22"/>
      <c r="M4058" s="22"/>
    </row>
    <row r="4059" spans="1:13" ht="15.15" customHeight="1" thickBot="1" x14ac:dyDescent="0.35">
      <c r="A4059" s="22"/>
      <c r="B4059" s="22"/>
      <c r="C4059" s="22"/>
      <c r="D4059" s="26"/>
      <c r="E4059" s="5" t="s">
        <v>8332</v>
      </c>
      <c r="F4059" s="3">
        <v>10</v>
      </c>
      <c r="G4059" s="20"/>
      <c r="H4059" s="20"/>
      <c r="I4059" s="20"/>
      <c r="J4059" s="30">
        <f>ROUND(F4059,3)</f>
        <v>10</v>
      </c>
      <c r="K4059" s="22"/>
      <c r="L4059" s="22"/>
      <c r="M4059" s="22"/>
    </row>
    <row r="4060" spans="1:13" ht="15.15" customHeight="1" thickBot="1" x14ac:dyDescent="0.35">
      <c r="A4060" s="22"/>
      <c r="B4060" s="22"/>
      <c r="C4060" s="22"/>
      <c r="D4060" s="26"/>
      <c r="E4060" s="5" t="s">
        <v>8333</v>
      </c>
      <c r="F4060" s="3">
        <v>10</v>
      </c>
      <c r="G4060" s="20"/>
      <c r="H4060" s="20"/>
      <c r="I4060" s="20"/>
      <c r="J4060" s="30">
        <f>ROUND(F4060,3)</f>
        <v>10</v>
      </c>
      <c r="K4060" s="22"/>
      <c r="L4060" s="22"/>
      <c r="M4060" s="22"/>
    </row>
    <row r="4061" spans="1:13" ht="15.15" customHeight="1" thickBot="1" x14ac:dyDescent="0.35">
      <c r="A4061" s="22"/>
      <c r="B4061" s="22"/>
      <c r="C4061" s="22"/>
      <c r="D4061" s="26"/>
      <c r="E4061" s="5" t="s">
        <v>8334</v>
      </c>
      <c r="F4061" s="3">
        <v>2</v>
      </c>
      <c r="G4061" s="20"/>
      <c r="H4061" s="20"/>
      <c r="I4061" s="20"/>
      <c r="J4061" s="30">
        <f>ROUND(F4061,3)</f>
        <v>2</v>
      </c>
      <c r="K4061" s="22"/>
      <c r="L4061" s="22"/>
      <c r="M4061" s="22"/>
    </row>
    <row r="4062" spans="1:13" ht="15.15" customHeight="1" thickBot="1" x14ac:dyDescent="0.35">
      <c r="A4062" s="22"/>
      <c r="B4062" s="22"/>
      <c r="C4062" s="22"/>
      <c r="D4062" s="26"/>
      <c r="E4062" s="5" t="s">
        <v>8335</v>
      </c>
      <c r="F4062" s="3">
        <v>2</v>
      </c>
      <c r="G4062" s="20"/>
      <c r="H4062" s="20"/>
      <c r="I4062" s="20"/>
      <c r="J4062" s="30">
        <f>ROUND(F4062,3)</f>
        <v>2</v>
      </c>
      <c r="K4062" s="32">
        <f>SUM(J4058:J4062)</f>
        <v>26</v>
      </c>
      <c r="L4062" s="22"/>
      <c r="M4062" s="22"/>
    </row>
    <row r="4063" spans="1:13" ht="15.45" customHeight="1" thickBot="1" x14ac:dyDescent="0.35">
      <c r="A4063" s="10" t="s">
        <v>8336</v>
      </c>
      <c r="B4063" s="5" t="s">
        <v>8337</v>
      </c>
      <c r="C4063" s="5" t="s">
        <v>8338</v>
      </c>
      <c r="D4063" s="84" t="s">
        <v>8339</v>
      </c>
      <c r="E4063" s="84"/>
      <c r="F4063" s="84"/>
      <c r="G4063" s="84"/>
      <c r="H4063" s="84"/>
      <c r="I4063" s="84"/>
      <c r="J4063" s="84"/>
      <c r="K4063" s="20">
        <f>SUM(K4066:K4066)</f>
        <v>5</v>
      </c>
      <c r="L4063" s="21">
        <f>ROUND(0*(1+M2/100),2)</f>
        <v>0</v>
      </c>
      <c r="M4063" s="21">
        <f>ROUND(K4063*L4063,2)</f>
        <v>0</v>
      </c>
    </row>
    <row r="4064" spans="1:13" ht="39.75" customHeight="1" thickBot="1" x14ac:dyDescent="0.35">
      <c r="A4064" s="22"/>
      <c r="B4064" s="22"/>
      <c r="C4064" s="22"/>
      <c r="D4064" s="84" t="s">
        <v>8340</v>
      </c>
      <c r="E4064" s="84"/>
      <c r="F4064" s="84"/>
      <c r="G4064" s="84"/>
      <c r="H4064" s="84"/>
      <c r="I4064" s="84"/>
      <c r="J4064" s="84"/>
      <c r="K4064" s="84"/>
      <c r="L4064" s="84"/>
      <c r="M4064" s="84"/>
    </row>
    <row r="4065" spans="1:13" ht="15.15" customHeight="1" thickBot="1" x14ac:dyDescent="0.35">
      <c r="A4065" s="22"/>
      <c r="B4065" s="22"/>
      <c r="C4065" s="22"/>
      <c r="D4065" s="22"/>
      <c r="E4065" s="23"/>
      <c r="F4065" s="25" t="s">
        <v>8341</v>
      </c>
      <c r="G4065" s="25" t="s">
        <v>8342</v>
      </c>
      <c r="H4065" s="25" t="s">
        <v>8343</v>
      </c>
      <c r="I4065" s="25" t="s">
        <v>8344</v>
      </c>
      <c r="J4065" s="25" t="s">
        <v>8345</v>
      </c>
      <c r="K4065" s="25" t="s">
        <v>8346</v>
      </c>
      <c r="L4065" s="22"/>
      <c r="M4065" s="22"/>
    </row>
    <row r="4066" spans="1:13" ht="15.15" customHeight="1" thickBot="1" x14ac:dyDescent="0.35">
      <c r="A4066" s="22"/>
      <c r="B4066" s="22"/>
      <c r="C4066" s="22"/>
      <c r="D4066" s="26"/>
      <c r="E4066" s="27" t="s">
        <v>8347</v>
      </c>
      <c r="F4066" s="28">
        <v>5</v>
      </c>
      <c r="G4066" s="29"/>
      <c r="H4066" s="29"/>
      <c r="I4066" s="29"/>
      <c r="J4066" s="31">
        <f>ROUND(F4066,3)</f>
        <v>5</v>
      </c>
      <c r="K4066" s="33">
        <f>SUM(J4066:J4066)</f>
        <v>5</v>
      </c>
      <c r="L4066" s="22"/>
      <c r="M4066" s="22"/>
    </row>
    <row r="4067" spans="1:13" ht="15.45" customHeight="1" thickBot="1" x14ac:dyDescent="0.35">
      <c r="A4067" s="34"/>
      <c r="B4067" s="34"/>
      <c r="C4067" s="34"/>
      <c r="D4067" s="53" t="s">
        <v>8348</v>
      </c>
      <c r="E4067" s="54"/>
      <c r="F4067" s="54"/>
      <c r="G4067" s="54"/>
      <c r="H4067" s="54"/>
      <c r="I4067" s="54"/>
      <c r="J4067" s="54"/>
      <c r="K4067" s="54"/>
      <c r="L4067" s="55">
        <f>M4039+M4043+M4047+M4051+M4055+M4063</f>
        <v>0</v>
      </c>
      <c r="M4067" s="55">
        <f>ROUND(L4067,2)</f>
        <v>0</v>
      </c>
    </row>
    <row r="4068" spans="1:13" ht="15.45" customHeight="1" thickBot="1" x14ac:dyDescent="0.35">
      <c r="A4068" s="43"/>
      <c r="B4068" s="43"/>
      <c r="C4068" s="43"/>
      <c r="D4068" s="71" t="s">
        <v>8349</v>
      </c>
      <c r="E4068" s="72"/>
      <c r="F4068" s="72"/>
      <c r="G4068" s="72"/>
      <c r="H4068" s="72"/>
      <c r="I4068" s="72"/>
      <c r="J4068" s="72"/>
      <c r="K4068" s="72"/>
      <c r="L4068" s="73">
        <f>M3971+M4037+M4067</f>
        <v>0</v>
      </c>
      <c r="M4068" s="73">
        <f>ROUND(L4068,2)</f>
        <v>0</v>
      </c>
    </row>
    <row r="4069" spans="1:13" ht="15.45" customHeight="1" thickBot="1" x14ac:dyDescent="0.35">
      <c r="A4069" s="38" t="s">
        <v>8350</v>
      </c>
      <c r="B4069" s="38" t="s">
        <v>8351</v>
      </c>
      <c r="C4069" s="39"/>
      <c r="D4069" s="85" t="s">
        <v>8352</v>
      </c>
      <c r="E4069" s="85"/>
      <c r="F4069" s="85"/>
      <c r="G4069" s="85"/>
      <c r="H4069" s="85"/>
      <c r="I4069" s="85"/>
      <c r="J4069" s="85"/>
      <c r="K4069" s="39"/>
      <c r="L4069" s="40">
        <f>L4437</f>
        <v>0</v>
      </c>
      <c r="M4069" s="40">
        <f>ROUND(L4069,2)</f>
        <v>0</v>
      </c>
    </row>
    <row r="4070" spans="1:13" ht="15.45" customHeight="1" thickBot="1" x14ac:dyDescent="0.35">
      <c r="A4070" s="10" t="s">
        <v>8353</v>
      </c>
      <c r="B4070" s="5" t="s">
        <v>8354</v>
      </c>
      <c r="C4070" s="5" t="s">
        <v>8355</v>
      </c>
      <c r="D4070" s="84" t="s">
        <v>8356</v>
      </c>
      <c r="E4070" s="84"/>
      <c r="F4070" s="84"/>
      <c r="G4070" s="84"/>
      <c r="H4070" s="84"/>
      <c r="I4070" s="84"/>
      <c r="J4070" s="84"/>
      <c r="K4070" s="20">
        <f>SUM(K4073:K4073)</f>
        <v>1</v>
      </c>
      <c r="L4070" s="21">
        <f>ROUND(0*(1+M2/100),2)</f>
        <v>0</v>
      </c>
      <c r="M4070" s="21">
        <f>ROUND(K4070*L4070,2)</f>
        <v>0</v>
      </c>
    </row>
    <row r="4071" spans="1:13" ht="39.75" customHeight="1" thickBot="1" x14ac:dyDescent="0.35">
      <c r="A4071" s="22"/>
      <c r="B4071" s="22"/>
      <c r="C4071" s="22"/>
      <c r="D4071" s="84" t="s">
        <v>8357</v>
      </c>
      <c r="E4071" s="84"/>
      <c r="F4071" s="84"/>
      <c r="G4071" s="84"/>
      <c r="H4071" s="84"/>
      <c r="I4071" s="84"/>
      <c r="J4071" s="84"/>
      <c r="K4071" s="84"/>
      <c r="L4071" s="84"/>
      <c r="M4071" s="84"/>
    </row>
    <row r="4072" spans="1:13" ht="15.15" customHeight="1" thickBot="1" x14ac:dyDescent="0.35">
      <c r="A4072" s="22"/>
      <c r="B4072" s="22"/>
      <c r="C4072" s="22"/>
      <c r="D4072" s="22"/>
      <c r="E4072" s="23"/>
      <c r="F4072" s="25" t="s">
        <v>8358</v>
      </c>
      <c r="G4072" s="25" t="s">
        <v>8359</v>
      </c>
      <c r="H4072" s="25" t="s">
        <v>8360</v>
      </c>
      <c r="I4072" s="25" t="s">
        <v>8361</v>
      </c>
      <c r="J4072" s="25" t="s">
        <v>8362</v>
      </c>
      <c r="K4072" s="25" t="s">
        <v>8363</v>
      </c>
      <c r="L4072" s="22"/>
      <c r="M4072" s="22"/>
    </row>
    <row r="4073" spans="1:13" ht="15.15" customHeight="1" thickBot="1" x14ac:dyDescent="0.35">
      <c r="A4073" s="22"/>
      <c r="B4073" s="22"/>
      <c r="C4073" s="22"/>
      <c r="D4073" s="26"/>
      <c r="E4073" s="27" t="s">
        <v>8364</v>
      </c>
      <c r="F4073" s="28">
        <v>1</v>
      </c>
      <c r="G4073" s="29"/>
      <c r="H4073" s="29"/>
      <c r="I4073" s="29"/>
      <c r="J4073" s="31">
        <f>ROUND(F4073,3)</f>
        <v>1</v>
      </c>
      <c r="K4073" s="33">
        <f>SUM(J4073:J4073)</f>
        <v>1</v>
      </c>
      <c r="L4073" s="22"/>
      <c r="M4073" s="22"/>
    </row>
    <row r="4074" spans="1:13" ht="15.45" customHeight="1" thickBot="1" x14ac:dyDescent="0.35">
      <c r="A4074" s="10" t="s">
        <v>8365</v>
      </c>
      <c r="B4074" s="5" t="s">
        <v>8366</v>
      </c>
      <c r="C4074" s="5" t="s">
        <v>8367</v>
      </c>
      <c r="D4074" s="84" t="s">
        <v>8368</v>
      </c>
      <c r="E4074" s="84"/>
      <c r="F4074" s="84"/>
      <c r="G4074" s="84"/>
      <c r="H4074" s="84"/>
      <c r="I4074" s="84"/>
      <c r="J4074" s="84"/>
      <c r="K4074" s="20">
        <f>SUM(K4077:K4077)</f>
        <v>1</v>
      </c>
      <c r="L4074" s="21">
        <f>ROUND(0*(1+M2/100),2)</f>
        <v>0</v>
      </c>
      <c r="M4074" s="21">
        <f>ROUND(K4074*L4074,2)</f>
        <v>0</v>
      </c>
    </row>
    <row r="4075" spans="1:13" ht="39.75" customHeight="1" thickBot="1" x14ac:dyDescent="0.35">
      <c r="A4075" s="22"/>
      <c r="B4075" s="22"/>
      <c r="C4075" s="22"/>
      <c r="D4075" s="84" t="s">
        <v>8369</v>
      </c>
      <c r="E4075" s="84"/>
      <c r="F4075" s="84"/>
      <c r="G4075" s="84"/>
      <c r="H4075" s="84"/>
      <c r="I4075" s="84"/>
      <c r="J4075" s="84"/>
      <c r="K4075" s="84"/>
      <c r="L4075" s="84"/>
      <c r="M4075" s="84"/>
    </row>
    <row r="4076" spans="1:13" ht="15.15" customHeight="1" thickBot="1" x14ac:dyDescent="0.35">
      <c r="A4076" s="22"/>
      <c r="B4076" s="22"/>
      <c r="C4076" s="22"/>
      <c r="D4076" s="22"/>
      <c r="E4076" s="23"/>
      <c r="F4076" s="25" t="s">
        <v>8370</v>
      </c>
      <c r="G4076" s="25" t="s">
        <v>8371</v>
      </c>
      <c r="H4076" s="25" t="s">
        <v>8372</v>
      </c>
      <c r="I4076" s="25" t="s">
        <v>8373</v>
      </c>
      <c r="J4076" s="25" t="s">
        <v>8374</v>
      </c>
      <c r="K4076" s="25" t="s">
        <v>8375</v>
      </c>
      <c r="L4076" s="22"/>
      <c r="M4076" s="22"/>
    </row>
    <row r="4077" spans="1:13" ht="21.3" customHeight="1" thickBot="1" x14ac:dyDescent="0.35">
      <c r="A4077" s="22"/>
      <c r="B4077" s="22"/>
      <c r="C4077" s="22"/>
      <c r="D4077" s="26"/>
      <c r="E4077" s="27" t="s">
        <v>8376</v>
      </c>
      <c r="F4077" s="28">
        <v>1</v>
      </c>
      <c r="G4077" s="29"/>
      <c r="H4077" s="29"/>
      <c r="I4077" s="29"/>
      <c r="J4077" s="31">
        <f>ROUND(F4077,3)</f>
        <v>1</v>
      </c>
      <c r="K4077" s="33">
        <f>SUM(J4077:J4077)</f>
        <v>1</v>
      </c>
      <c r="L4077" s="22"/>
      <c r="M4077" s="22"/>
    </row>
    <row r="4078" spans="1:13" ht="15.45" customHeight="1" thickBot="1" x14ac:dyDescent="0.35">
      <c r="A4078" s="10" t="s">
        <v>8377</v>
      </c>
      <c r="B4078" s="5" t="s">
        <v>8378</v>
      </c>
      <c r="C4078" s="5" t="s">
        <v>8379</v>
      </c>
      <c r="D4078" s="84" t="s">
        <v>8380</v>
      </c>
      <c r="E4078" s="84"/>
      <c r="F4078" s="84"/>
      <c r="G4078" s="84"/>
      <c r="H4078" s="84"/>
      <c r="I4078" s="84"/>
      <c r="J4078" s="84"/>
      <c r="K4078" s="20">
        <f>SUM(K4081:K4081)</f>
        <v>80</v>
      </c>
      <c r="L4078" s="21">
        <f>ROUND(0*(1+M2/100),2)</f>
        <v>0</v>
      </c>
      <c r="M4078" s="21">
        <f>ROUND(K4078*L4078,2)</f>
        <v>0</v>
      </c>
    </row>
    <row r="4079" spans="1:13" ht="49.05" customHeight="1" thickBot="1" x14ac:dyDescent="0.35">
      <c r="A4079" s="22"/>
      <c r="B4079" s="22"/>
      <c r="C4079" s="22"/>
      <c r="D4079" s="84" t="s">
        <v>8381</v>
      </c>
      <c r="E4079" s="84"/>
      <c r="F4079" s="84"/>
      <c r="G4079" s="84"/>
      <c r="H4079" s="84"/>
      <c r="I4079" s="84"/>
      <c r="J4079" s="84"/>
      <c r="K4079" s="84"/>
      <c r="L4079" s="84"/>
      <c r="M4079" s="84"/>
    </row>
    <row r="4080" spans="1:13" ht="15.15" customHeight="1" thickBot="1" x14ac:dyDescent="0.35">
      <c r="A4080" s="22"/>
      <c r="B4080" s="22"/>
      <c r="C4080" s="22"/>
      <c r="D4080" s="22"/>
      <c r="E4080" s="23"/>
      <c r="F4080" s="25" t="s">
        <v>8382</v>
      </c>
      <c r="G4080" s="25" t="s">
        <v>8383</v>
      </c>
      <c r="H4080" s="25" t="s">
        <v>8384</v>
      </c>
      <c r="I4080" s="25" t="s">
        <v>8385</v>
      </c>
      <c r="J4080" s="25" t="s">
        <v>8386</v>
      </c>
      <c r="K4080" s="25" t="s">
        <v>8387</v>
      </c>
      <c r="L4080" s="22"/>
      <c r="M4080" s="22"/>
    </row>
    <row r="4081" spans="1:13" ht="21.3" customHeight="1" thickBot="1" x14ac:dyDescent="0.35">
      <c r="A4081" s="22"/>
      <c r="B4081" s="22"/>
      <c r="C4081" s="22"/>
      <c r="D4081" s="26"/>
      <c r="E4081" s="27" t="s">
        <v>8388</v>
      </c>
      <c r="F4081" s="28">
        <v>80</v>
      </c>
      <c r="G4081" s="29"/>
      <c r="H4081" s="29"/>
      <c r="I4081" s="29"/>
      <c r="J4081" s="31">
        <f>ROUND(F4081,3)</f>
        <v>80</v>
      </c>
      <c r="K4081" s="33">
        <f>SUM(J4081:J4081)</f>
        <v>80</v>
      </c>
      <c r="L4081" s="22"/>
      <c r="M4081" s="22"/>
    </row>
    <row r="4082" spans="1:13" ht="15.45" customHeight="1" thickBot="1" x14ac:dyDescent="0.35">
      <c r="A4082" s="10" t="s">
        <v>8389</v>
      </c>
      <c r="B4082" s="5" t="s">
        <v>8390</v>
      </c>
      <c r="C4082" s="5" t="s">
        <v>8391</v>
      </c>
      <c r="D4082" s="84" t="s">
        <v>8392</v>
      </c>
      <c r="E4082" s="84"/>
      <c r="F4082" s="84"/>
      <c r="G4082" s="84"/>
      <c r="H4082" s="84"/>
      <c r="I4082" s="84"/>
      <c r="J4082" s="84"/>
      <c r="K4082" s="20">
        <f>SUM(K4085:K4085)</f>
        <v>35</v>
      </c>
      <c r="L4082" s="21">
        <f>ROUND(0*(1+M2/100),2)</f>
        <v>0</v>
      </c>
      <c r="M4082" s="21">
        <f>ROUND(K4082*L4082,2)</f>
        <v>0</v>
      </c>
    </row>
    <row r="4083" spans="1:13" ht="58.35" customHeight="1" thickBot="1" x14ac:dyDescent="0.35">
      <c r="A4083" s="22"/>
      <c r="B4083" s="22"/>
      <c r="C4083" s="22"/>
      <c r="D4083" s="84" t="s">
        <v>8393</v>
      </c>
      <c r="E4083" s="84"/>
      <c r="F4083" s="84"/>
      <c r="G4083" s="84"/>
      <c r="H4083" s="84"/>
      <c r="I4083" s="84"/>
      <c r="J4083" s="84"/>
      <c r="K4083" s="84"/>
      <c r="L4083" s="84"/>
      <c r="M4083" s="84"/>
    </row>
    <row r="4084" spans="1:13" ht="15.15" customHeight="1" thickBot="1" x14ac:dyDescent="0.35">
      <c r="A4084" s="22"/>
      <c r="B4084" s="22"/>
      <c r="C4084" s="22"/>
      <c r="D4084" s="22"/>
      <c r="E4084" s="23"/>
      <c r="F4084" s="25" t="s">
        <v>8394</v>
      </c>
      <c r="G4084" s="25" t="s">
        <v>8395</v>
      </c>
      <c r="H4084" s="25" t="s">
        <v>8396</v>
      </c>
      <c r="I4084" s="25" t="s">
        <v>8397</v>
      </c>
      <c r="J4084" s="25" t="s">
        <v>8398</v>
      </c>
      <c r="K4084" s="25" t="s">
        <v>8399</v>
      </c>
      <c r="L4084" s="22"/>
      <c r="M4084" s="22"/>
    </row>
    <row r="4085" spans="1:13" ht="21.3" customHeight="1" thickBot="1" x14ac:dyDescent="0.35">
      <c r="A4085" s="22"/>
      <c r="B4085" s="22"/>
      <c r="C4085" s="22"/>
      <c r="D4085" s="26"/>
      <c r="E4085" s="27" t="s">
        <v>8400</v>
      </c>
      <c r="F4085" s="28">
        <v>35</v>
      </c>
      <c r="G4085" s="29"/>
      <c r="H4085" s="29"/>
      <c r="I4085" s="29"/>
      <c r="J4085" s="31">
        <f>ROUND(F4085,3)</f>
        <v>35</v>
      </c>
      <c r="K4085" s="33">
        <f>SUM(J4085:J4085)</f>
        <v>35</v>
      </c>
      <c r="L4085" s="22"/>
      <c r="M4085" s="22"/>
    </row>
    <row r="4086" spans="1:13" ht="15.45" customHeight="1" thickBot="1" x14ac:dyDescent="0.35">
      <c r="A4086" s="10" t="s">
        <v>8401</v>
      </c>
      <c r="B4086" s="5" t="s">
        <v>8402</v>
      </c>
      <c r="C4086" s="5" t="s">
        <v>8403</v>
      </c>
      <c r="D4086" s="84" t="s">
        <v>8404</v>
      </c>
      <c r="E4086" s="84"/>
      <c r="F4086" s="84"/>
      <c r="G4086" s="84"/>
      <c r="H4086" s="84"/>
      <c r="I4086" s="84"/>
      <c r="J4086" s="84"/>
      <c r="K4086" s="20">
        <f>SUM(K4089:K4089)</f>
        <v>1</v>
      </c>
      <c r="L4086" s="21">
        <f>ROUND(0*(1+M2/100),2)</f>
        <v>0</v>
      </c>
      <c r="M4086" s="21">
        <f>ROUND(K4086*L4086,2)</f>
        <v>0</v>
      </c>
    </row>
    <row r="4087" spans="1:13" ht="30.6" customHeight="1" thickBot="1" x14ac:dyDescent="0.35">
      <c r="A4087" s="22"/>
      <c r="B4087" s="22"/>
      <c r="C4087" s="22"/>
      <c r="D4087" s="84" t="s">
        <v>8405</v>
      </c>
      <c r="E4087" s="84"/>
      <c r="F4087" s="84"/>
      <c r="G4087" s="84"/>
      <c r="H4087" s="84"/>
      <c r="I4087" s="84"/>
      <c r="J4087" s="84"/>
      <c r="K4087" s="84"/>
      <c r="L4087" s="84"/>
      <c r="M4087" s="84"/>
    </row>
    <row r="4088" spans="1:13" ht="15.15" customHeight="1" thickBot="1" x14ac:dyDescent="0.35">
      <c r="A4088" s="22"/>
      <c r="B4088" s="22"/>
      <c r="C4088" s="22"/>
      <c r="D4088" s="22"/>
      <c r="E4088" s="23"/>
      <c r="F4088" s="25" t="s">
        <v>8406</v>
      </c>
      <c r="G4088" s="25" t="s">
        <v>8407</v>
      </c>
      <c r="H4088" s="25" t="s">
        <v>8408</v>
      </c>
      <c r="I4088" s="25" t="s">
        <v>8409</v>
      </c>
      <c r="J4088" s="25" t="s">
        <v>8410</v>
      </c>
      <c r="K4088" s="25" t="s">
        <v>8411</v>
      </c>
      <c r="L4088" s="22"/>
      <c r="M4088" s="22"/>
    </row>
    <row r="4089" spans="1:13" ht="21.3" customHeight="1" thickBot="1" x14ac:dyDescent="0.35">
      <c r="A4089" s="22"/>
      <c r="B4089" s="22"/>
      <c r="C4089" s="22"/>
      <c r="D4089" s="26"/>
      <c r="E4089" s="27" t="s">
        <v>8412</v>
      </c>
      <c r="F4089" s="28">
        <v>1</v>
      </c>
      <c r="G4089" s="29"/>
      <c r="H4089" s="29"/>
      <c r="I4089" s="29"/>
      <c r="J4089" s="31">
        <f>ROUND(F4089,3)</f>
        <v>1</v>
      </c>
      <c r="K4089" s="33">
        <f>SUM(J4089:J4089)</f>
        <v>1</v>
      </c>
      <c r="L4089" s="22"/>
      <c r="M4089" s="22"/>
    </row>
    <row r="4090" spans="1:13" ht="15.45" customHeight="1" thickBot="1" x14ac:dyDescent="0.35">
      <c r="A4090" s="10" t="s">
        <v>8413</v>
      </c>
      <c r="B4090" s="5" t="s">
        <v>8414</v>
      </c>
      <c r="C4090" s="5" t="s">
        <v>8415</v>
      </c>
      <c r="D4090" s="84" t="s">
        <v>8416</v>
      </c>
      <c r="E4090" s="84"/>
      <c r="F4090" s="84"/>
      <c r="G4090" s="84"/>
      <c r="H4090" s="84"/>
      <c r="I4090" s="84"/>
      <c r="J4090" s="84"/>
      <c r="K4090" s="20">
        <f>SUM(K4093:K4093)</f>
        <v>180</v>
      </c>
      <c r="L4090" s="21">
        <f>ROUND(0*(1+M2/100),2)</f>
        <v>0</v>
      </c>
      <c r="M4090" s="21">
        <f>ROUND(K4090*L4090,2)</f>
        <v>0</v>
      </c>
    </row>
    <row r="4091" spans="1:13" ht="30.6" customHeight="1" thickBot="1" x14ac:dyDescent="0.35">
      <c r="A4091" s="22"/>
      <c r="B4091" s="22"/>
      <c r="C4091" s="22"/>
      <c r="D4091" s="84" t="s">
        <v>8417</v>
      </c>
      <c r="E4091" s="84"/>
      <c r="F4091" s="84"/>
      <c r="G4091" s="84"/>
      <c r="H4091" s="84"/>
      <c r="I4091" s="84"/>
      <c r="J4091" s="84"/>
      <c r="K4091" s="84"/>
      <c r="L4091" s="84"/>
      <c r="M4091" s="84"/>
    </row>
    <row r="4092" spans="1:13" ht="15.15" customHeight="1" thickBot="1" x14ac:dyDescent="0.35">
      <c r="A4092" s="22"/>
      <c r="B4092" s="22"/>
      <c r="C4092" s="22"/>
      <c r="D4092" s="22"/>
      <c r="E4092" s="23"/>
      <c r="F4092" s="25" t="s">
        <v>8418</v>
      </c>
      <c r="G4092" s="25" t="s">
        <v>8419</v>
      </c>
      <c r="H4092" s="25" t="s">
        <v>8420</v>
      </c>
      <c r="I4092" s="25" t="s">
        <v>8421</v>
      </c>
      <c r="J4092" s="25" t="s">
        <v>8422</v>
      </c>
      <c r="K4092" s="25" t="s">
        <v>8423</v>
      </c>
      <c r="L4092" s="22"/>
      <c r="M4092" s="22"/>
    </row>
    <row r="4093" spans="1:13" ht="21.3" customHeight="1" thickBot="1" x14ac:dyDescent="0.35">
      <c r="A4093" s="22"/>
      <c r="B4093" s="22"/>
      <c r="C4093" s="22"/>
      <c r="D4093" s="26"/>
      <c r="E4093" s="27" t="s">
        <v>8424</v>
      </c>
      <c r="F4093" s="28">
        <v>180</v>
      </c>
      <c r="G4093" s="29"/>
      <c r="H4093" s="29"/>
      <c r="I4093" s="29"/>
      <c r="J4093" s="31">
        <f>ROUND(F4093,3)</f>
        <v>180</v>
      </c>
      <c r="K4093" s="33">
        <f>SUM(J4093:J4093)</f>
        <v>180</v>
      </c>
      <c r="L4093" s="22"/>
      <c r="M4093" s="22"/>
    </row>
    <row r="4094" spans="1:13" ht="15.45" customHeight="1" thickBot="1" x14ac:dyDescent="0.35">
      <c r="A4094" s="10" t="s">
        <v>8425</v>
      </c>
      <c r="B4094" s="5" t="s">
        <v>8426</v>
      </c>
      <c r="C4094" s="5" t="s">
        <v>8427</v>
      </c>
      <c r="D4094" s="84" t="s">
        <v>8428</v>
      </c>
      <c r="E4094" s="84"/>
      <c r="F4094" s="84"/>
      <c r="G4094" s="84"/>
      <c r="H4094" s="84"/>
      <c r="I4094" s="84"/>
      <c r="J4094" s="84"/>
      <c r="K4094" s="20">
        <f>SUM(K4097:K4097)</f>
        <v>35</v>
      </c>
      <c r="L4094" s="21">
        <f>ROUND(0*(1+M2/100),2)</f>
        <v>0</v>
      </c>
      <c r="M4094" s="21">
        <f>ROUND(K4094*L4094,2)</f>
        <v>0</v>
      </c>
    </row>
    <row r="4095" spans="1:13" ht="58.35" customHeight="1" thickBot="1" x14ac:dyDescent="0.35">
      <c r="A4095" s="22"/>
      <c r="B4095" s="22"/>
      <c r="C4095" s="22"/>
      <c r="D4095" s="84" t="s">
        <v>8429</v>
      </c>
      <c r="E4095" s="84"/>
      <c r="F4095" s="84"/>
      <c r="G4095" s="84"/>
      <c r="H4095" s="84"/>
      <c r="I4095" s="84"/>
      <c r="J4095" s="84"/>
      <c r="K4095" s="84"/>
      <c r="L4095" s="84"/>
      <c r="M4095" s="84"/>
    </row>
    <row r="4096" spans="1:13" ht="15.15" customHeight="1" thickBot="1" x14ac:dyDescent="0.35">
      <c r="A4096" s="22"/>
      <c r="B4096" s="22"/>
      <c r="C4096" s="22"/>
      <c r="D4096" s="22"/>
      <c r="E4096" s="23"/>
      <c r="F4096" s="25" t="s">
        <v>8430</v>
      </c>
      <c r="G4096" s="25" t="s">
        <v>8431</v>
      </c>
      <c r="H4096" s="25" t="s">
        <v>8432</v>
      </c>
      <c r="I4096" s="25" t="s">
        <v>8433</v>
      </c>
      <c r="J4096" s="25" t="s">
        <v>8434</v>
      </c>
      <c r="K4096" s="25" t="s">
        <v>8435</v>
      </c>
      <c r="L4096" s="22"/>
      <c r="M4096" s="22"/>
    </row>
    <row r="4097" spans="1:13" ht="30.6" customHeight="1" thickBot="1" x14ac:dyDescent="0.35">
      <c r="A4097" s="22"/>
      <c r="B4097" s="22"/>
      <c r="C4097" s="22"/>
      <c r="D4097" s="26"/>
      <c r="E4097" s="27" t="s">
        <v>8436</v>
      </c>
      <c r="F4097" s="28">
        <v>35</v>
      </c>
      <c r="G4097" s="29"/>
      <c r="H4097" s="29"/>
      <c r="I4097" s="29"/>
      <c r="J4097" s="31">
        <f>ROUND(F4097,3)</f>
        <v>35</v>
      </c>
      <c r="K4097" s="33">
        <f>SUM(J4097:J4097)</f>
        <v>35</v>
      </c>
      <c r="L4097" s="22"/>
      <c r="M4097" s="22"/>
    </row>
    <row r="4098" spans="1:13" ht="15.45" customHeight="1" thickBot="1" x14ac:dyDescent="0.35">
      <c r="A4098" s="10" t="s">
        <v>8437</v>
      </c>
      <c r="B4098" s="5" t="s">
        <v>8438</v>
      </c>
      <c r="C4098" s="5" t="s">
        <v>8439</v>
      </c>
      <c r="D4098" s="84" t="s">
        <v>8440</v>
      </c>
      <c r="E4098" s="84"/>
      <c r="F4098" s="84"/>
      <c r="G4098" s="84"/>
      <c r="H4098" s="84"/>
      <c r="I4098" s="84"/>
      <c r="J4098" s="84"/>
      <c r="K4098" s="20">
        <f>SUM(K4101:K4102)</f>
        <v>2</v>
      </c>
      <c r="L4098" s="21">
        <f>ROUND(0*(1+M2/100),2)</f>
        <v>0</v>
      </c>
      <c r="M4098" s="21">
        <f>ROUND(K4098*L4098,2)</f>
        <v>0</v>
      </c>
    </row>
    <row r="4099" spans="1:13" ht="30.6" customHeight="1" thickBot="1" x14ac:dyDescent="0.35">
      <c r="A4099" s="22"/>
      <c r="B4099" s="22"/>
      <c r="C4099" s="22"/>
      <c r="D4099" s="84" t="s">
        <v>8441</v>
      </c>
      <c r="E4099" s="84"/>
      <c r="F4099" s="84"/>
      <c r="G4099" s="84"/>
      <c r="H4099" s="84"/>
      <c r="I4099" s="84"/>
      <c r="J4099" s="84"/>
      <c r="K4099" s="84"/>
      <c r="L4099" s="84"/>
      <c r="M4099" s="84"/>
    </row>
    <row r="4100" spans="1:13" ht="15.15" customHeight="1" thickBot="1" x14ac:dyDescent="0.35">
      <c r="A4100" s="22"/>
      <c r="B4100" s="22"/>
      <c r="C4100" s="22"/>
      <c r="D4100" s="22"/>
      <c r="E4100" s="23"/>
      <c r="F4100" s="25" t="s">
        <v>8442</v>
      </c>
      <c r="G4100" s="25" t="s">
        <v>8443</v>
      </c>
      <c r="H4100" s="25" t="s">
        <v>8444</v>
      </c>
      <c r="I4100" s="25" t="s">
        <v>8445</v>
      </c>
      <c r="J4100" s="25" t="s">
        <v>8446</v>
      </c>
      <c r="K4100" s="25" t="s">
        <v>8447</v>
      </c>
      <c r="L4100" s="22"/>
      <c r="M4100" s="22"/>
    </row>
    <row r="4101" spans="1:13" ht="21.3" customHeight="1" thickBot="1" x14ac:dyDescent="0.35">
      <c r="A4101" s="22"/>
      <c r="B4101" s="22"/>
      <c r="C4101" s="22"/>
      <c r="D4101" s="26"/>
      <c r="E4101" s="27" t="s">
        <v>8448</v>
      </c>
      <c r="F4101" s="28">
        <v>1</v>
      </c>
      <c r="G4101" s="29"/>
      <c r="H4101" s="29"/>
      <c r="I4101" s="29"/>
      <c r="J4101" s="31">
        <f>ROUND(F4101,3)</f>
        <v>1</v>
      </c>
      <c r="K4101" s="42"/>
      <c r="L4101" s="22"/>
      <c r="M4101" s="22"/>
    </row>
    <row r="4102" spans="1:13" ht="21.3" customHeight="1" thickBot="1" x14ac:dyDescent="0.35">
      <c r="A4102" s="22"/>
      <c r="B4102" s="22"/>
      <c r="C4102" s="22"/>
      <c r="D4102" s="26"/>
      <c r="E4102" s="5" t="s">
        <v>8449</v>
      </c>
      <c r="F4102" s="3">
        <v>1</v>
      </c>
      <c r="G4102" s="20"/>
      <c r="H4102" s="20"/>
      <c r="I4102" s="20"/>
      <c r="J4102" s="30">
        <f>ROUND(F4102,3)</f>
        <v>1</v>
      </c>
      <c r="K4102" s="32">
        <f>SUM(J4101:J4102)</f>
        <v>2</v>
      </c>
      <c r="L4102" s="22"/>
      <c r="M4102" s="22"/>
    </row>
    <row r="4103" spans="1:13" ht="15.45" customHeight="1" thickBot="1" x14ac:dyDescent="0.35">
      <c r="A4103" s="10" t="s">
        <v>8450</v>
      </c>
      <c r="B4103" s="5" t="s">
        <v>8451</v>
      </c>
      <c r="C4103" s="5" t="s">
        <v>8452</v>
      </c>
      <c r="D4103" s="84" t="s">
        <v>8453</v>
      </c>
      <c r="E4103" s="84"/>
      <c r="F4103" s="84"/>
      <c r="G4103" s="84"/>
      <c r="H4103" s="84"/>
      <c r="I4103" s="84"/>
      <c r="J4103" s="84"/>
      <c r="K4103" s="20">
        <f>SUM(K4106:K4106)</f>
        <v>1</v>
      </c>
      <c r="L4103" s="21">
        <f>ROUND(0*(1+M2/100),2)</f>
        <v>0</v>
      </c>
      <c r="M4103" s="21">
        <f>ROUND(K4103*L4103,2)</f>
        <v>0</v>
      </c>
    </row>
    <row r="4104" spans="1:13" ht="30.6" customHeight="1" thickBot="1" x14ac:dyDescent="0.35">
      <c r="A4104" s="22"/>
      <c r="B4104" s="22"/>
      <c r="C4104" s="22"/>
      <c r="D4104" s="84" t="s">
        <v>8454</v>
      </c>
      <c r="E4104" s="84"/>
      <c r="F4104" s="84"/>
      <c r="G4104" s="84"/>
      <c r="H4104" s="84"/>
      <c r="I4104" s="84"/>
      <c r="J4104" s="84"/>
      <c r="K4104" s="84"/>
      <c r="L4104" s="84"/>
      <c r="M4104" s="84"/>
    </row>
    <row r="4105" spans="1:13" ht="15.15" customHeight="1" thickBot="1" x14ac:dyDescent="0.35">
      <c r="A4105" s="22"/>
      <c r="B4105" s="22"/>
      <c r="C4105" s="22"/>
      <c r="D4105" s="22"/>
      <c r="E4105" s="23"/>
      <c r="F4105" s="25" t="s">
        <v>8455</v>
      </c>
      <c r="G4105" s="25" t="s">
        <v>8456</v>
      </c>
      <c r="H4105" s="25" t="s">
        <v>8457</v>
      </c>
      <c r="I4105" s="25" t="s">
        <v>8458</v>
      </c>
      <c r="J4105" s="25" t="s">
        <v>8459</v>
      </c>
      <c r="K4105" s="25" t="s">
        <v>8460</v>
      </c>
      <c r="L4105" s="22"/>
      <c r="M4105" s="22"/>
    </row>
    <row r="4106" spans="1:13" ht="21.3" customHeight="1" thickBot="1" x14ac:dyDescent="0.35">
      <c r="A4106" s="22"/>
      <c r="B4106" s="22"/>
      <c r="C4106" s="22"/>
      <c r="D4106" s="26"/>
      <c r="E4106" s="27" t="s">
        <v>8461</v>
      </c>
      <c r="F4106" s="28">
        <v>1</v>
      </c>
      <c r="G4106" s="29"/>
      <c r="H4106" s="29"/>
      <c r="I4106" s="29"/>
      <c r="J4106" s="31">
        <f>ROUND(F4106,3)</f>
        <v>1</v>
      </c>
      <c r="K4106" s="33">
        <f>SUM(J4106:J4106)</f>
        <v>1</v>
      </c>
      <c r="L4106" s="22"/>
      <c r="M4106" s="22"/>
    </row>
    <row r="4107" spans="1:13" ht="15.45" customHeight="1" thickBot="1" x14ac:dyDescent="0.35">
      <c r="A4107" s="10" t="s">
        <v>8462</v>
      </c>
      <c r="B4107" s="5" t="s">
        <v>8463</v>
      </c>
      <c r="C4107" s="5" t="s">
        <v>8464</v>
      </c>
      <c r="D4107" s="84" t="s">
        <v>8465</v>
      </c>
      <c r="E4107" s="84"/>
      <c r="F4107" s="84"/>
      <c r="G4107" s="84"/>
      <c r="H4107" s="84"/>
      <c r="I4107" s="84"/>
      <c r="J4107" s="84"/>
      <c r="K4107" s="20">
        <f>SUM(K4110:K4110)</f>
        <v>1</v>
      </c>
      <c r="L4107" s="21">
        <f>ROUND(0*(1+M2/100),2)</f>
        <v>0</v>
      </c>
      <c r="M4107" s="21">
        <f>ROUND(K4107*L4107,2)</f>
        <v>0</v>
      </c>
    </row>
    <row r="4108" spans="1:13" ht="113.7" customHeight="1" thickBot="1" x14ac:dyDescent="0.35">
      <c r="A4108" s="22"/>
      <c r="B4108" s="22"/>
      <c r="C4108" s="22"/>
      <c r="D4108" s="84" t="s">
        <v>8466</v>
      </c>
      <c r="E4108" s="84"/>
      <c r="F4108" s="84"/>
      <c r="G4108" s="84"/>
      <c r="H4108" s="84"/>
      <c r="I4108" s="84"/>
      <c r="J4108" s="84"/>
      <c r="K4108" s="84"/>
      <c r="L4108" s="84"/>
      <c r="M4108" s="84"/>
    </row>
    <row r="4109" spans="1:13" ht="15.15" customHeight="1" thickBot="1" x14ac:dyDescent="0.35">
      <c r="A4109" s="22"/>
      <c r="B4109" s="22"/>
      <c r="C4109" s="22"/>
      <c r="D4109" s="22"/>
      <c r="E4109" s="23"/>
      <c r="F4109" s="25" t="s">
        <v>8467</v>
      </c>
      <c r="G4109" s="25" t="s">
        <v>8468</v>
      </c>
      <c r="H4109" s="25" t="s">
        <v>8469</v>
      </c>
      <c r="I4109" s="25" t="s">
        <v>8470</v>
      </c>
      <c r="J4109" s="25" t="s">
        <v>8471</v>
      </c>
      <c r="K4109" s="25" t="s">
        <v>8472</v>
      </c>
      <c r="L4109" s="22"/>
      <c r="M4109" s="22"/>
    </row>
    <row r="4110" spans="1:13" ht="21.3" customHeight="1" thickBot="1" x14ac:dyDescent="0.35">
      <c r="A4110" s="22"/>
      <c r="B4110" s="22"/>
      <c r="C4110" s="22"/>
      <c r="D4110" s="26"/>
      <c r="E4110" s="27" t="s">
        <v>8473</v>
      </c>
      <c r="F4110" s="28">
        <v>1</v>
      </c>
      <c r="G4110" s="29"/>
      <c r="H4110" s="29"/>
      <c r="I4110" s="29"/>
      <c r="J4110" s="31">
        <f>ROUND(F4110,3)</f>
        <v>1</v>
      </c>
      <c r="K4110" s="33">
        <f>SUM(J4110:J4110)</f>
        <v>1</v>
      </c>
      <c r="L4110" s="22"/>
      <c r="M4110" s="22"/>
    </row>
    <row r="4111" spans="1:13" ht="15.45" customHeight="1" thickBot="1" x14ac:dyDescent="0.35">
      <c r="A4111" s="10" t="s">
        <v>8474</v>
      </c>
      <c r="B4111" s="5" t="s">
        <v>8475</v>
      </c>
      <c r="C4111" s="5" t="s">
        <v>8476</v>
      </c>
      <c r="D4111" s="84" t="s">
        <v>8477</v>
      </c>
      <c r="E4111" s="84"/>
      <c r="F4111" s="84"/>
      <c r="G4111" s="84"/>
      <c r="H4111" s="84"/>
      <c r="I4111" s="84"/>
      <c r="J4111" s="84"/>
      <c r="K4111" s="20">
        <f>SUM(K4114:K4114)</f>
        <v>1</v>
      </c>
      <c r="L4111" s="21">
        <f>ROUND(0*(1+M2/100),2)</f>
        <v>0</v>
      </c>
      <c r="M4111" s="21">
        <f>ROUND(K4111*L4111,2)</f>
        <v>0</v>
      </c>
    </row>
    <row r="4112" spans="1:13" ht="67.5" customHeight="1" thickBot="1" x14ac:dyDescent="0.35">
      <c r="A4112" s="22"/>
      <c r="B4112" s="22"/>
      <c r="C4112" s="22"/>
      <c r="D4112" s="84" t="s">
        <v>8478</v>
      </c>
      <c r="E4112" s="84"/>
      <c r="F4112" s="84"/>
      <c r="G4112" s="84"/>
      <c r="H4112" s="84"/>
      <c r="I4112" s="84"/>
      <c r="J4112" s="84"/>
      <c r="K4112" s="84"/>
      <c r="L4112" s="84"/>
      <c r="M4112" s="84"/>
    </row>
    <row r="4113" spans="1:13" ht="15.15" customHeight="1" thickBot="1" x14ac:dyDescent="0.35">
      <c r="A4113" s="22"/>
      <c r="B4113" s="22"/>
      <c r="C4113" s="22"/>
      <c r="D4113" s="22"/>
      <c r="E4113" s="23"/>
      <c r="F4113" s="25" t="s">
        <v>8479</v>
      </c>
      <c r="G4113" s="25" t="s">
        <v>8480</v>
      </c>
      <c r="H4113" s="25" t="s">
        <v>8481</v>
      </c>
      <c r="I4113" s="25" t="s">
        <v>8482</v>
      </c>
      <c r="J4113" s="25" t="s">
        <v>8483</v>
      </c>
      <c r="K4113" s="25" t="s">
        <v>8484</v>
      </c>
      <c r="L4113" s="22"/>
      <c r="M4113" s="22"/>
    </row>
    <row r="4114" spans="1:13" ht="15.15" customHeight="1" thickBot="1" x14ac:dyDescent="0.35">
      <c r="A4114" s="22"/>
      <c r="B4114" s="22"/>
      <c r="C4114" s="22"/>
      <c r="D4114" s="26"/>
      <c r="E4114" s="27" t="s">
        <v>8485</v>
      </c>
      <c r="F4114" s="28">
        <v>1</v>
      </c>
      <c r="G4114" s="29"/>
      <c r="H4114" s="29"/>
      <c r="I4114" s="29"/>
      <c r="J4114" s="31">
        <f>ROUND(F4114,3)</f>
        <v>1</v>
      </c>
      <c r="K4114" s="33">
        <f>SUM(J4114:J4114)</f>
        <v>1</v>
      </c>
      <c r="L4114" s="22"/>
      <c r="M4114" s="22"/>
    </row>
    <row r="4115" spans="1:13" ht="15.45" customHeight="1" thickBot="1" x14ac:dyDescent="0.35">
      <c r="A4115" s="10" t="s">
        <v>8486</v>
      </c>
      <c r="B4115" s="5" t="s">
        <v>8487</v>
      </c>
      <c r="C4115" s="5" t="s">
        <v>8488</v>
      </c>
      <c r="D4115" s="84" t="s">
        <v>8489</v>
      </c>
      <c r="E4115" s="84"/>
      <c r="F4115" s="84"/>
      <c r="G4115" s="84"/>
      <c r="H4115" s="84"/>
      <c r="I4115" s="84"/>
      <c r="J4115" s="84"/>
      <c r="K4115" s="20">
        <f>SUM(K4118:K4118)</f>
        <v>1</v>
      </c>
      <c r="L4115" s="21">
        <f>ROUND(0*(1+M2/100),2)</f>
        <v>0</v>
      </c>
      <c r="M4115" s="21">
        <f>ROUND(K4115*L4115,2)</f>
        <v>0</v>
      </c>
    </row>
    <row r="4116" spans="1:13" ht="39.75" customHeight="1" thickBot="1" x14ac:dyDescent="0.35">
      <c r="A4116" s="22"/>
      <c r="B4116" s="22"/>
      <c r="C4116" s="22"/>
      <c r="D4116" s="84" t="s">
        <v>8490</v>
      </c>
      <c r="E4116" s="84"/>
      <c r="F4116" s="84"/>
      <c r="G4116" s="84"/>
      <c r="H4116" s="84"/>
      <c r="I4116" s="84"/>
      <c r="J4116" s="84"/>
      <c r="K4116" s="84"/>
      <c r="L4116" s="84"/>
      <c r="M4116" s="84"/>
    </row>
    <row r="4117" spans="1:13" ht="15.15" customHeight="1" thickBot="1" x14ac:dyDescent="0.35">
      <c r="A4117" s="22"/>
      <c r="B4117" s="22"/>
      <c r="C4117" s="22"/>
      <c r="D4117" s="22"/>
      <c r="E4117" s="23"/>
      <c r="F4117" s="25" t="s">
        <v>8491</v>
      </c>
      <c r="G4117" s="25" t="s">
        <v>8492</v>
      </c>
      <c r="H4117" s="25" t="s">
        <v>8493</v>
      </c>
      <c r="I4117" s="25" t="s">
        <v>8494</v>
      </c>
      <c r="J4117" s="25" t="s">
        <v>8495</v>
      </c>
      <c r="K4117" s="25" t="s">
        <v>8496</v>
      </c>
      <c r="L4117" s="22"/>
      <c r="M4117" s="22"/>
    </row>
    <row r="4118" spans="1:13" ht="15.15" customHeight="1" thickBot="1" x14ac:dyDescent="0.35">
      <c r="A4118" s="22"/>
      <c r="B4118" s="22"/>
      <c r="C4118" s="22"/>
      <c r="D4118" s="26"/>
      <c r="E4118" s="27" t="s">
        <v>8497</v>
      </c>
      <c r="F4118" s="28">
        <v>1</v>
      </c>
      <c r="G4118" s="29"/>
      <c r="H4118" s="29"/>
      <c r="I4118" s="29"/>
      <c r="J4118" s="31">
        <f>ROUND(F4118,3)</f>
        <v>1</v>
      </c>
      <c r="K4118" s="33">
        <f>SUM(J4118:J4118)</f>
        <v>1</v>
      </c>
      <c r="L4118" s="22"/>
      <c r="M4118" s="22"/>
    </row>
    <row r="4119" spans="1:13" ht="15.45" customHeight="1" thickBot="1" x14ac:dyDescent="0.35">
      <c r="A4119" s="10" t="s">
        <v>8498</v>
      </c>
      <c r="B4119" s="5" t="s">
        <v>8499</v>
      </c>
      <c r="C4119" s="5" t="s">
        <v>8500</v>
      </c>
      <c r="D4119" s="84" t="s">
        <v>8501</v>
      </c>
      <c r="E4119" s="84"/>
      <c r="F4119" s="84"/>
      <c r="G4119" s="84"/>
      <c r="H4119" s="84"/>
      <c r="I4119" s="84"/>
      <c r="J4119" s="84"/>
      <c r="K4119" s="20">
        <f>SUM(K4122:K4122)</f>
        <v>1</v>
      </c>
      <c r="L4119" s="21">
        <f>ROUND(0*(1+M2/100),2)</f>
        <v>0</v>
      </c>
      <c r="M4119" s="21">
        <f>ROUND(K4119*L4119,2)</f>
        <v>0</v>
      </c>
    </row>
    <row r="4120" spans="1:13" ht="58.35" customHeight="1" thickBot="1" x14ac:dyDescent="0.35">
      <c r="A4120" s="22"/>
      <c r="B4120" s="22"/>
      <c r="C4120" s="22"/>
      <c r="D4120" s="84" t="s">
        <v>8502</v>
      </c>
      <c r="E4120" s="84"/>
      <c r="F4120" s="84"/>
      <c r="G4120" s="84"/>
      <c r="H4120" s="84"/>
      <c r="I4120" s="84"/>
      <c r="J4120" s="84"/>
      <c r="K4120" s="84"/>
      <c r="L4120" s="84"/>
      <c r="M4120" s="84"/>
    </row>
    <row r="4121" spans="1:13" ht="15.15" customHeight="1" thickBot="1" x14ac:dyDescent="0.35">
      <c r="A4121" s="22"/>
      <c r="B4121" s="22"/>
      <c r="C4121" s="22"/>
      <c r="D4121" s="22"/>
      <c r="E4121" s="23"/>
      <c r="F4121" s="25" t="s">
        <v>8503</v>
      </c>
      <c r="G4121" s="25" t="s">
        <v>8504</v>
      </c>
      <c r="H4121" s="25" t="s">
        <v>8505</v>
      </c>
      <c r="I4121" s="25" t="s">
        <v>8506</v>
      </c>
      <c r="J4121" s="25" t="s">
        <v>8507</v>
      </c>
      <c r="K4121" s="25" t="s">
        <v>8508</v>
      </c>
      <c r="L4121" s="22"/>
      <c r="M4121" s="22"/>
    </row>
    <row r="4122" spans="1:13" ht="21.3" customHeight="1" thickBot="1" x14ac:dyDescent="0.35">
      <c r="A4122" s="22"/>
      <c r="B4122" s="22"/>
      <c r="C4122" s="22"/>
      <c r="D4122" s="26"/>
      <c r="E4122" s="27" t="s">
        <v>8509</v>
      </c>
      <c r="F4122" s="28">
        <v>1</v>
      </c>
      <c r="G4122" s="29"/>
      <c r="H4122" s="29"/>
      <c r="I4122" s="29"/>
      <c r="J4122" s="31">
        <f>ROUND(F4122,3)</f>
        <v>1</v>
      </c>
      <c r="K4122" s="33">
        <f>SUM(J4122:J4122)</f>
        <v>1</v>
      </c>
      <c r="L4122" s="22"/>
      <c r="M4122" s="22"/>
    </row>
    <row r="4123" spans="1:13" ht="15.45" customHeight="1" thickBot="1" x14ac:dyDescent="0.35">
      <c r="A4123" s="10" t="s">
        <v>8510</v>
      </c>
      <c r="B4123" s="5" t="s">
        <v>8511</v>
      </c>
      <c r="C4123" s="5" t="s">
        <v>8512</v>
      </c>
      <c r="D4123" s="84" t="s">
        <v>8513</v>
      </c>
      <c r="E4123" s="84"/>
      <c r="F4123" s="84"/>
      <c r="G4123" s="84"/>
      <c r="H4123" s="84"/>
      <c r="I4123" s="84"/>
      <c r="J4123" s="84"/>
      <c r="K4123" s="20">
        <f>SUM(K4126:K4128)</f>
        <v>83</v>
      </c>
      <c r="L4123" s="21">
        <f>ROUND(0*(1+M2/100),2)</f>
        <v>0</v>
      </c>
      <c r="M4123" s="21">
        <f>ROUND(K4123*L4123,2)</f>
        <v>0</v>
      </c>
    </row>
    <row r="4124" spans="1:13" ht="30.6" customHeight="1" thickBot="1" x14ac:dyDescent="0.35">
      <c r="A4124" s="22"/>
      <c r="B4124" s="22"/>
      <c r="C4124" s="22"/>
      <c r="D4124" s="84" t="s">
        <v>8514</v>
      </c>
      <c r="E4124" s="84"/>
      <c r="F4124" s="84"/>
      <c r="G4124" s="84"/>
      <c r="H4124" s="84"/>
      <c r="I4124" s="84"/>
      <c r="J4124" s="84"/>
      <c r="K4124" s="84"/>
      <c r="L4124" s="84"/>
      <c r="M4124" s="84"/>
    </row>
    <row r="4125" spans="1:13" ht="15.15" customHeight="1" thickBot="1" x14ac:dyDescent="0.35">
      <c r="A4125" s="22"/>
      <c r="B4125" s="22"/>
      <c r="C4125" s="22"/>
      <c r="D4125" s="22"/>
      <c r="E4125" s="23"/>
      <c r="F4125" s="25" t="s">
        <v>8515</v>
      </c>
      <c r="G4125" s="25" t="s">
        <v>8516</v>
      </c>
      <c r="H4125" s="25" t="s">
        <v>8517</v>
      </c>
      <c r="I4125" s="25" t="s">
        <v>8518</v>
      </c>
      <c r="J4125" s="25" t="s">
        <v>8519</v>
      </c>
      <c r="K4125" s="25" t="s">
        <v>8520</v>
      </c>
      <c r="L4125" s="22"/>
      <c r="M4125" s="22"/>
    </row>
    <row r="4126" spans="1:13" ht="15.15" customHeight="1" thickBot="1" x14ac:dyDescent="0.35">
      <c r="A4126" s="22"/>
      <c r="B4126" s="22"/>
      <c r="C4126" s="22"/>
      <c r="D4126" s="26"/>
      <c r="E4126" s="27" t="s">
        <v>8521</v>
      </c>
      <c r="F4126" s="28"/>
      <c r="G4126" s="29"/>
      <c r="H4126" s="29"/>
      <c r="I4126" s="29"/>
      <c r="J4126" s="41" t="s">
        <v>8522</v>
      </c>
      <c r="K4126" s="42"/>
      <c r="L4126" s="22"/>
      <c r="M4126" s="22"/>
    </row>
    <row r="4127" spans="1:13" ht="15.15" customHeight="1" thickBot="1" x14ac:dyDescent="0.35">
      <c r="A4127" s="22"/>
      <c r="B4127" s="22"/>
      <c r="C4127" s="22"/>
      <c r="D4127" s="26"/>
      <c r="E4127" s="5" t="s">
        <v>8523</v>
      </c>
      <c r="F4127" s="3">
        <v>15</v>
      </c>
      <c r="G4127" s="20"/>
      <c r="H4127" s="20"/>
      <c r="I4127" s="20"/>
      <c r="J4127" s="30">
        <f>ROUND(F4127,3)</f>
        <v>15</v>
      </c>
      <c r="K4127" s="22"/>
      <c r="L4127" s="22"/>
      <c r="M4127" s="22"/>
    </row>
    <row r="4128" spans="1:13" ht="15.15" customHeight="1" thickBot="1" x14ac:dyDescent="0.35">
      <c r="A4128" s="22"/>
      <c r="B4128" s="22"/>
      <c r="C4128" s="22"/>
      <c r="D4128" s="26"/>
      <c r="E4128" s="5" t="s">
        <v>8524</v>
      </c>
      <c r="F4128" s="3">
        <v>68</v>
      </c>
      <c r="G4128" s="20"/>
      <c r="H4128" s="20"/>
      <c r="I4128" s="20"/>
      <c r="J4128" s="30">
        <f>ROUND(F4128,3)</f>
        <v>68</v>
      </c>
      <c r="K4128" s="32">
        <f>SUM(J4126:J4128)</f>
        <v>83</v>
      </c>
      <c r="L4128" s="22"/>
      <c r="M4128" s="22"/>
    </row>
    <row r="4129" spans="1:13" ht="15.45" customHeight="1" thickBot="1" x14ac:dyDescent="0.35">
      <c r="A4129" s="10" t="s">
        <v>8525</v>
      </c>
      <c r="B4129" s="5" t="s">
        <v>8526</v>
      </c>
      <c r="C4129" s="5" t="s">
        <v>8527</v>
      </c>
      <c r="D4129" s="84" t="s">
        <v>8528</v>
      </c>
      <c r="E4129" s="84"/>
      <c r="F4129" s="84"/>
      <c r="G4129" s="84"/>
      <c r="H4129" s="84"/>
      <c r="I4129" s="84"/>
      <c r="J4129" s="84"/>
      <c r="K4129" s="20">
        <f>SUM(K4132:K4133)</f>
        <v>21.5</v>
      </c>
      <c r="L4129" s="21">
        <f>ROUND(0*(1+M2/100),2)</f>
        <v>0</v>
      </c>
      <c r="M4129" s="21">
        <f>ROUND(K4129*L4129,2)</f>
        <v>0</v>
      </c>
    </row>
    <row r="4130" spans="1:13" ht="30.6" customHeight="1" thickBot="1" x14ac:dyDescent="0.35">
      <c r="A4130" s="22"/>
      <c r="B4130" s="22"/>
      <c r="C4130" s="22"/>
      <c r="D4130" s="84" t="s">
        <v>8529</v>
      </c>
      <c r="E4130" s="84"/>
      <c r="F4130" s="84"/>
      <c r="G4130" s="84"/>
      <c r="H4130" s="84"/>
      <c r="I4130" s="84"/>
      <c r="J4130" s="84"/>
      <c r="K4130" s="84"/>
      <c r="L4130" s="84"/>
      <c r="M4130" s="84"/>
    </row>
    <row r="4131" spans="1:13" ht="15.15" customHeight="1" thickBot="1" x14ac:dyDescent="0.35">
      <c r="A4131" s="22"/>
      <c r="B4131" s="22"/>
      <c r="C4131" s="22"/>
      <c r="D4131" s="22"/>
      <c r="E4131" s="23"/>
      <c r="F4131" s="25" t="s">
        <v>8530</v>
      </c>
      <c r="G4131" s="25" t="s">
        <v>8531</v>
      </c>
      <c r="H4131" s="25" t="s">
        <v>8532</v>
      </c>
      <c r="I4131" s="25" t="s">
        <v>8533</v>
      </c>
      <c r="J4131" s="25" t="s">
        <v>8534</v>
      </c>
      <c r="K4131" s="25" t="s">
        <v>8535</v>
      </c>
      <c r="L4131" s="22"/>
      <c r="M4131" s="22"/>
    </row>
    <row r="4132" spans="1:13" ht="15.15" customHeight="1" thickBot="1" x14ac:dyDescent="0.35">
      <c r="A4132" s="22"/>
      <c r="B4132" s="22"/>
      <c r="C4132" s="22"/>
      <c r="D4132" s="26"/>
      <c r="E4132" s="27" t="s">
        <v>8536</v>
      </c>
      <c r="F4132" s="28"/>
      <c r="G4132" s="29"/>
      <c r="H4132" s="29"/>
      <c r="I4132" s="29"/>
      <c r="J4132" s="41" t="s">
        <v>8537</v>
      </c>
      <c r="K4132" s="42"/>
      <c r="L4132" s="22"/>
      <c r="M4132" s="22"/>
    </row>
    <row r="4133" spans="1:13" ht="15.15" customHeight="1" thickBot="1" x14ac:dyDescent="0.35">
      <c r="A4133" s="22"/>
      <c r="B4133" s="22"/>
      <c r="C4133" s="22"/>
      <c r="D4133" s="26"/>
      <c r="E4133" s="5" t="s">
        <v>8538</v>
      </c>
      <c r="F4133" s="3">
        <v>21.5</v>
      </c>
      <c r="G4133" s="20"/>
      <c r="H4133" s="20"/>
      <c r="I4133" s="20"/>
      <c r="J4133" s="30">
        <f>ROUND(F4133,3)</f>
        <v>21.5</v>
      </c>
      <c r="K4133" s="32">
        <f>SUM(J4132:J4133)</f>
        <v>21.5</v>
      </c>
      <c r="L4133" s="22"/>
      <c r="M4133" s="22"/>
    </row>
    <row r="4134" spans="1:13" ht="15.45" customHeight="1" thickBot="1" x14ac:dyDescent="0.35">
      <c r="A4134" s="10" t="s">
        <v>8539</v>
      </c>
      <c r="B4134" s="5" t="s">
        <v>8540</v>
      </c>
      <c r="C4134" s="5" t="s">
        <v>8541</v>
      </c>
      <c r="D4134" s="84" t="s">
        <v>8542</v>
      </c>
      <c r="E4134" s="84"/>
      <c r="F4134" s="84"/>
      <c r="G4134" s="84"/>
      <c r="H4134" s="84"/>
      <c r="I4134" s="84"/>
      <c r="J4134" s="84"/>
      <c r="K4134" s="20">
        <f>SUM(K4137:K4139)</f>
        <v>66</v>
      </c>
      <c r="L4134" s="21">
        <f>ROUND(0*(1+M2/100),2)</f>
        <v>0</v>
      </c>
      <c r="M4134" s="21">
        <f>ROUND(K4134*L4134,2)</f>
        <v>0</v>
      </c>
    </row>
    <row r="4135" spans="1:13" ht="30.6" customHeight="1" thickBot="1" x14ac:dyDescent="0.35">
      <c r="A4135" s="22"/>
      <c r="B4135" s="22"/>
      <c r="C4135" s="22"/>
      <c r="D4135" s="84" t="s">
        <v>8543</v>
      </c>
      <c r="E4135" s="84"/>
      <c r="F4135" s="84"/>
      <c r="G4135" s="84"/>
      <c r="H4135" s="84"/>
      <c r="I4135" s="84"/>
      <c r="J4135" s="84"/>
      <c r="K4135" s="84"/>
      <c r="L4135" s="84"/>
      <c r="M4135" s="84"/>
    </row>
    <row r="4136" spans="1:13" ht="15.15" customHeight="1" thickBot="1" x14ac:dyDescent="0.35">
      <c r="A4136" s="22"/>
      <c r="B4136" s="22"/>
      <c r="C4136" s="22"/>
      <c r="D4136" s="22"/>
      <c r="E4136" s="23"/>
      <c r="F4136" s="25" t="s">
        <v>8544</v>
      </c>
      <c r="G4136" s="25" t="s">
        <v>8545</v>
      </c>
      <c r="H4136" s="25" t="s">
        <v>8546</v>
      </c>
      <c r="I4136" s="25" t="s">
        <v>8547</v>
      </c>
      <c r="J4136" s="25" t="s">
        <v>8548</v>
      </c>
      <c r="K4136" s="25" t="s">
        <v>8549</v>
      </c>
      <c r="L4136" s="22"/>
      <c r="M4136" s="22"/>
    </row>
    <row r="4137" spans="1:13" ht="15.15" customHeight="1" thickBot="1" x14ac:dyDescent="0.35">
      <c r="A4137" s="22"/>
      <c r="B4137" s="22"/>
      <c r="C4137" s="22"/>
      <c r="D4137" s="26"/>
      <c r="E4137" s="27" t="s">
        <v>8550</v>
      </c>
      <c r="F4137" s="28"/>
      <c r="G4137" s="29"/>
      <c r="H4137" s="29"/>
      <c r="I4137" s="29"/>
      <c r="J4137" s="41" t="s">
        <v>8551</v>
      </c>
      <c r="K4137" s="42"/>
      <c r="L4137" s="22"/>
      <c r="M4137" s="22"/>
    </row>
    <row r="4138" spans="1:13" ht="15.15" customHeight="1" thickBot="1" x14ac:dyDescent="0.35">
      <c r="A4138" s="22"/>
      <c r="B4138" s="22"/>
      <c r="C4138" s="22"/>
      <c r="D4138" s="26"/>
      <c r="E4138" s="5" t="s">
        <v>8552</v>
      </c>
      <c r="F4138" s="3">
        <v>35</v>
      </c>
      <c r="G4138" s="20"/>
      <c r="H4138" s="20"/>
      <c r="I4138" s="20"/>
      <c r="J4138" s="30">
        <f>ROUND(F4138,3)</f>
        <v>35</v>
      </c>
      <c r="K4138" s="22"/>
      <c r="L4138" s="22"/>
      <c r="M4138" s="22"/>
    </row>
    <row r="4139" spans="1:13" ht="15.15" customHeight="1" thickBot="1" x14ac:dyDescent="0.35">
      <c r="A4139" s="22"/>
      <c r="B4139" s="22"/>
      <c r="C4139" s="22"/>
      <c r="D4139" s="26"/>
      <c r="E4139" s="5" t="s">
        <v>8553</v>
      </c>
      <c r="F4139" s="3">
        <v>31</v>
      </c>
      <c r="G4139" s="20"/>
      <c r="H4139" s="20"/>
      <c r="I4139" s="20"/>
      <c r="J4139" s="30">
        <f>ROUND(F4139,3)</f>
        <v>31</v>
      </c>
      <c r="K4139" s="32">
        <f>SUM(J4137:J4139)</f>
        <v>66</v>
      </c>
      <c r="L4139" s="22"/>
      <c r="M4139" s="22"/>
    </row>
    <row r="4140" spans="1:13" ht="15.45" customHeight="1" thickBot="1" x14ac:dyDescent="0.35">
      <c r="A4140" s="10" t="s">
        <v>8554</v>
      </c>
      <c r="B4140" s="5" t="s">
        <v>8555</v>
      </c>
      <c r="C4140" s="5" t="s">
        <v>8556</v>
      </c>
      <c r="D4140" s="84" t="s">
        <v>8557</v>
      </c>
      <c r="E4140" s="84"/>
      <c r="F4140" s="84"/>
      <c r="G4140" s="84"/>
      <c r="H4140" s="84"/>
      <c r="I4140" s="84"/>
      <c r="J4140" s="84"/>
      <c r="K4140" s="20">
        <f>SUM(K4143:K4146)</f>
        <v>75.5</v>
      </c>
      <c r="L4140" s="21">
        <f>ROUND(0*(1+M2/100),2)</f>
        <v>0</v>
      </c>
      <c r="M4140" s="21">
        <f>ROUND(K4140*L4140,2)</f>
        <v>0</v>
      </c>
    </row>
    <row r="4141" spans="1:13" ht="30.6" customHeight="1" thickBot="1" x14ac:dyDescent="0.35">
      <c r="A4141" s="22"/>
      <c r="B4141" s="22"/>
      <c r="C4141" s="22"/>
      <c r="D4141" s="84" t="s">
        <v>8558</v>
      </c>
      <c r="E4141" s="84"/>
      <c r="F4141" s="84"/>
      <c r="G4141" s="84"/>
      <c r="H4141" s="84"/>
      <c r="I4141" s="84"/>
      <c r="J4141" s="84"/>
      <c r="K4141" s="84"/>
      <c r="L4141" s="84"/>
      <c r="M4141" s="84"/>
    </row>
    <row r="4142" spans="1:13" ht="15.15" customHeight="1" thickBot="1" x14ac:dyDescent="0.35">
      <c r="A4142" s="22"/>
      <c r="B4142" s="22"/>
      <c r="C4142" s="22"/>
      <c r="D4142" s="22"/>
      <c r="E4142" s="23"/>
      <c r="F4142" s="25" t="s">
        <v>8559</v>
      </c>
      <c r="G4142" s="25" t="s">
        <v>8560</v>
      </c>
      <c r="H4142" s="25" t="s">
        <v>8561</v>
      </c>
      <c r="I4142" s="25" t="s">
        <v>8562</v>
      </c>
      <c r="J4142" s="25" t="s">
        <v>8563</v>
      </c>
      <c r="K4142" s="25" t="s">
        <v>8564</v>
      </c>
      <c r="L4142" s="22"/>
      <c r="M4142" s="22"/>
    </row>
    <row r="4143" spans="1:13" ht="15.15" customHeight="1" thickBot="1" x14ac:dyDescent="0.35">
      <c r="A4143" s="22"/>
      <c r="B4143" s="22"/>
      <c r="C4143" s="22"/>
      <c r="D4143" s="26"/>
      <c r="E4143" s="27" t="s">
        <v>8565</v>
      </c>
      <c r="F4143" s="28"/>
      <c r="G4143" s="29"/>
      <c r="H4143" s="29"/>
      <c r="I4143" s="29"/>
      <c r="J4143" s="41" t="s">
        <v>8566</v>
      </c>
      <c r="K4143" s="42"/>
      <c r="L4143" s="22"/>
      <c r="M4143" s="22"/>
    </row>
    <row r="4144" spans="1:13" ht="15.15" customHeight="1" thickBot="1" x14ac:dyDescent="0.35">
      <c r="A4144" s="22"/>
      <c r="B4144" s="22"/>
      <c r="C4144" s="22"/>
      <c r="D4144" s="26"/>
      <c r="E4144" s="5" t="s">
        <v>8567</v>
      </c>
      <c r="F4144" s="3">
        <v>23.5</v>
      </c>
      <c r="G4144" s="20"/>
      <c r="H4144" s="20"/>
      <c r="I4144" s="20"/>
      <c r="J4144" s="30">
        <f>ROUND(F4144,3)</f>
        <v>23.5</v>
      </c>
      <c r="K4144" s="22"/>
      <c r="L4144" s="22"/>
      <c r="M4144" s="22"/>
    </row>
    <row r="4145" spans="1:13" ht="15.15" customHeight="1" thickBot="1" x14ac:dyDescent="0.35">
      <c r="A4145" s="22"/>
      <c r="B4145" s="22"/>
      <c r="C4145" s="22"/>
      <c r="D4145" s="26"/>
      <c r="E4145" s="5" t="s">
        <v>8568</v>
      </c>
      <c r="F4145" s="3">
        <v>43</v>
      </c>
      <c r="G4145" s="20"/>
      <c r="H4145" s="20"/>
      <c r="I4145" s="20"/>
      <c r="J4145" s="30">
        <f>ROUND(F4145,3)</f>
        <v>43</v>
      </c>
      <c r="K4145" s="22"/>
      <c r="L4145" s="22"/>
      <c r="M4145" s="22"/>
    </row>
    <row r="4146" spans="1:13" ht="15.15" customHeight="1" thickBot="1" x14ac:dyDescent="0.35">
      <c r="A4146" s="22"/>
      <c r="B4146" s="22"/>
      <c r="C4146" s="22"/>
      <c r="D4146" s="26"/>
      <c r="E4146" s="5" t="s">
        <v>8569</v>
      </c>
      <c r="F4146" s="3">
        <v>9</v>
      </c>
      <c r="G4146" s="20"/>
      <c r="H4146" s="20"/>
      <c r="I4146" s="20"/>
      <c r="J4146" s="30">
        <f>ROUND(F4146,3)</f>
        <v>9</v>
      </c>
      <c r="K4146" s="32">
        <f>SUM(J4143:J4146)</f>
        <v>75.5</v>
      </c>
      <c r="L4146" s="22"/>
      <c r="M4146" s="22"/>
    </row>
    <row r="4147" spans="1:13" ht="15.45" customHeight="1" thickBot="1" x14ac:dyDescent="0.35">
      <c r="A4147" s="10" t="s">
        <v>8570</v>
      </c>
      <c r="B4147" s="5" t="s">
        <v>8571</v>
      </c>
      <c r="C4147" s="5" t="s">
        <v>8572</v>
      </c>
      <c r="D4147" s="84" t="s">
        <v>8573</v>
      </c>
      <c r="E4147" s="84"/>
      <c r="F4147" s="84"/>
      <c r="G4147" s="84"/>
      <c r="H4147" s="84"/>
      <c r="I4147" s="84"/>
      <c r="J4147" s="84"/>
      <c r="K4147" s="20">
        <f>SUM(K4150:K4154)</f>
        <v>404</v>
      </c>
      <c r="L4147" s="21">
        <f>ROUND(0*(1+M2/100),2)</f>
        <v>0</v>
      </c>
      <c r="M4147" s="21">
        <f>ROUND(K4147*L4147,2)</f>
        <v>0</v>
      </c>
    </row>
    <row r="4148" spans="1:13" ht="30.6" customHeight="1" thickBot="1" x14ac:dyDescent="0.35">
      <c r="A4148" s="22"/>
      <c r="B4148" s="22"/>
      <c r="C4148" s="22"/>
      <c r="D4148" s="84" t="s">
        <v>8574</v>
      </c>
      <c r="E4148" s="84"/>
      <c r="F4148" s="84"/>
      <c r="G4148" s="84"/>
      <c r="H4148" s="84"/>
      <c r="I4148" s="84"/>
      <c r="J4148" s="84"/>
      <c r="K4148" s="84"/>
      <c r="L4148" s="84"/>
      <c r="M4148" s="84"/>
    </row>
    <row r="4149" spans="1:13" ht="15.15" customHeight="1" thickBot="1" x14ac:dyDescent="0.35">
      <c r="A4149" s="22"/>
      <c r="B4149" s="22"/>
      <c r="C4149" s="22"/>
      <c r="D4149" s="22"/>
      <c r="E4149" s="23"/>
      <c r="F4149" s="25" t="s">
        <v>8575</v>
      </c>
      <c r="G4149" s="25" t="s">
        <v>8576</v>
      </c>
      <c r="H4149" s="25" t="s">
        <v>8577</v>
      </c>
      <c r="I4149" s="25" t="s">
        <v>8578</v>
      </c>
      <c r="J4149" s="25" t="s">
        <v>8579</v>
      </c>
      <c r="K4149" s="25" t="s">
        <v>8580</v>
      </c>
      <c r="L4149" s="22"/>
      <c r="M4149" s="22"/>
    </row>
    <row r="4150" spans="1:13" ht="15.15" customHeight="1" thickBot="1" x14ac:dyDescent="0.35">
      <c r="A4150" s="22"/>
      <c r="B4150" s="22"/>
      <c r="C4150" s="22"/>
      <c r="D4150" s="26"/>
      <c r="E4150" s="27" t="s">
        <v>8581</v>
      </c>
      <c r="F4150" s="28"/>
      <c r="G4150" s="29"/>
      <c r="H4150" s="29"/>
      <c r="I4150" s="29"/>
      <c r="J4150" s="41" t="s">
        <v>8582</v>
      </c>
      <c r="K4150" s="42"/>
      <c r="L4150" s="22"/>
      <c r="M4150" s="22"/>
    </row>
    <row r="4151" spans="1:13" ht="15.15" customHeight="1" thickBot="1" x14ac:dyDescent="0.35">
      <c r="A4151" s="22"/>
      <c r="B4151" s="22"/>
      <c r="C4151" s="22"/>
      <c r="D4151" s="26"/>
      <c r="E4151" s="5" t="s">
        <v>8583</v>
      </c>
      <c r="F4151" s="3">
        <v>31</v>
      </c>
      <c r="G4151" s="20"/>
      <c r="H4151" s="20"/>
      <c r="I4151" s="20"/>
      <c r="J4151" s="30">
        <f>ROUND(F4151,3)</f>
        <v>31</v>
      </c>
      <c r="K4151" s="22"/>
      <c r="L4151" s="22"/>
      <c r="M4151" s="22"/>
    </row>
    <row r="4152" spans="1:13" ht="15.15" customHeight="1" thickBot="1" x14ac:dyDescent="0.35">
      <c r="A4152" s="22"/>
      <c r="B4152" s="22"/>
      <c r="C4152" s="22"/>
      <c r="D4152" s="26"/>
      <c r="E4152" s="5" t="s">
        <v>8584</v>
      </c>
      <c r="F4152" s="3">
        <v>126</v>
      </c>
      <c r="G4152" s="20"/>
      <c r="H4152" s="20"/>
      <c r="I4152" s="20"/>
      <c r="J4152" s="30">
        <f>ROUND(F4152,3)</f>
        <v>126</v>
      </c>
      <c r="K4152" s="22"/>
      <c r="L4152" s="22"/>
      <c r="M4152" s="22"/>
    </row>
    <row r="4153" spans="1:13" ht="15.15" customHeight="1" thickBot="1" x14ac:dyDescent="0.35">
      <c r="A4153" s="22"/>
      <c r="B4153" s="22"/>
      <c r="C4153" s="22"/>
      <c r="D4153" s="26"/>
      <c r="E4153" s="5" t="s">
        <v>8585</v>
      </c>
      <c r="F4153" s="3">
        <v>125</v>
      </c>
      <c r="G4153" s="20"/>
      <c r="H4153" s="20"/>
      <c r="I4153" s="20"/>
      <c r="J4153" s="30">
        <f>ROUND(F4153,3)</f>
        <v>125</v>
      </c>
      <c r="K4153" s="22"/>
      <c r="L4153" s="22"/>
      <c r="M4153" s="22"/>
    </row>
    <row r="4154" spans="1:13" ht="15.15" customHeight="1" thickBot="1" x14ac:dyDescent="0.35">
      <c r="A4154" s="22"/>
      <c r="B4154" s="22"/>
      <c r="C4154" s="22"/>
      <c r="D4154" s="26"/>
      <c r="E4154" s="5" t="s">
        <v>8586</v>
      </c>
      <c r="F4154" s="3">
        <v>122</v>
      </c>
      <c r="G4154" s="20"/>
      <c r="H4154" s="20"/>
      <c r="I4154" s="20"/>
      <c r="J4154" s="30">
        <f>ROUND(F4154,3)</f>
        <v>122</v>
      </c>
      <c r="K4154" s="32">
        <f>SUM(J4150:J4154)</f>
        <v>404</v>
      </c>
      <c r="L4154" s="22"/>
      <c r="M4154" s="22"/>
    </row>
    <row r="4155" spans="1:13" ht="15.45" customHeight="1" thickBot="1" x14ac:dyDescent="0.35">
      <c r="A4155" s="10" t="s">
        <v>8587</v>
      </c>
      <c r="B4155" s="5" t="s">
        <v>8588</v>
      </c>
      <c r="C4155" s="5" t="s">
        <v>8589</v>
      </c>
      <c r="D4155" s="84" t="s">
        <v>8590</v>
      </c>
      <c r="E4155" s="84"/>
      <c r="F4155" s="84"/>
      <c r="G4155" s="84"/>
      <c r="H4155" s="84"/>
      <c r="I4155" s="84"/>
      <c r="J4155" s="84"/>
      <c r="K4155" s="20">
        <f>SUM(K4158:K4159)</f>
        <v>83</v>
      </c>
      <c r="L4155" s="21">
        <f>ROUND(0*(1+M2/100),2)</f>
        <v>0</v>
      </c>
      <c r="M4155" s="21">
        <f>ROUND(K4155*L4155,2)</f>
        <v>0</v>
      </c>
    </row>
    <row r="4156" spans="1:13" ht="58.35" customHeight="1" thickBot="1" x14ac:dyDescent="0.35">
      <c r="A4156" s="22"/>
      <c r="B4156" s="22"/>
      <c r="C4156" s="22"/>
      <c r="D4156" s="84" t="s">
        <v>8591</v>
      </c>
      <c r="E4156" s="84"/>
      <c r="F4156" s="84"/>
      <c r="G4156" s="84"/>
      <c r="H4156" s="84"/>
      <c r="I4156" s="84"/>
      <c r="J4156" s="84"/>
      <c r="K4156" s="84"/>
      <c r="L4156" s="84"/>
      <c r="M4156" s="84"/>
    </row>
    <row r="4157" spans="1:13" ht="15.15" customHeight="1" thickBot="1" x14ac:dyDescent="0.35">
      <c r="A4157" s="22"/>
      <c r="B4157" s="22"/>
      <c r="C4157" s="22"/>
      <c r="D4157" s="22"/>
      <c r="E4157" s="23"/>
      <c r="F4157" s="25" t="s">
        <v>8592</v>
      </c>
      <c r="G4157" s="25" t="s">
        <v>8593</v>
      </c>
      <c r="H4157" s="25" t="s">
        <v>8594</v>
      </c>
      <c r="I4157" s="25" t="s">
        <v>8595</v>
      </c>
      <c r="J4157" s="25" t="s">
        <v>8596</v>
      </c>
      <c r="K4157" s="25" t="s">
        <v>8597</v>
      </c>
      <c r="L4157" s="22"/>
      <c r="M4157" s="22"/>
    </row>
    <row r="4158" spans="1:13" ht="15.15" customHeight="1" thickBot="1" x14ac:dyDescent="0.35">
      <c r="A4158" s="22"/>
      <c r="B4158" s="22"/>
      <c r="C4158" s="22"/>
      <c r="D4158" s="26"/>
      <c r="E4158" s="27" t="s">
        <v>8598</v>
      </c>
      <c r="F4158" s="28">
        <v>15</v>
      </c>
      <c r="G4158" s="29"/>
      <c r="H4158" s="29"/>
      <c r="I4158" s="29"/>
      <c r="J4158" s="31">
        <f>ROUND(F4158,3)</f>
        <v>15</v>
      </c>
      <c r="K4158" s="42"/>
      <c r="L4158" s="22"/>
      <c r="M4158" s="22"/>
    </row>
    <row r="4159" spans="1:13" ht="15.15" customHeight="1" thickBot="1" x14ac:dyDescent="0.35">
      <c r="A4159" s="22"/>
      <c r="B4159" s="22"/>
      <c r="C4159" s="22"/>
      <c r="D4159" s="26"/>
      <c r="E4159" s="5" t="s">
        <v>8599</v>
      </c>
      <c r="F4159" s="3">
        <v>68</v>
      </c>
      <c r="G4159" s="20"/>
      <c r="H4159" s="20"/>
      <c r="I4159" s="20"/>
      <c r="J4159" s="30">
        <f>ROUND(F4159,3)</f>
        <v>68</v>
      </c>
      <c r="K4159" s="32">
        <f>SUM(J4158:J4159)</f>
        <v>83</v>
      </c>
      <c r="L4159" s="22"/>
      <c r="M4159" s="22"/>
    </row>
    <row r="4160" spans="1:13" ht="15.45" customHeight="1" thickBot="1" x14ac:dyDescent="0.35">
      <c r="A4160" s="10" t="s">
        <v>8600</v>
      </c>
      <c r="B4160" s="5" t="s">
        <v>8601</v>
      </c>
      <c r="C4160" s="5" t="s">
        <v>8602</v>
      </c>
      <c r="D4160" s="84" t="s">
        <v>8603</v>
      </c>
      <c r="E4160" s="84"/>
      <c r="F4160" s="84"/>
      <c r="G4160" s="84"/>
      <c r="H4160" s="84"/>
      <c r="I4160" s="84"/>
      <c r="J4160" s="84"/>
      <c r="K4160" s="20">
        <f>SUM(K4163:K4163)</f>
        <v>21.5</v>
      </c>
      <c r="L4160" s="21">
        <f>ROUND(0*(1+M2/100),2)</f>
        <v>0</v>
      </c>
      <c r="M4160" s="21">
        <f>ROUND(K4160*L4160,2)</f>
        <v>0</v>
      </c>
    </row>
    <row r="4161" spans="1:13" ht="58.35" customHeight="1" thickBot="1" x14ac:dyDescent="0.35">
      <c r="A4161" s="22"/>
      <c r="B4161" s="22"/>
      <c r="C4161" s="22"/>
      <c r="D4161" s="84" t="s">
        <v>8604</v>
      </c>
      <c r="E4161" s="84"/>
      <c r="F4161" s="84"/>
      <c r="G4161" s="84"/>
      <c r="H4161" s="84"/>
      <c r="I4161" s="84"/>
      <c r="J4161" s="84"/>
      <c r="K4161" s="84"/>
      <c r="L4161" s="84"/>
      <c r="M4161" s="84"/>
    </row>
    <row r="4162" spans="1:13" ht="15.15" customHeight="1" thickBot="1" x14ac:dyDescent="0.35">
      <c r="A4162" s="22"/>
      <c r="B4162" s="22"/>
      <c r="C4162" s="22"/>
      <c r="D4162" s="22"/>
      <c r="E4162" s="23"/>
      <c r="F4162" s="25" t="s">
        <v>8605</v>
      </c>
      <c r="G4162" s="25" t="s">
        <v>8606</v>
      </c>
      <c r="H4162" s="25" t="s">
        <v>8607</v>
      </c>
      <c r="I4162" s="25" t="s">
        <v>8608</v>
      </c>
      <c r="J4162" s="25" t="s">
        <v>8609</v>
      </c>
      <c r="K4162" s="25" t="s">
        <v>8610</v>
      </c>
      <c r="L4162" s="22"/>
      <c r="M4162" s="22"/>
    </row>
    <row r="4163" spans="1:13" ht="15.15" customHeight="1" thickBot="1" x14ac:dyDescent="0.35">
      <c r="A4163" s="22"/>
      <c r="B4163" s="22"/>
      <c r="C4163" s="22"/>
      <c r="D4163" s="26"/>
      <c r="E4163" s="27" t="s">
        <v>8611</v>
      </c>
      <c r="F4163" s="28">
        <v>21.5</v>
      </c>
      <c r="G4163" s="29"/>
      <c r="H4163" s="29"/>
      <c r="I4163" s="29"/>
      <c r="J4163" s="31">
        <f>ROUND(F4163,3)</f>
        <v>21.5</v>
      </c>
      <c r="K4163" s="33">
        <f>SUM(J4163:J4163)</f>
        <v>21.5</v>
      </c>
      <c r="L4163" s="22"/>
      <c r="M4163" s="22"/>
    </row>
    <row r="4164" spans="1:13" ht="15.45" customHeight="1" thickBot="1" x14ac:dyDescent="0.35">
      <c r="A4164" s="10" t="s">
        <v>8612</v>
      </c>
      <c r="B4164" s="5" t="s">
        <v>8613</v>
      </c>
      <c r="C4164" s="5" t="s">
        <v>8614</v>
      </c>
      <c r="D4164" s="84" t="s">
        <v>8615</v>
      </c>
      <c r="E4164" s="84"/>
      <c r="F4164" s="84"/>
      <c r="G4164" s="84"/>
      <c r="H4164" s="84"/>
      <c r="I4164" s="84"/>
      <c r="J4164" s="84"/>
      <c r="K4164" s="20">
        <f>SUM(K4167:K4168)</f>
        <v>66</v>
      </c>
      <c r="L4164" s="21">
        <f>ROUND(0*(1+M2/100),2)</f>
        <v>0</v>
      </c>
      <c r="M4164" s="21">
        <f>ROUND(K4164*L4164,2)</f>
        <v>0</v>
      </c>
    </row>
    <row r="4165" spans="1:13" ht="58.35" customHeight="1" thickBot="1" x14ac:dyDescent="0.35">
      <c r="A4165" s="22"/>
      <c r="B4165" s="22"/>
      <c r="C4165" s="22"/>
      <c r="D4165" s="84" t="s">
        <v>8616</v>
      </c>
      <c r="E4165" s="84"/>
      <c r="F4165" s="84"/>
      <c r="G4165" s="84"/>
      <c r="H4165" s="84"/>
      <c r="I4165" s="84"/>
      <c r="J4165" s="84"/>
      <c r="K4165" s="84"/>
      <c r="L4165" s="84"/>
      <c r="M4165" s="84"/>
    </row>
    <row r="4166" spans="1:13" ht="15.15" customHeight="1" thickBot="1" x14ac:dyDescent="0.35">
      <c r="A4166" s="22"/>
      <c r="B4166" s="22"/>
      <c r="C4166" s="22"/>
      <c r="D4166" s="22"/>
      <c r="E4166" s="23"/>
      <c r="F4166" s="25" t="s">
        <v>8617</v>
      </c>
      <c r="G4166" s="25" t="s">
        <v>8618</v>
      </c>
      <c r="H4166" s="25" t="s">
        <v>8619</v>
      </c>
      <c r="I4166" s="25" t="s">
        <v>8620</v>
      </c>
      <c r="J4166" s="25" t="s">
        <v>8621</v>
      </c>
      <c r="K4166" s="25" t="s">
        <v>8622</v>
      </c>
      <c r="L4166" s="22"/>
      <c r="M4166" s="22"/>
    </row>
    <row r="4167" spans="1:13" ht="15.15" customHeight="1" thickBot="1" x14ac:dyDescent="0.35">
      <c r="A4167" s="22"/>
      <c r="B4167" s="22"/>
      <c r="C4167" s="22"/>
      <c r="D4167" s="26"/>
      <c r="E4167" s="27" t="s">
        <v>8623</v>
      </c>
      <c r="F4167" s="28">
        <v>35</v>
      </c>
      <c r="G4167" s="29"/>
      <c r="H4167" s="29"/>
      <c r="I4167" s="29"/>
      <c r="J4167" s="31">
        <f>ROUND(F4167,3)</f>
        <v>35</v>
      </c>
      <c r="K4167" s="42"/>
      <c r="L4167" s="22"/>
      <c r="M4167" s="22"/>
    </row>
    <row r="4168" spans="1:13" ht="15.15" customHeight="1" thickBot="1" x14ac:dyDescent="0.35">
      <c r="A4168" s="22"/>
      <c r="B4168" s="22"/>
      <c r="C4168" s="22"/>
      <c r="D4168" s="26"/>
      <c r="E4168" s="5" t="s">
        <v>8624</v>
      </c>
      <c r="F4168" s="3">
        <v>31</v>
      </c>
      <c r="G4168" s="20"/>
      <c r="H4168" s="20"/>
      <c r="I4168" s="20"/>
      <c r="J4168" s="30">
        <f>ROUND(F4168,3)</f>
        <v>31</v>
      </c>
      <c r="K4168" s="32">
        <f>SUM(J4167:J4168)</f>
        <v>66</v>
      </c>
      <c r="L4168" s="22"/>
      <c r="M4168" s="22"/>
    </row>
    <row r="4169" spans="1:13" ht="15.45" customHeight="1" thickBot="1" x14ac:dyDescent="0.35">
      <c r="A4169" s="10" t="s">
        <v>8625</v>
      </c>
      <c r="B4169" s="5" t="s">
        <v>8626</v>
      </c>
      <c r="C4169" s="5" t="s">
        <v>8627</v>
      </c>
      <c r="D4169" s="84" t="s">
        <v>8628</v>
      </c>
      <c r="E4169" s="84"/>
      <c r="F4169" s="84"/>
      <c r="G4169" s="84"/>
      <c r="H4169" s="84"/>
      <c r="I4169" s="84"/>
      <c r="J4169" s="84"/>
      <c r="K4169" s="20">
        <f>SUM(K4172:K4174)</f>
        <v>75.5</v>
      </c>
      <c r="L4169" s="21">
        <f>ROUND(0*(1+M2/100),2)</f>
        <v>0</v>
      </c>
      <c r="M4169" s="21">
        <f>ROUND(K4169*L4169,2)</f>
        <v>0</v>
      </c>
    </row>
    <row r="4170" spans="1:13" ht="58.35" customHeight="1" thickBot="1" x14ac:dyDescent="0.35">
      <c r="A4170" s="22"/>
      <c r="B4170" s="22"/>
      <c r="C4170" s="22"/>
      <c r="D4170" s="84" t="s">
        <v>8629</v>
      </c>
      <c r="E4170" s="84"/>
      <c r="F4170" s="84"/>
      <c r="G4170" s="84"/>
      <c r="H4170" s="84"/>
      <c r="I4170" s="84"/>
      <c r="J4170" s="84"/>
      <c r="K4170" s="84"/>
      <c r="L4170" s="84"/>
      <c r="M4170" s="84"/>
    </row>
    <row r="4171" spans="1:13" ht="15.15" customHeight="1" thickBot="1" x14ac:dyDescent="0.35">
      <c r="A4171" s="22"/>
      <c r="B4171" s="22"/>
      <c r="C4171" s="22"/>
      <c r="D4171" s="22"/>
      <c r="E4171" s="23"/>
      <c r="F4171" s="25" t="s">
        <v>8630</v>
      </c>
      <c r="G4171" s="25" t="s">
        <v>8631</v>
      </c>
      <c r="H4171" s="25" t="s">
        <v>8632</v>
      </c>
      <c r="I4171" s="25" t="s">
        <v>8633</v>
      </c>
      <c r="J4171" s="25" t="s">
        <v>8634</v>
      </c>
      <c r="K4171" s="25" t="s">
        <v>8635</v>
      </c>
      <c r="L4171" s="22"/>
      <c r="M4171" s="22"/>
    </row>
    <row r="4172" spans="1:13" ht="15.15" customHeight="1" thickBot="1" x14ac:dyDescent="0.35">
      <c r="A4172" s="22"/>
      <c r="B4172" s="22"/>
      <c r="C4172" s="22"/>
      <c r="D4172" s="26"/>
      <c r="E4172" s="27" t="s">
        <v>8636</v>
      </c>
      <c r="F4172" s="28">
        <v>23.5</v>
      </c>
      <c r="G4172" s="29"/>
      <c r="H4172" s="29"/>
      <c r="I4172" s="29"/>
      <c r="J4172" s="31">
        <f>ROUND(F4172,3)</f>
        <v>23.5</v>
      </c>
      <c r="K4172" s="42"/>
      <c r="L4172" s="22"/>
      <c r="M4172" s="22"/>
    </row>
    <row r="4173" spans="1:13" ht="15.15" customHeight="1" thickBot="1" x14ac:dyDescent="0.35">
      <c r="A4173" s="22"/>
      <c r="B4173" s="22"/>
      <c r="C4173" s="22"/>
      <c r="D4173" s="26"/>
      <c r="E4173" s="5" t="s">
        <v>8637</v>
      </c>
      <c r="F4173" s="3">
        <v>43</v>
      </c>
      <c r="G4173" s="20"/>
      <c r="H4173" s="20"/>
      <c r="I4173" s="20"/>
      <c r="J4173" s="30">
        <f>ROUND(F4173,3)</f>
        <v>43</v>
      </c>
      <c r="K4173" s="22"/>
      <c r="L4173" s="22"/>
      <c r="M4173" s="22"/>
    </row>
    <row r="4174" spans="1:13" ht="15.15" customHeight="1" thickBot="1" x14ac:dyDescent="0.35">
      <c r="A4174" s="22"/>
      <c r="B4174" s="22"/>
      <c r="C4174" s="22"/>
      <c r="D4174" s="26"/>
      <c r="E4174" s="5" t="s">
        <v>8638</v>
      </c>
      <c r="F4174" s="3">
        <v>9</v>
      </c>
      <c r="G4174" s="20"/>
      <c r="H4174" s="20"/>
      <c r="I4174" s="20"/>
      <c r="J4174" s="30">
        <f>ROUND(F4174,3)</f>
        <v>9</v>
      </c>
      <c r="K4174" s="32">
        <f>SUM(J4172:J4174)</f>
        <v>75.5</v>
      </c>
      <c r="L4174" s="22"/>
      <c r="M4174" s="22"/>
    </row>
    <row r="4175" spans="1:13" ht="15.45" customHeight="1" thickBot="1" x14ac:dyDescent="0.35">
      <c r="A4175" s="10" t="s">
        <v>8639</v>
      </c>
      <c r="B4175" s="5" t="s">
        <v>8640</v>
      </c>
      <c r="C4175" s="5" t="s">
        <v>8641</v>
      </c>
      <c r="D4175" s="84" t="s">
        <v>8642</v>
      </c>
      <c r="E4175" s="84"/>
      <c r="F4175" s="84"/>
      <c r="G4175" s="84"/>
      <c r="H4175" s="84"/>
      <c r="I4175" s="84"/>
      <c r="J4175" s="84"/>
      <c r="K4175" s="20">
        <f>SUM(K4178:K4181)</f>
        <v>404</v>
      </c>
      <c r="L4175" s="21">
        <f>ROUND(0*(1+M2/100),2)</f>
        <v>0</v>
      </c>
      <c r="M4175" s="21">
        <f>ROUND(K4175*L4175,2)</f>
        <v>0</v>
      </c>
    </row>
    <row r="4176" spans="1:13" ht="58.35" customHeight="1" thickBot="1" x14ac:dyDescent="0.35">
      <c r="A4176" s="22"/>
      <c r="B4176" s="22"/>
      <c r="C4176" s="22"/>
      <c r="D4176" s="84" t="s">
        <v>8643</v>
      </c>
      <c r="E4176" s="84"/>
      <c r="F4176" s="84"/>
      <c r="G4176" s="84"/>
      <c r="H4176" s="84"/>
      <c r="I4176" s="84"/>
      <c r="J4176" s="84"/>
      <c r="K4176" s="84"/>
      <c r="L4176" s="84"/>
      <c r="M4176" s="84"/>
    </row>
    <row r="4177" spans="1:13" ht="15.15" customHeight="1" thickBot="1" x14ac:dyDescent="0.35">
      <c r="A4177" s="22"/>
      <c r="B4177" s="22"/>
      <c r="C4177" s="22"/>
      <c r="D4177" s="22"/>
      <c r="E4177" s="23"/>
      <c r="F4177" s="25" t="s">
        <v>8644</v>
      </c>
      <c r="G4177" s="25" t="s">
        <v>8645</v>
      </c>
      <c r="H4177" s="25" t="s">
        <v>8646</v>
      </c>
      <c r="I4177" s="25" t="s">
        <v>8647</v>
      </c>
      <c r="J4177" s="25" t="s">
        <v>8648</v>
      </c>
      <c r="K4177" s="25" t="s">
        <v>8649</v>
      </c>
      <c r="L4177" s="22"/>
      <c r="M4177" s="22"/>
    </row>
    <row r="4178" spans="1:13" ht="15.15" customHeight="1" thickBot="1" x14ac:dyDescent="0.35">
      <c r="A4178" s="22"/>
      <c r="B4178" s="22"/>
      <c r="C4178" s="22"/>
      <c r="D4178" s="26"/>
      <c r="E4178" s="27" t="s">
        <v>8650</v>
      </c>
      <c r="F4178" s="28">
        <v>31</v>
      </c>
      <c r="G4178" s="29"/>
      <c r="H4178" s="29"/>
      <c r="I4178" s="29"/>
      <c r="J4178" s="31">
        <f>ROUND(F4178,3)</f>
        <v>31</v>
      </c>
      <c r="K4178" s="42"/>
      <c r="L4178" s="22"/>
      <c r="M4178" s="22"/>
    </row>
    <row r="4179" spans="1:13" ht="15.15" customHeight="1" thickBot="1" x14ac:dyDescent="0.35">
      <c r="A4179" s="22"/>
      <c r="B4179" s="22"/>
      <c r="C4179" s="22"/>
      <c r="D4179" s="26"/>
      <c r="E4179" s="5" t="s">
        <v>8651</v>
      </c>
      <c r="F4179" s="3">
        <v>126</v>
      </c>
      <c r="G4179" s="20"/>
      <c r="H4179" s="20"/>
      <c r="I4179" s="20"/>
      <c r="J4179" s="30">
        <f>ROUND(F4179,3)</f>
        <v>126</v>
      </c>
      <c r="K4179" s="22"/>
      <c r="L4179" s="22"/>
      <c r="M4179" s="22"/>
    </row>
    <row r="4180" spans="1:13" ht="15.15" customHeight="1" thickBot="1" x14ac:dyDescent="0.35">
      <c r="A4180" s="22"/>
      <c r="B4180" s="22"/>
      <c r="C4180" s="22"/>
      <c r="D4180" s="26"/>
      <c r="E4180" s="5" t="s">
        <v>8652</v>
      </c>
      <c r="F4180" s="3">
        <v>125</v>
      </c>
      <c r="G4180" s="20"/>
      <c r="H4180" s="20"/>
      <c r="I4180" s="20"/>
      <c r="J4180" s="30">
        <f>ROUND(F4180,3)</f>
        <v>125</v>
      </c>
      <c r="K4180" s="22"/>
      <c r="L4180" s="22"/>
      <c r="M4180" s="22"/>
    </row>
    <row r="4181" spans="1:13" ht="15.15" customHeight="1" thickBot="1" x14ac:dyDescent="0.35">
      <c r="A4181" s="22"/>
      <c r="B4181" s="22"/>
      <c r="C4181" s="22"/>
      <c r="D4181" s="26"/>
      <c r="E4181" s="5" t="s">
        <v>8653</v>
      </c>
      <c r="F4181" s="3">
        <v>122</v>
      </c>
      <c r="G4181" s="20"/>
      <c r="H4181" s="20"/>
      <c r="I4181" s="20"/>
      <c r="J4181" s="30">
        <f>ROUND(F4181,3)</f>
        <v>122</v>
      </c>
      <c r="K4181" s="32">
        <f>SUM(J4178:J4181)</f>
        <v>404</v>
      </c>
      <c r="L4181" s="22"/>
      <c r="M4181" s="22"/>
    </row>
    <row r="4182" spans="1:13" ht="15.45" customHeight="1" thickBot="1" x14ac:dyDescent="0.35">
      <c r="A4182" s="10" t="s">
        <v>8654</v>
      </c>
      <c r="B4182" s="5" t="s">
        <v>8655</v>
      </c>
      <c r="C4182" s="5" t="s">
        <v>8656</v>
      </c>
      <c r="D4182" s="84" t="s">
        <v>8657</v>
      </c>
      <c r="E4182" s="84"/>
      <c r="F4182" s="84"/>
      <c r="G4182" s="84"/>
      <c r="H4182" s="84"/>
      <c r="I4182" s="84"/>
      <c r="J4182" s="84"/>
      <c r="K4182" s="20">
        <f>SUM(K4185:K4189)</f>
        <v>3</v>
      </c>
      <c r="L4182" s="21">
        <f>ROUND(0*(1+M2/100),2)</f>
        <v>0</v>
      </c>
      <c r="M4182" s="21">
        <f>ROUND(K4182*L4182,2)</f>
        <v>0</v>
      </c>
    </row>
    <row r="4183" spans="1:13" ht="21.3" customHeight="1" thickBot="1" x14ac:dyDescent="0.35">
      <c r="A4183" s="22"/>
      <c r="B4183" s="22"/>
      <c r="C4183" s="22"/>
      <c r="D4183" s="84" t="s">
        <v>8658</v>
      </c>
      <c r="E4183" s="84"/>
      <c r="F4183" s="84"/>
      <c r="G4183" s="84"/>
      <c r="H4183" s="84"/>
      <c r="I4183" s="84"/>
      <c r="J4183" s="84"/>
      <c r="K4183" s="84"/>
      <c r="L4183" s="84"/>
      <c r="M4183" s="84"/>
    </row>
    <row r="4184" spans="1:13" ht="15.15" customHeight="1" thickBot="1" x14ac:dyDescent="0.35">
      <c r="A4184" s="22"/>
      <c r="B4184" s="22"/>
      <c r="C4184" s="22"/>
      <c r="D4184" s="22"/>
      <c r="E4184" s="23"/>
      <c r="F4184" s="25" t="s">
        <v>8659</v>
      </c>
      <c r="G4184" s="25" t="s">
        <v>8660</v>
      </c>
      <c r="H4184" s="25" t="s">
        <v>8661</v>
      </c>
      <c r="I4184" s="25" t="s">
        <v>8662</v>
      </c>
      <c r="J4184" s="25" t="s">
        <v>8663</v>
      </c>
      <c r="K4184" s="25" t="s">
        <v>8664</v>
      </c>
      <c r="L4184" s="22"/>
      <c r="M4184" s="22"/>
    </row>
    <row r="4185" spans="1:13" ht="15.15" customHeight="1" thickBot="1" x14ac:dyDescent="0.35">
      <c r="A4185" s="22"/>
      <c r="B4185" s="22"/>
      <c r="C4185" s="22"/>
      <c r="D4185" s="26"/>
      <c r="E4185" s="27" t="s">
        <v>8665</v>
      </c>
      <c r="F4185" s="28"/>
      <c r="G4185" s="29"/>
      <c r="H4185" s="29"/>
      <c r="I4185" s="29"/>
      <c r="J4185" s="41" t="s">
        <v>8666</v>
      </c>
      <c r="K4185" s="42"/>
      <c r="L4185" s="22"/>
      <c r="M4185" s="22"/>
    </row>
    <row r="4186" spans="1:13" ht="15.15" customHeight="1" thickBot="1" x14ac:dyDescent="0.35">
      <c r="A4186" s="22"/>
      <c r="B4186" s="22"/>
      <c r="C4186" s="22"/>
      <c r="D4186" s="26"/>
      <c r="E4186" s="5" t="s">
        <v>8667</v>
      </c>
      <c r="F4186" s="3">
        <v>1</v>
      </c>
      <c r="G4186" s="20"/>
      <c r="H4186" s="20"/>
      <c r="I4186" s="20"/>
      <c r="J4186" s="30">
        <f>ROUND(F4186,3)</f>
        <v>1</v>
      </c>
      <c r="K4186" s="22"/>
      <c r="L4186" s="22"/>
      <c r="M4186" s="22"/>
    </row>
    <row r="4187" spans="1:13" ht="15.15" customHeight="1" thickBot="1" x14ac:dyDescent="0.35">
      <c r="A4187" s="22"/>
      <c r="B4187" s="22"/>
      <c r="C4187" s="22"/>
      <c r="D4187" s="26"/>
      <c r="E4187" s="5" t="s">
        <v>8668</v>
      </c>
      <c r="F4187" s="3"/>
      <c r="G4187" s="20"/>
      <c r="H4187" s="20"/>
      <c r="I4187" s="20"/>
      <c r="J4187" s="24" t="s">
        <v>8669</v>
      </c>
      <c r="K4187" s="22"/>
      <c r="L4187" s="22"/>
      <c r="M4187" s="22"/>
    </row>
    <row r="4188" spans="1:13" ht="21.3" customHeight="1" thickBot="1" x14ac:dyDescent="0.35">
      <c r="A4188" s="22"/>
      <c r="B4188" s="22"/>
      <c r="C4188" s="22"/>
      <c r="D4188" s="26"/>
      <c r="E4188" s="5" t="s">
        <v>8670</v>
      </c>
      <c r="F4188" s="3">
        <v>1</v>
      </c>
      <c r="G4188" s="20"/>
      <c r="H4188" s="20"/>
      <c r="I4188" s="20"/>
      <c r="J4188" s="30">
        <f>ROUND(F4188,3)</f>
        <v>1</v>
      </c>
      <c r="K4188" s="22"/>
      <c r="L4188" s="22"/>
      <c r="M4188" s="22"/>
    </row>
    <row r="4189" spans="1:13" ht="21.3" customHeight="1" thickBot="1" x14ac:dyDescent="0.35">
      <c r="A4189" s="22"/>
      <c r="B4189" s="22"/>
      <c r="C4189" s="22"/>
      <c r="D4189" s="26"/>
      <c r="E4189" s="5" t="s">
        <v>8671</v>
      </c>
      <c r="F4189" s="3">
        <v>1</v>
      </c>
      <c r="G4189" s="20"/>
      <c r="H4189" s="20"/>
      <c r="I4189" s="20"/>
      <c r="J4189" s="30">
        <f>ROUND(F4189,3)</f>
        <v>1</v>
      </c>
      <c r="K4189" s="32">
        <f>SUM(J4185:J4189)</f>
        <v>3</v>
      </c>
      <c r="L4189" s="22"/>
      <c r="M4189" s="22"/>
    </row>
    <row r="4190" spans="1:13" ht="15.45" customHeight="1" thickBot="1" x14ac:dyDescent="0.35">
      <c r="A4190" s="10" t="s">
        <v>8672</v>
      </c>
      <c r="B4190" s="5" t="s">
        <v>8673</v>
      </c>
      <c r="C4190" s="5" t="s">
        <v>8674</v>
      </c>
      <c r="D4190" s="84" t="s">
        <v>8675</v>
      </c>
      <c r="E4190" s="84"/>
      <c r="F4190" s="84"/>
      <c r="G4190" s="84"/>
      <c r="H4190" s="84"/>
      <c r="I4190" s="84"/>
      <c r="J4190" s="84"/>
      <c r="K4190" s="20">
        <f>SUM(K4193:K4199)</f>
        <v>5</v>
      </c>
      <c r="L4190" s="21">
        <f>ROUND(0*(1+M2/100),2)</f>
        <v>0</v>
      </c>
      <c r="M4190" s="21">
        <f>ROUND(K4190*L4190,2)</f>
        <v>0</v>
      </c>
    </row>
    <row r="4191" spans="1:13" ht="21.3" customHeight="1" thickBot="1" x14ac:dyDescent="0.35">
      <c r="A4191" s="22"/>
      <c r="B4191" s="22"/>
      <c r="C4191" s="22"/>
      <c r="D4191" s="84" t="s">
        <v>8676</v>
      </c>
      <c r="E4191" s="84"/>
      <c r="F4191" s="84"/>
      <c r="G4191" s="84"/>
      <c r="H4191" s="84"/>
      <c r="I4191" s="84"/>
      <c r="J4191" s="84"/>
      <c r="K4191" s="84"/>
      <c r="L4191" s="84"/>
      <c r="M4191" s="84"/>
    </row>
    <row r="4192" spans="1:13" ht="15.15" customHeight="1" thickBot="1" x14ac:dyDescent="0.35">
      <c r="A4192" s="22"/>
      <c r="B4192" s="22"/>
      <c r="C4192" s="22"/>
      <c r="D4192" s="22"/>
      <c r="E4192" s="23"/>
      <c r="F4192" s="25" t="s">
        <v>8677</v>
      </c>
      <c r="G4192" s="25" t="s">
        <v>8678</v>
      </c>
      <c r="H4192" s="25" t="s">
        <v>8679</v>
      </c>
      <c r="I4192" s="25" t="s">
        <v>8680</v>
      </c>
      <c r="J4192" s="25" t="s">
        <v>8681</v>
      </c>
      <c r="K4192" s="25" t="s">
        <v>8682</v>
      </c>
      <c r="L4192" s="22"/>
      <c r="M4192" s="22"/>
    </row>
    <row r="4193" spans="1:13" ht="15.15" customHeight="1" thickBot="1" x14ac:dyDescent="0.35">
      <c r="A4193" s="22"/>
      <c r="B4193" s="22"/>
      <c r="C4193" s="22"/>
      <c r="D4193" s="26"/>
      <c r="E4193" s="27" t="s">
        <v>8683</v>
      </c>
      <c r="F4193" s="28"/>
      <c r="G4193" s="29"/>
      <c r="H4193" s="29"/>
      <c r="I4193" s="29"/>
      <c r="J4193" s="41" t="s">
        <v>8684</v>
      </c>
      <c r="K4193" s="42"/>
      <c r="L4193" s="22"/>
      <c r="M4193" s="22"/>
    </row>
    <row r="4194" spans="1:13" ht="21.3" customHeight="1" thickBot="1" x14ac:dyDescent="0.35">
      <c r="A4194" s="22"/>
      <c r="B4194" s="22"/>
      <c r="C4194" s="22"/>
      <c r="D4194" s="26"/>
      <c r="E4194" s="5" t="s">
        <v>8685</v>
      </c>
      <c r="F4194" s="3">
        <v>1</v>
      </c>
      <c r="G4194" s="20"/>
      <c r="H4194" s="20"/>
      <c r="I4194" s="20"/>
      <c r="J4194" s="30">
        <f>ROUND(F4194,3)</f>
        <v>1</v>
      </c>
      <c r="K4194" s="22"/>
      <c r="L4194" s="22"/>
      <c r="M4194" s="22"/>
    </row>
    <row r="4195" spans="1:13" ht="15.15" customHeight="1" thickBot="1" x14ac:dyDescent="0.35">
      <c r="A4195" s="22"/>
      <c r="B4195" s="22"/>
      <c r="C4195" s="22"/>
      <c r="D4195" s="26"/>
      <c r="E4195" s="5" t="s">
        <v>8686</v>
      </c>
      <c r="F4195" s="3"/>
      <c r="G4195" s="20"/>
      <c r="H4195" s="20"/>
      <c r="I4195" s="20"/>
      <c r="J4195" s="24" t="s">
        <v>8687</v>
      </c>
      <c r="K4195" s="22"/>
      <c r="L4195" s="22"/>
      <c r="M4195" s="22"/>
    </row>
    <row r="4196" spans="1:13" ht="21.3" customHeight="1" thickBot="1" x14ac:dyDescent="0.35">
      <c r="A4196" s="22"/>
      <c r="B4196" s="22"/>
      <c r="C4196" s="22"/>
      <c r="D4196" s="26"/>
      <c r="E4196" s="5" t="s">
        <v>8688</v>
      </c>
      <c r="F4196" s="3">
        <v>1</v>
      </c>
      <c r="G4196" s="20"/>
      <c r="H4196" s="20"/>
      <c r="I4196" s="20"/>
      <c r="J4196" s="30">
        <f>ROUND(F4196,3)</f>
        <v>1</v>
      </c>
      <c r="K4196" s="22"/>
      <c r="L4196" s="22"/>
      <c r="M4196" s="22"/>
    </row>
    <row r="4197" spans="1:13" ht="21.3" customHeight="1" thickBot="1" x14ac:dyDescent="0.35">
      <c r="A4197" s="22"/>
      <c r="B4197" s="22"/>
      <c r="C4197" s="22"/>
      <c r="D4197" s="26"/>
      <c r="E4197" s="5" t="s">
        <v>8689</v>
      </c>
      <c r="F4197" s="3">
        <v>1</v>
      </c>
      <c r="G4197" s="20"/>
      <c r="H4197" s="20"/>
      <c r="I4197" s="20"/>
      <c r="J4197" s="30">
        <f>ROUND(F4197,3)</f>
        <v>1</v>
      </c>
      <c r="K4197" s="22"/>
      <c r="L4197" s="22"/>
      <c r="M4197" s="22"/>
    </row>
    <row r="4198" spans="1:13" ht="21.3" customHeight="1" thickBot="1" x14ac:dyDescent="0.35">
      <c r="A4198" s="22"/>
      <c r="B4198" s="22"/>
      <c r="C4198" s="22"/>
      <c r="D4198" s="26"/>
      <c r="E4198" s="5" t="s">
        <v>8690</v>
      </c>
      <c r="F4198" s="3">
        <v>1</v>
      </c>
      <c r="G4198" s="20"/>
      <c r="H4198" s="20"/>
      <c r="I4198" s="20"/>
      <c r="J4198" s="30">
        <f>ROUND(F4198,3)</f>
        <v>1</v>
      </c>
      <c r="K4198" s="22"/>
      <c r="L4198" s="22"/>
      <c r="M4198" s="22"/>
    </row>
    <row r="4199" spans="1:13" ht="21.3" customHeight="1" thickBot="1" x14ac:dyDescent="0.35">
      <c r="A4199" s="22"/>
      <c r="B4199" s="22"/>
      <c r="C4199" s="22"/>
      <c r="D4199" s="26"/>
      <c r="E4199" s="5" t="s">
        <v>8691</v>
      </c>
      <c r="F4199" s="3">
        <v>1</v>
      </c>
      <c r="G4199" s="20"/>
      <c r="H4199" s="20"/>
      <c r="I4199" s="20"/>
      <c r="J4199" s="30">
        <f>ROUND(F4199,3)</f>
        <v>1</v>
      </c>
      <c r="K4199" s="32">
        <f>SUM(J4193:J4199)</f>
        <v>5</v>
      </c>
      <c r="L4199" s="22"/>
      <c r="M4199" s="22"/>
    </row>
    <row r="4200" spans="1:13" ht="15.45" customHeight="1" thickBot="1" x14ac:dyDescent="0.35">
      <c r="A4200" s="10" t="s">
        <v>8692</v>
      </c>
      <c r="B4200" s="5" t="s">
        <v>8693</v>
      </c>
      <c r="C4200" s="5" t="s">
        <v>8694</v>
      </c>
      <c r="D4200" s="84" t="s">
        <v>8695</v>
      </c>
      <c r="E4200" s="84"/>
      <c r="F4200" s="84"/>
      <c r="G4200" s="84"/>
      <c r="H4200" s="84"/>
      <c r="I4200" s="84"/>
      <c r="J4200" s="84"/>
      <c r="K4200" s="20">
        <f>SUM(K4203:K4209)</f>
        <v>9</v>
      </c>
      <c r="L4200" s="21">
        <f>ROUND(0*(1+M2/100),2)</f>
        <v>0</v>
      </c>
      <c r="M4200" s="21">
        <f>ROUND(K4200*L4200,2)</f>
        <v>0</v>
      </c>
    </row>
    <row r="4201" spans="1:13" ht="21.3" customHeight="1" thickBot="1" x14ac:dyDescent="0.35">
      <c r="A4201" s="22"/>
      <c r="B4201" s="22"/>
      <c r="C4201" s="22"/>
      <c r="D4201" s="84" t="s">
        <v>8696</v>
      </c>
      <c r="E4201" s="84"/>
      <c r="F4201" s="84"/>
      <c r="G4201" s="84"/>
      <c r="H4201" s="84"/>
      <c r="I4201" s="84"/>
      <c r="J4201" s="84"/>
      <c r="K4201" s="84"/>
      <c r="L4201" s="84"/>
      <c r="M4201" s="84"/>
    </row>
    <row r="4202" spans="1:13" ht="15.15" customHeight="1" thickBot="1" x14ac:dyDescent="0.35">
      <c r="A4202" s="22"/>
      <c r="B4202" s="22"/>
      <c r="C4202" s="22"/>
      <c r="D4202" s="22"/>
      <c r="E4202" s="23"/>
      <c r="F4202" s="25" t="s">
        <v>8697</v>
      </c>
      <c r="G4202" s="25" t="s">
        <v>8698</v>
      </c>
      <c r="H4202" s="25" t="s">
        <v>8699</v>
      </c>
      <c r="I4202" s="25" t="s">
        <v>8700</v>
      </c>
      <c r="J4202" s="25" t="s">
        <v>8701</v>
      </c>
      <c r="K4202" s="25" t="s">
        <v>8702</v>
      </c>
      <c r="L4202" s="22"/>
      <c r="M4202" s="22"/>
    </row>
    <row r="4203" spans="1:13" ht="15.15" customHeight="1" thickBot="1" x14ac:dyDescent="0.35">
      <c r="A4203" s="22"/>
      <c r="B4203" s="22"/>
      <c r="C4203" s="22"/>
      <c r="D4203" s="26"/>
      <c r="E4203" s="27" t="s">
        <v>8703</v>
      </c>
      <c r="F4203" s="28"/>
      <c r="G4203" s="29"/>
      <c r="H4203" s="29"/>
      <c r="I4203" s="29"/>
      <c r="J4203" s="41" t="s">
        <v>8704</v>
      </c>
      <c r="K4203" s="42"/>
      <c r="L4203" s="22"/>
      <c r="M4203" s="22"/>
    </row>
    <row r="4204" spans="1:13" ht="21.3" customHeight="1" thickBot="1" x14ac:dyDescent="0.35">
      <c r="A4204" s="22"/>
      <c r="B4204" s="22"/>
      <c r="C4204" s="22"/>
      <c r="D4204" s="26"/>
      <c r="E4204" s="5" t="s">
        <v>8705</v>
      </c>
      <c r="F4204" s="3">
        <v>1</v>
      </c>
      <c r="G4204" s="20"/>
      <c r="H4204" s="20"/>
      <c r="I4204" s="20"/>
      <c r="J4204" s="30">
        <f>ROUND(F4204,3)</f>
        <v>1</v>
      </c>
      <c r="K4204" s="22"/>
      <c r="L4204" s="22"/>
      <c r="M4204" s="22"/>
    </row>
    <row r="4205" spans="1:13" ht="21.3" customHeight="1" thickBot="1" x14ac:dyDescent="0.35">
      <c r="A4205" s="22"/>
      <c r="B4205" s="22"/>
      <c r="C4205" s="22"/>
      <c r="D4205" s="26"/>
      <c r="E4205" s="5" t="s">
        <v>8706</v>
      </c>
      <c r="F4205" s="3">
        <v>1</v>
      </c>
      <c r="G4205" s="20"/>
      <c r="H4205" s="20"/>
      <c r="I4205" s="20"/>
      <c r="J4205" s="30">
        <f>ROUND(F4205,3)</f>
        <v>1</v>
      </c>
      <c r="K4205" s="22"/>
      <c r="L4205" s="22"/>
      <c r="M4205" s="22"/>
    </row>
    <row r="4206" spans="1:13" ht="30.6" customHeight="1" thickBot="1" x14ac:dyDescent="0.35">
      <c r="A4206" s="22"/>
      <c r="B4206" s="22"/>
      <c r="C4206" s="22"/>
      <c r="D4206" s="26"/>
      <c r="E4206" s="5" t="s">
        <v>8707</v>
      </c>
      <c r="F4206" s="3">
        <v>5</v>
      </c>
      <c r="G4206" s="20"/>
      <c r="H4206" s="20"/>
      <c r="I4206" s="20"/>
      <c r="J4206" s="30">
        <f>ROUND(F4206,3)</f>
        <v>5</v>
      </c>
      <c r="K4206" s="22"/>
      <c r="L4206" s="22"/>
      <c r="M4206" s="22"/>
    </row>
    <row r="4207" spans="1:13" ht="15.15" customHeight="1" thickBot="1" x14ac:dyDescent="0.35">
      <c r="A4207" s="22"/>
      <c r="B4207" s="22"/>
      <c r="C4207" s="22"/>
      <c r="D4207" s="26"/>
      <c r="E4207" s="5" t="s">
        <v>8708</v>
      </c>
      <c r="F4207" s="3"/>
      <c r="G4207" s="20"/>
      <c r="H4207" s="20"/>
      <c r="I4207" s="20"/>
      <c r="J4207" s="24" t="s">
        <v>8709</v>
      </c>
      <c r="K4207" s="22"/>
      <c r="L4207" s="22"/>
      <c r="M4207" s="22"/>
    </row>
    <row r="4208" spans="1:13" ht="15.15" customHeight="1" thickBot="1" x14ac:dyDescent="0.35">
      <c r="A4208" s="22"/>
      <c r="B4208" s="22"/>
      <c r="C4208" s="22"/>
      <c r="D4208" s="26"/>
      <c r="E4208" s="5" t="s">
        <v>8710</v>
      </c>
      <c r="F4208" s="3">
        <v>1</v>
      </c>
      <c r="G4208" s="20"/>
      <c r="H4208" s="20"/>
      <c r="I4208" s="20"/>
      <c r="J4208" s="30">
        <f>ROUND(F4208,3)</f>
        <v>1</v>
      </c>
      <c r="K4208" s="22"/>
      <c r="L4208" s="22"/>
      <c r="M4208" s="22"/>
    </row>
    <row r="4209" spans="1:13" ht="15.15" customHeight="1" thickBot="1" x14ac:dyDescent="0.35">
      <c r="A4209" s="22"/>
      <c r="B4209" s="22"/>
      <c r="C4209" s="22"/>
      <c r="D4209" s="26"/>
      <c r="E4209" s="5" t="s">
        <v>8711</v>
      </c>
      <c r="F4209" s="3">
        <v>1</v>
      </c>
      <c r="G4209" s="20"/>
      <c r="H4209" s="20"/>
      <c r="I4209" s="20"/>
      <c r="J4209" s="30">
        <f>ROUND(F4209,3)</f>
        <v>1</v>
      </c>
      <c r="K4209" s="32">
        <f>SUM(J4203:J4209)</f>
        <v>9</v>
      </c>
      <c r="L4209" s="22"/>
      <c r="M4209" s="22"/>
    </row>
    <row r="4210" spans="1:13" ht="15.45" customHeight="1" thickBot="1" x14ac:dyDescent="0.35">
      <c r="A4210" s="10" t="s">
        <v>8712</v>
      </c>
      <c r="B4210" s="5" t="s">
        <v>8713</v>
      </c>
      <c r="C4210" s="5" t="s">
        <v>8714</v>
      </c>
      <c r="D4210" s="84" t="s">
        <v>8715</v>
      </c>
      <c r="E4210" s="84"/>
      <c r="F4210" s="84"/>
      <c r="G4210" s="84"/>
      <c r="H4210" s="84"/>
      <c r="I4210" s="84"/>
      <c r="J4210" s="84"/>
      <c r="K4210" s="20">
        <f>SUM(K4213:K4228)</f>
        <v>12</v>
      </c>
      <c r="L4210" s="21">
        <f>ROUND(0*(1+M2/100),2)</f>
        <v>0</v>
      </c>
      <c r="M4210" s="21">
        <f>ROUND(K4210*L4210,2)</f>
        <v>0</v>
      </c>
    </row>
    <row r="4211" spans="1:13" ht="21.3" customHeight="1" thickBot="1" x14ac:dyDescent="0.35">
      <c r="A4211" s="22"/>
      <c r="B4211" s="22"/>
      <c r="C4211" s="22"/>
      <c r="D4211" s="84" t="s">
        <v>8716</v>
      </c>
      <c r="E4211" s="84"/>
      <c r="F4211" s="84"/>
      <c r="G4211" s="84"/>
      <c r="H4211" s="84"/>
      <c r="I4211" s="84"/>
      <c r="J4211" s="84"/>
      <c r="K4211" s="84"/>
      <c r="L4211" s="84"/>
      <c r="M4211" s="84"/>
    </row>
    <row r="4212" spans="1:13" ht="15.15" customHeight="1" thickBot="1" x14ac:dyDescent="0.35">
      <c r="A4212" s="22"/>
      <c r="B4212" s="22"/>
      <c r="C4212" s="22"/>
      <c r="D4212" s="22"/>
      <c r="E4212" s="23"/>
      <c r="F4212" s="25" t="s">
        <v>8717</v>
      </c>
      <c r="G4212" s="25" t="s">
        <v>8718</v>
      </c>
      <c r="H4212" s="25" t="s">
        <v>8719</v>
      </c>
      <c r="I4212" s="25" t="s">
        <v>8720</v>
      </c>
      <c r="J4212" s="25" t="s">
        <v>8721</v>
      </c>
      <c r="K4212" s="25" t="s">
        <v>8722</v>
      </c>
      <c r="L4212" s="22"/>
      <c r="M4212" s="22"/>
    </row>
    <row r="4213" spans="1:13" ht="15.15" customHeight="1" thickBot="1" x14ac:dyDescent="0.35">
      <c r="A4213" s="22"/>
      <c r="B4213" s="22"/>
      <c r="C4213" s="22"/>
      <c r="D4213" s="26"/>
      <c r="E4213" s="27" t="s">
        <v>8723</v>
      </c>
      <c r="F4213" s="28"/>
      <c r="G4213" s="29"/>
      <c r="H4213" s="29"/>
      <c r="I4213" s="29"/>
      <c r="J4213" s="41" t="s">
        <v>8724</v>
      </c>
      <c r="K4213" s="42"/>
      <c r="L4213" s="22"/>
      <c r="M4213" s="22"/>
    </row>
    <row r="4214" spans="1:13" ht="21.3" customHeight="1" thickBot="1" x14ac:dyDescent="0.35">
      <c r="A4214" s="22"/>
      <c r="B4214" s="22"/>
      <c r="C4214" s="22"/>
      <c r="D4214" s="26"/>
      <c r="E4214" s="5" t="s">
        <v>8725</v>
      </c>
      <c r="F4214" s="3">
        <v>1</v>
      </c>
      <c r="G4214" s="20"/>
      <c r="H4214" s="20"/>
      <c r="I4214" s="20"/>
      <c r="J4214" s="30">
        <f>ROUND(F4214,3)</f>
        <v>1</v>
      </c>
      <c r="K4214" s="22"/>
      <c r="L4214" s="22"/>
      <c r="M4214" s="22"/>
    </row>
    <row r="4215" spans="1:13" ht="15.15" customHeight="1" thickBot="1" x14ac:dyDescent="0.35">
      <c r="A4215" s="22"/>
      <c r="B4215" s="22"/>
      <c r="C4215" s="22"/>
      <c r="D4215" s="26"/>
      <c r="E4215" s="5" t="s">
        <v>8726</v>
      </c>
      <c r="F4215" s="3"/>
      <c r="G4215" s="20"/>
      <c r="H4215" s="20"/>
      <c r="I4215" s="20"/>
      <c r="J4215" s="24" t="s">
        <v>8727</v>
      </c>
      <c r="K4215" s="22"/>
      <c r="L4215" s="22"/>
      <c r="M4215" s="22"/>
    </row>
    <row r="4216" spans="1:13" ht="21.3" customHeight="1" thickBot="1" x14ac:dyDescent="0.35">
      <c r="A4216" s="22"/>
      <c r="B4216" s="22"/>
      <c r="C4216" s="22"/>
      <c r="D4216" s="26"/>
      <c r="E4216" s="5" t="s">
        <v>8728</v>
      </c>
      <c r="F4216" s="3">
        <v>1</v>
      </c>
      <c r="G4216" s="20"/>
      <c r="H4216" s="20"/>
      <c r="I4216" s="20"/>
      <c r="J4216" s="30">
        <f>ROUND(F4216,3)</f>
        <v>1</v>
      </c>
      <c r="K4216" s="22"/>
      <c r="L4216" s="22"/>
      <c r="M4216" s="22"/>
    </row>
    <row r="4217" spans="1:13" ht="21.3" customHeight="1" thickBot="1" x14ac:dyDescent="0.35">
      <c r="A4217" s="22"/>
      <c r="B4217" s="22"/>
      <c r="C4217" s="22"/>
      <c r="D4217" s="26"/>
      <c r="E4217" s="5" t="s">
        <v>8729</v>
      </c>
      <c r="F4217" s="3">
        <v>1</v>
      </c>
      <c r="G4217" s="20"/>
      <c r="H4217" s="20"/>
      <c r="I4217" s="20"/>
      <c r="J4217" s="30">
        <f>ROUND(F4217,3)</f>
        <v>1</v>
      </c>
      <c r="K4217" s="22"/>
      <c r="L4217" s="22"/>
      <c r="M4217" s="22"/>
    </row>
    <row r="4218" spans="1:13" ht="21.3" customHeight="1" thickBot="1" x14ac:dyDescent="0.35">
      <c r="A4218" s="22"/>
      <c r="B4218" s="22"/>
      <c r="C4218" s="22"/>
      <c r="D4218" s="26"/>
      <c r="E4218" s="5" t="s">
        <v>8730</v>
      </c>
      <c r="F4218" s="3">
        <v>1</v>
      </c>
      <c r="G4218" s="20"/>
      <c r="H4218" s="20"/>
      <c r="I4218" s="20"/>
      <c r="J4218" s="30">
        <f>ROUND(F4218,3)</f>
        <v>1</v>
      </c>
      <c r="K4218" s="22"/>
      <c r="L4218" s="22"/>
      <c r="M4218" s="22"/>
    </row>
    <row r="4219" spans="1:13" ht="21.3" customHeight="1" thickBot="1" x14ac:dyDescent="0.35">
      <c r="A4219" s="22"/>
      <c r="B4219" s="22"/>
      <c r="C4219" s="22"/>
      <c r="D4219" s="26"/>
      <c r="E4219" s="5" t="s">
        <v>8731</v>
      </c>
      <c r="F4219" s="3"/>
      <c r="G4219" s="20"/>
      <c r="H4219" s="20"/>
      <c r="I4219" s="20"/>
      <c r="J4219" s="24" t="s">
        <v>8732</v>
      </c>
      <c r="K4219" s="22"/>
      <c r="L4219" s="22"/>
      <c r="M4219" s="22"/>
    </row>
    <row r="4220" spans="1:13" ht="21.3" customHeight="1" thickBot="1" x14ac:dyDescent="0.35">
      <c r="A4220" s="22"/>
      <c r="B4220" s="22"/>
      <c r="C4220" s="22"/>
      <c r="D4220" s="26"/>
      <c r="E4220" s="5" t="s">
        <v>8733</v>
      </c>
      <c r="F4220" s="3">
        <v>1</v>
      </c>
      <c r="G4220" s="20"/>
      <c r="H4220" s="20"/>
      <c r="I4220" s="20"/>
      <c r="J4220" s="30">
        <f>ROUND(F4220,3)</f>
        <v>1</v>
      </c>
      <c r="K4220" s="22"/>
      <c r="L4220" s="22"/>
      <c r="M4220" s="22"/>
    </row>
    <row r="4221" spans="1:13" ht="21.3" customHeight="1" thickBot="1" x14ac:dyDescent="0.35">
      <c r="A4221" s="22"/>
      <c r="B4221" s="22"/>
      <c r="C4221" s="22"/>
      <c r="D4221" s="26"/>
      <c r="E4221" s="5" t="s">
        <v>8734</v>
      </c>
      <c r="F4221" s="3">
        <v>1</v>
      </c>
      <c r="G4221" s="20"/>
      <c r="H4221" s="20"/>
      <c r="I4221" s="20"/>
      <c r="J4221" s="30">
        <f>ROUND(F4221,3)</f>
        <v>1</v>
      </c>
      <c r="K4221" s="22"/>
      <c r="L4221" s="22"/>
      <c r="M4221" s="22"/>
    </row>
    <row r="4222" spans="1:13" ht="21.3" customHeight="1" thickBot="1" x14ac:dyDescent="0.35">
      <c r="A4222" s="22"/>
      <c r="B4222" s="22"/>
      <c r="C4222" s="22"/>
      <c r="D4222" s="26"/>
      <c r="E4222" s="5" t="s">
        <v>8735</v>
      </c>
      <c r="F4222" s="3">
        <v>1</v>
      </c>
      <c r="G4222" s="20"/>
      <c r="H4222" s="20"/>
      <c r="I4222" s="20"/>
      <c r="J4222" s="30">
        <f>ROUND(F4222,3)</f>
        <v>1</v>
      </c>
      <c r="K4222" s="22"/>
      <c r="L4222" s="22"/>
      <c r="M4222" s="22"/>
    </row>
    <row r="4223" spans="1:13" ht="21.3" customHeight="1" thickBot="1" x14ac:dyDescent="0.35">
      <c r="A4223" s="22"/>
      <c r="B4223" s="22"/>
      <c r="C4223" s="22"/>
      <c r="D4223" s="26"/>
      <c r="E4223" s="5" t="s">
        <v>8736</v>
      </c>
      <c r="F4223" s="3">
        <v>1</v>
      </c>
      <c r="G4223" s="20"/>
      <c r="H4223" s="20"/>
      <c r="I4223" s="20"/>
      <c r="J4223" s="30">
        <f>ROUND(F4223,3)</f>
        <v>1</v>
      </c>
      <c r="K4223" s="22"/>
      <c r="L4223" s="22"/>
      <c r="M4223" s="22"/>
    </row>
    <row r="4224" spans="1:13" ht="21.3" customHeight="1" thickBot="1" x14ac:dyDescent="0.35">
      <c r="A4224" s="22"/>
      <c r="B4224" s="22"/>
      <c r="C4224" s="22"/>
      <c r="D4224" s="26"/>
      <c r="E4224" s="5" t="s">
        <v>8737</v>
      </c>
      <c r="F4224" s="3">
        <v>1</v>
      </c>
      <c r="G4224" s="20"/>
      <c r="H4224" s="20"/>
      <c r="I4224" s="20"/>
      <c r="J4224" s="30">
        <f>ROUND(F4224,3)</f>
        <v>1</v>
      </c>
      <c r="K4224" s="22"/>
      <c r="L4224" s="22"/>
      <c r="M4224" s="22"/>
    </row>
    <row r="4225" spans="1:13" ht="15.15" customHeight="1" thickBot="1" x14ac:dyDescent="0.35">
      <c r="A4225" s="22"/>
      <c r="B4225" s="22"/>
      <c r="C4225" s="22"/>
      <c r="D4225" s="26"/>
      <c r="E4225" s="5" t="s">
        <v>8738</v>
      </c>
      <c r="F4225" s="3"/>
      <c r="G4225" s="20"/>
      <c r="H4225" s="20"/>
      <c r="I4225" s="20"/>
      <c r="J4225" s="24" t="s">
        <v>8739</v>
      </c>
      <c r="K4225" s="22"/>
      <c r="L4225" s="22"/>
      <c r="M4225" s="22"/>
    </row>
    <row r="4226" spans="1:13" ht="30.6" customHeight="1" thickBot="1" x14ac:dyDescent="0.35">
      <c r="A4226" s="22"/>
      <c r="B4226" s="22"/>
      <c r="C4226" s="22"/>
      <c r="D4226" s="26"/>
      <c r="E4226" s="5" t="s">
        <v>8740</v>
      </c>
      <c r="F4226" s="3">
        <v>1</v>
      </c>
      <c r="G4226" s="20"/>
      <c r="H4226" s="20"/>
      <c r="I4226" s="20"/>
      <c r="J4226" s="30">
        <f>ROUND(F4226,3)</f>
        <v>1</v>
      </c>
      <c r="K4226" s="22"/>
      <c r="L4226" s="22"/>
      <c r="M4226" s="22"/>
    </row>
    <row r="4227" spans="1:13" ht="21.3" customHeight="1" thickBot="1" x14ac:dyDescent="0.35">
      <c r="A4227" s="22"/>
      <c r="B4227" s="22"/>
      <c r="C4227" s="22"/>
      <c r="D4227" s="26"/>
      <c r="E4227" s="5" t="s">
        <v>8741</v>
      </c>
      <c r="F4227" s="3">
        <v>1</v>
      </c>
      <c r="G4227" s="20"/>
      <c r="H4227" s="20"/>
      <c r="I4227" s="20"/>
      <c r="J4227" s="30">
        <f>ROUND(F4227,3)</f>
        <v>1</v>
      </c>
      <c r="K4227" s="22"/>
      <c r="L4227" s="22"/>
      <c r="M4227" s="22"/>
    </row>
    <row r="4228" spans="1:13" ht="15.15" customHeight="1" thickBot="1" x14ac:dyDescent="0.35">
      <c r="A4228" s="22"/>
      <c r="B4228" s="22"/>
      <c r="C4228" s="22"/>
      <c r="D4228" s="26"/>
      <c r="E4228" s="5" t="s">
        <v>8742</v>
      </c>
      <c r="F4228" s="3">
        <v>1</v>
      </c>
      <c r="G4228" s="20"/>
      <c r="H4228" s="20"/>
      <c r="I4228" s="20"/>
      <c r="J4228" s="30">
        <f>ROUND(F4228,3)</f>
        <v>1</v>
      </c>
      <c r="K4228" s="32">
        <f>SUM(J4213:J4228)</f>
        <v>12</v>
      </c>
      <c r="L4228" s="22"/>
      <c r="M4228" s="22"/>
    </row>
    <row r="4229" spans="1:13" ht="15.45" customHeight="1" thickBot="1" x14ac:dyDescent="0.35">
      <c r="A4229" s="10" t="s">
        <v>8743</v>
      </c>
      <c r="B4229" s="5" t="s">
        <v>8744</v>
      </c>
      <c r="C4229" s="5" t="s">
        <v>8745</v>
      </c>
      <c r="D4229" s="84" t="s">
        <v>8746</v>
      </c>
      <c r="E4229" s="84"/>
      <c r="F4229" s="84"/>
      <c r="G4229" s="84"/>
      <c r="H4229" s="84"/>
      <c r="I4229" s="84"/>
      <c r="J4229" s="84"/>
      <c r="K4229" s="20">
        <f>SUM(K4232:K4249)</f>
        <v>105</v>
      </c>
      <c r="L4229" s="21">
        <f>ROUND(0*(1+M2/100),2)</f>
        <v>0</v>
      </c>
      <c r="M4229" s="21">
        <f>ROUND(K4229*L4229,2)</f>
        <v>0</v>
      </c>
    </row>
    <row r="4230" spans="1:13" ht="21.3" customHeight="1" thickBot="1" x14ac:dyDescent="0.35">
      <c r="A4230" s="22"/>
      <c r="B4230" s="22"/>
      <c r="C4230" s="22"/>
      <c r="D4230" s="84" t="s">
        <v>8747</v>
      </c>
      <c r="E4230" s="84"/>
      <c r="F4230" s="84"/>
      <c r="G4230" s="84"/>
      <c r="H4230" s="84"/>
      <c r="I4230" s="84"/>
      <c r="J4230" s="84"/>
      <c r="K4230" s="84"/>
      <c r="L4230" s="84"/>
      <c r="M4230" s="84"/>
    </row>
    <row r="4231" spans="1:13" ht="15.15" customHeight="1" thickBot="1" x14ac:dyDescent="0.35">
      <c r="A4231" s="22"/>
      <c r="B4231" s="22"/>
      <c r="C4231" s="22"/>
      <c r="D4231" s="22"/>
      <c r="E4231" s="23"/>
      <c r="F4231" s="25" t="s">
        <v>8748</v>
      </c>
      <c r="G4231" s="25" t="s">
        <v>8749</v>
      </c>
      <c r="H4231" s="25" t="s">
        <v>8750</v>
      </c>
      <c r="I4231" s="25" t="s">
        <v>8751</v>
      </c>
      <c r="J4231" s="25" t="s">
        <v>8752</v>
      </c>
      <c r="K4231" s="25" t="s">
        <v>8753</v>
      </c>
      <c r="L4231" s="22"/>
      <c r="M4231" s="22"/>
    </row>
    <row r="4232" spans="1:13" ht="15.15" customHeight="1" thickBot="1" x14ac:dyDescent="0.35">
      <c r="A4232" s="22"/>
      <c r="B4232" s="22"/>
      <c r="C4232" s="22"/>
      <c r="D4232" s="26"/>
      <c r="E4232" s="27" t="s">
        <v>8754</v>
      </c>
      <c r="F4232" s="28"/>
      <c r="G4232" s="29"/>
      <c r="H4232" s="29"/>
      <c r="I4232" s="29"/>
      <c r="J4232" s="41" t="s">
        <v>8755</v>
      </c>
      <c r="K4232" s="42"/>
      <c r="L4232" s="22"/>
      <c r="M4232" s="22"/>
    </row>
    <row r="4233" spans="1:13" ht="21.3" customHeight="1" thickBot="1" x14ac:dyDescent="0.35">
      <c r="A4233" s="22"/>
      <c r="B4233" s="22"/>
      <c r="C4233" s="22"/>
      <c r="D4233" s="26"/>
      <c r="E4233" s="5" t="s">
        <v>8756</v>
      </c>
      <c r="F4233" s="3">
        <v>4</v>
      </c>
      <c r="G4233" s="20"/>
      <c r="H4233" s="20"/>
      <c r="I4233" s="20"/>
      <c r="J4233" s="30">
        <f>ROUND(F4233,3)</f>
        <v>4</v>
      </c>
      <c r="K4233" s="22"/>
      <c r="L4233" s="22"/>
      <c r="M4233" s="22"/>
    </row>
    <row r="4234" spans="1:13" ht="21.3" customHeight="1" thickBot="1" x14ac:dyDescent="0.35">
      <c r="A4234" s="22"/>
      <c r="B4234" s="22"/>
      <c r="C4234" s="22"/>
      <c r="D4234" s="26"/>
      <c r="E4234" s="5" t="s">
        <v>8757</v>
      </c>
      <c r="F4234" s="3">
        <v>1</v>
      </c>
      <c r="G4234" s="20"/>
      <c r="H4234" s="20"/>
      <c r="I4234" s="20"/>
      <c r="J4234" s="30">
        <f>ROUND(F4234,3)</f>
        <v>1</v>
      </c>
      <c r="K4234" s="22"/>
      <c r="L4234" s="22"/>
      <c r="M4234" s="22"/>
    </row>
    <row r="4235" spans="1:13" ht="21.3" customHeight="1" thickBot="1" x14ac:dyDescent="0.35">
      <c r="A4235" s="22"/>
      <c r="B4235" s="22"/>
      <c r="C4235" s="22"/>
      <c r="D4235" s="26"/>
      <c r="E4235" s="5" t="s">
        <v>8758</v>
      </c>
      <c r="F4235" s="3">
        <v>1</v>
      </c>
      <c r="G4235" s="20"/>
      <c r="H4235" s="20"/>
      <c r="I4235" s="20"/>
      <c r="J4235" s="30">
        <f>ROUND(F4235,3)</f>
        <v>1</v>
      </c>
      <c r="K4235" s="22"/>
      <c r="L4235" s="22"/>
      <c r="M4235" s="22"/>
    </row>
    <row r="4236" spans="1:13" ht="15.15" customHeight="1" thickBot="1" x14ac:dyDescent="0.35">
      <c r="A4236" s="22"/>
      <c r="B4236" s="22"/>
      <c r="C4236" s="22"/>
      <c r="D4236" s="26"/>
      <c r="E4236" s="5" t="s">
        <v>8759</v>
      </c>
      <c r="F4236" s="3"/>
      <c r="G4236" s="20"/>
      <c r="H4236" s="20"/>
      <c r="I4236" s="20"/>
      <c r="J4236" s="24" t="s">
        <v>8760</v>
      </c>
      <c r="K4236" s="22"/>
      <c r="L4236" s="22"/>
      <c r="M4236" s="22"/>
    </row>
    <row r="4237" spans="1:13" ht="15.15" customHeight="1" thickBot="1" x14ac:dyDescent="0.35">
      <c r="A4237" s="22"/>
      <c r="B4237" s="22"/>
      <c r="C4237" s="22"/>
      <c r="D4237" s="26"/>
      <c r="E4237" s="5" t="s">
        <v>8761</v>
      </c>
      <c r="F4237" s="3">
        <v>6</v>
      </c>
      <c r="G4237" s="20"/>
      <c r="H4237" s="20"/>
      <c r="I4237" s="20"/>
      <c r="J4237" s="30">
        <f t="shared" ref="J4237:J4243" si="90">ROUND(F4237,3)</f>
        <v>6</v>
      </c>
      <c r="K4237" s="22"/>
      <c r="L4237" s="22"/>
      <c r="M4237" s="22"/>
    </row>
    <row r="4238" spans="1:13" ht="15.15" customHeight="1" thickBot="1" x14ac:dyDescent="0.35">
      <c r="A4238" s="22"/>
      <c r="B4238" s="22"/>
      <c r="C4238" s="22"/>
      <c r="D4238" s="26"/>
      <c r="E4238" s="5" t="s">
        <v>8762</v>
      </c>
      <c r="F4238" s="3">
        <v>7</v>
      </c>
      <c r="G4238" s="20"/>
      <c r="H4238" s="20"/>
      <c r="I4238" s="20"/>
      <c r="J4238" s="30">
        <f t="shared" si="90"/>
        <v>7</v>
      </c>
      <c r="K4238" s="22"/>
      <c r="L4238" s="22"/>
      <c r="M4238" s="22"/>
    </row>
    <row r="4239" spans="1:13" ht="15.15" customHeight="1" thickBot="1" x14ac:dyDescent="0.35">
      <c r="A4239" s="22"/>
      <c r="B4239" s="22"/>
      <c r="C4239" s="22"/>
      <c r="D4239" s="26"/>
      <c r="E4239" s="5" t="s">
        <v>8763</v>
      </c>
      <c r="F4239" s="3">
        <v>8</v>
      </c>
      <c r="G4239" s="20"/>
      <c r="H4239" s="20"/>
      <c r="I4239" s="20"/>
      <c r="J4239" s="30">
        <f t="shared" si="90"/>
        <v>8</v>
      </c>
      <c r="K4239" s="22"/>
      <c r="L4239" s="22"/>
      <c r="M4239" s="22"/>
    </row>
    <row r="4240" spans="1:13" ht="15.15" customHeight="1" thickBot="1" x14ac:dyDescent="0.35">
      <c r="A4240" s="22"/>
      <c r="B4240" s="22"/>
      <c r="C4240" s="22"/>
      <c r="D4240" s="26"/>
      <c r="E4240" s="5" t="s">
        <v>8764</v>
      </c>
      <c r="F4240" s="3">
        <v>4</v>
      </c>
      <c r="G4240" s="20"/>
      <c r="H4240" s="20"/>
      <c r="I4240" s="20"/>
      <c r="J4240" s="30">
        <f t="shared" si="90"/>
        <v>4</v>
      </c>
      <c r="K4240" s="22"/>
      <c r="L4240" s="22"/>
      <c r="M4240" s="22"/>
    </row>
    <row r="4241" spans="1:13" ht="21.3" customHeight="1" thickBot="1" x14ac:dyDescent="0.35">
      <c r="A4241" s="22"/>
      <c r="B4241" s="22"/>
      <c r="C4241" s="22"/>
      <c r="D4241" s="26"/>
      <c r="E4241" s="5" t="s">
        <v>8765</v>
      </c>
      <c r="F4241" s="3">
        <v>14</v>
      </c>
      <c r="G4241" s="20"/>
      <c r="H4241" s="20"/>
      <c r="I4241" s="20"/>
      <c r="J4241" s="30">
        <f t="shared" si="90"/>
        <v>14</v>
      </c>
      <c r="K4241" s="22"/>
      <c r="L4241" s="22"/>
      <c r="M4241" s="22"/>
    </row>
    <row r="4242" spans="1:13" ht="30.6" customHeight="1" thickBot="1" x14ac:dyDescent="0.35">
      <c r="A4242" s="22"/>
      <c r="B4242" s="22"/>
      <c r="C4242" s="22"/>
      <c r="D4242" s="26"/>
      <c r="E4242" s="5" t="s">
        <v>8766</v>
      </c>
      <c r="F4242" s="3">
        <v>1</v>
      </c>
      <c r="G4242" s="20"/>
      <c r="H4242" s="20"/>
      <c r="I4242" s="20"/>
      <c r="J4242" s="30">
        <f t="shared" si="90"/>
        <v>1</v>
      </c>
      <c r="K4242" s="22"/>
      <c r="L4242" s="22"/>
      <c r="M4242" s="22"/>
    </row>
    <row r="4243" spans="1:13" ht="21.3" customHeight="1" thickBot="1" x14ac:dyDescent="0.35">
      <c r="A4243" s="22"/>
      <c r="B4243" s="22"/>
      <c r="C4243" s="22"/>
      <c r="D4243" s="26"/>
      <c r="E4243" s="5" t="s">
        <v>8767</v>
      </c>
      <c r="F4243" s="3">
        <v>1</v>
      </c>
      <c r="G4243" s="20"/>
      <c r="H4243" s="20"/>
      <c r="I4243" s="20"/>
      <c r="J4243" s="30">
        <f t="shared" si="90"/>
        <v>1</v>
      </c>
      <c r="K4243" s="22"/>
      <c r="L4243" s="22"/>
      <c r="M4243" s="22"/>
    </row>
    <row r="4244" spans="1:13" ht="15.15" customHeight="1" thickBot="1" x14ac:dyDescent="0.35">
      <c r="A4244" s="22"/>
      <c r="B4244" s="22"/>
      <c r="C4244" s="22"/>
      <c r="D4244" s="26"/>
      <c r="E4244" s="5" t="s">
        <v>8768</v>
      </c>
      <c r="F4244" s="3"/>
      <c r="G4244" s="20"/>
      <c r="H4244" s="20"/>
      <c r="I4244" s="20"/>
      <c r="J4244" s="24" t="s">
        <v>8769</v>
      </c>
      <c r="K4244" s="22"/>
      <c r="L4244" s="22"/>
      <c r="M4244" s="22"/>
    </row>
    <row r="4245" spans="1:13" ht="21.3" customHeight="1" thickBot="1" x14ac:dyDescent="0.35">
      <c r="A4245" s="22"/>
      <c r="B4245" s="22"/>
      <c r="C4245" s="22"/>
      <c r="D4245" s="26"/>
      <c r="E4245" s="5" t="s">
        <v>8770</v>
      </c>
      <c r="F4245" s="3">
        <v>34</v>
      </c>
      <c r="G4245" s="20"/>
      <c r="H4245" s="20"/>
      <c r="I4245" s="20"/>
      <c r="J4245" s="30">
        <f>ROUND(F4245,3)</f>
        <v>34</v>
      </c>
      <c r="K4245" s="22"/>
      <c r="L4245" s="22"/>
      <c r="M4245" s="22"/>
    </row>
    <row r="4246" spans="1:13" ht="15.15" customHeight="1" thickBot="1" x14ac:dyDescent="0.35">
      <c r="A4246" s="22"/>
      <c r="B4246" s="22"/>
      <c r="C4246" s="22"/>
      <c r="D4246" s="26"/>
      <c r="E4246" s="5" t="s">
        <v>8771</v>
      </c>
      <c r="F4246" s="3">
        <v>2</v>
      </c>
      <c r="G4246" s="20"/>
      <c r="H4246" s="20"/>
      <c r="I4246" s="20"/>
      <c r="J4246" s="30">
        <f>ROUND(F4246,3)</f>
        <v>2</v>
      </c>
      <c r="K4246" s="22"/>
      <c r="L4246" s="22"/>
      <c r="M4246" s="22"/>
    </row>
    <row r="4247" spans="1:13" ht="15.15" customHeight="1" thickBot="1" x14ac:dyDescent="0.35">
      <c r="A4247" s="22"/>
      <c r="B4247" s="22"/>
      <c r="C4247" s="22"/>
      <c r="D4247" s="26"/>
      <c r="E4247" s="5" t="s">
        <v>8772</v>
      </c>
      <c r="F4247" s="3"/>
      <c r="G4247" s="20"/>
      <c r="H4247" s="20"/>
      <c r="I4247" s="20"/>
      <c r="J4247" s="24" t="s">
        <v>8773</v>
      </c>
      <c r="K4247" s="22"/>
      <c r="L4247" s="22"/>
      <c r="M4247" s="22"/>
    </row>
    <row r="4248" spans="1:13" ht="21.3" customHeight="1" thickBot="1" x14ac:dyDescent="0.35">
      <c r="A4248" s="22"/>
      <c r="B4248" s="22"/>
      <c r="C4248" s="22"/>
      <c r="D4248" s="26"/>
      <c r="E4248" s="5" t="s">
        <v>8774</v>
      </c>
      <c r="F4248" s="3">
        <v>20</v>
      </c>
      <c r="G4248" s="20"/>
      <c r="H4248" s="20"/>
      <c r="I4248" s="20"/>
      <c r="J4248" s="30">
        <f>ROUND(F4248,3)</f>
        <v>20</v>
      </c>
      <c r="K4248" s="22"/>
      <c r="L4248" s="22"/>
      <c r="M4248" s="22"/>
    </row>
    <row r="4249" spans="1:13" ht="15.15" customHeight="1" thickBot="1" x14ac:dyDescent="0.35">
      <c r="A4249" s="22"/>
      <c r="B4249" s="22"/>
      <c r="C4249" s="22"/>
      <c r="D4249" s="26"/>
      <c r="E4249" s="5" t="s">
        <v>8775</v>
      </c>
      <c r="F4249" s="3">
        <v>2</v>
      </c>
      <c r="G4249" s="20"/>
      <c r="H4249" s="20"/>
      <c r="I4249" s="20"/>
      <c r="J4249" s="30">
        <f>ROUND(F4249,3)</f>
        <v>2</v>
      </c>
      <c r="K4249" s="32">
        <f>SUM(J4232:J4249)</f>
        <v>105</v>
      </c>
      <c r="L4249" s="22"/>
      <c r="M4249" s="22"/>
    </row>
    <row r="4250" spans="1:13" ht="15.45" customHeight="1" thickBot="1" x14ac:dyDescent="0.35">
      <c r="A4250" s="10" t="s">
        <v>8776</v>
      </c>
      <c r="B4250" s="5" t="s">
        <v>8777</v>
      </c>
      <c r="C4250" s="5" t="s">
        <v>8778</v>
      </c>
      <c r="D4250" s="84" t="s">
        <v>8779</v>
      </c>
      <c r="E4250" s="84"/>
      <c r="F4250" s="84"/>
      <c r="G4250" s="84"/>
      <c r="H4250" s="84"/>
      <c r="I4250" s="84"/>
      <c r="J4250" s="84"/>
      <c r="K4250" s="20">
        <f>SUM(K4253:K4253)</f>
        <v>1</v>
      </c>
      <c r="L4250" s="21">
        <f>ROUND(0*(1+M2/100),2)</f>
        <v>0</v>
      </c>
      <c r="M4250" s="21">
        <f>ROUND(K4250*L4250,2)</f>
        <v>0</v>
      </c>
    </row>
    <row r="4251" spans="1:13" ht="30.6" customHeight="1" thickBot="1" x14ac:dyDescent="0.35">
      <c r="A4251" s="22"/>
      <c r="B4251" s="22"/>
      <c r="C4251" s="22"/>
      <c r="D4251" s="84" t="s">
        <v>8780</v>
      </c>
      <c r="E4251" s="84"/>
      <c r="F4251" s="84"/>
      <c r="G4251" s="84"/>
      <c r="H4251" s="84"/>
      <c r="I4251" s="84"/>
      <c r="J4251" s="84"/>
      <c r="K4251" s="84"/>
      <c r="L4251" s="84"/>
      <c r="M4251" s="84"/>
    </row>
    <row r="4252" spans="1:13" ht="15.15" customHeight="1" thickBot="1" x14ac:dyDescent="0.35">
      <c r="A4252" s="22"/>
      <c r="B4252" s="22"/>
      <c r="C4252" s="22"/>
      <c r="D4252" s="22"/>
      <c r="E4252" s="23"/>
      <c r="F4252" s="25" t="s">
        <v>8781</v>
      </c>
      <c r="G4252" s="25" t="s">
        <v>8782</v>
      </c>
      <c r="H4252" s="25" t="s">
        <v>8783</v>
      </c>
      <c r="I4252" s="25" t="s">
        <v>8784</v>
      </c>
      <c r="J4252" s="25" t="s">
        <v>8785</v>
      </c>
      <c r="K4252" s="25" t="s">
        <v>8786</v>
      </c>
      <c r="L4252" s="22"/>
      <c r="M4252" s="22"/>
    </row>
    <row r="4253" spans="1:13" ht="30.6" customHeight="1" thickBot="1" x14ac:dyDescent="0.35">
      <c r="A4253" s="22"/>
      <c r="B4253" s="22"/>
      <c r="C4253" s="22"/>
      <c r="D4253" s="26"/>
      <c r="E4253" s="27" t="s">
        <v>8787</v>
      </c>
      <c r="F4253" s="28">
        <v>1</v>
      </c>
      <c r="G4253" s="29"/>
      <c r="H4253" s="29"/>
      <c r="I4253" s="29"/>
      <c r="J4253" s="31">
        <f>ROUND(F4253,3)</f>
        <v>1</v>
      </c>
      <c r="K4253" s="33">
        <f>SUM(J4253:J4253)</f>
        <v>1</v>
      </c>
      <c r="L4253" s="22"/>
      <c r="M4253" s="22"/>
    </row>
    <row r="4254" spans="1:13" ht="15.45" customHeight="1" thickBot="1" x14ac:dyDescent="0.35">
      <c r="A4254" s="10" t="s">
        <v>8788</v>
      </c>
      <c r="B4254" s="5" t="s">
        <v>8789</v>
      </c>
      <c r="C4254" s="5" t="s">
        <v>8790</v>
      </c>
      <c r="D4254" s="84" t="s">
        <v>8791</v>
      </c>
      <c r="E4254" s="84"/>
      <c r="F4254" s="84"/>
      <c r="G4254" s="84"/>
      <c r="H4254" s="84"/>
      <c r="I4254" s="84"/>
      <c r="J4254" s="84"/>
      <c r="K4254" s="20">
        <f>SUM(K4257:K4261)</f>
        <v>5</v>
      </c>
      <c r="L4254" s="21">
        <f>ROUND(0*(1+M2/100),2)</f>
        <v>0</v>
      </c>
      <c r="M4254" s="21">
        <f>ROUND(K4254*L4254,2)</f>
        <v>0</v>
      </c>
    </row>
    <row r="4255" spans="1:13" ht="30.6" customHeight="1" thickBot="1" x14ac:dyDescent="0.35">
      <c r="A4255" s="22"/>
      <c r="B4255" s="22"/>
      <c r="C4255" s="22"/>
      <c r="D4255" s="84" t="s">
        <v>8792</v>
      </c>
      <c r="E4255" s="84"/>
      <c r="F4255" s="84"/>
      <c r="G4255" s="84"/>
      <c r="H4255" s="84"/>
      <c r="I4255" s="84"/>
      <c r="J4255" s="84"/>
      <c r="K4255" s="84"/>
      <c r="L4255" s="84"/>
      <c r="M4255" s="84"/>
    </row>
    <row r="4256" spans="1:13" ht="15.15" customHeight="1" thickBot="1" x14ac:dyDescent="0.35">
      <c r="A4256" s="22"/>
      <c r="B4256" s="22"/>
      <c r="C4256" s="22"/>
      <c r="D4256" s="22"/>
      <c r="E4256" s="23"/>
      <c r="F4256" s="25" t="s">
        <v>8793</v>
      </c>
      <c r="G4256" s="25" t="s">
        <v>8794</v>
      </c>
      <c r="H4256" s="25" t="s">
        <v>8795</v>
      </c>
      <c r="I4256" s="25" t="s">
        <v>8796</v>
      </c>
      <c r="J4256" s="25" t="s">
        <v>8797</v>
      </c>
      <c r="K4256" s="25" t="s">
        <v>8798</v>
      </c>
      <c r="L4256" s="22"/>
      <c r="M4256" s="22"/>
    </row>
    <row r="4257" spans="1:13" ht="21.3" customHeight="1" thickBot="1" x14ac:dyDescent="0.35">
      <c r="A4257" s="22"/>
      <c r="B4257" s="22"/>
      <c r="C4257" s="22"/>
      <c r="D4257" s="26"/>
      <c r="E4257" s="27" t="s">
        <v>8799</v>
      </c>
      <c r="F4257" s="28">
        <v>1</v>
      </c>
      <c r="G4257" s="29"/>
      <c r="H4257" s="29"/>
      <c r="I4257" s="29"/>
      <c r="J4257" s="31">
        <f>ROUND(F4257,3)</f>
        <v>1</v>
      </c>
      <c r="K4257" s="42"/>
      <c r="L4257" s="22"/>
      <c r="M4257" s="22"/>
    </row>
    <row r="4258" spans="1:13" ht="21.3" customHeight="1" thickBot="1" x14ac:dyDescent="0.35">
      <c r="A4258" s="22"/>
      <c r="B4258" s="22"/>
      <c r="C4258" s="22"/>
      <c r="D4258" s="26"/>
      <c r="E4258" s="5" t="s">
        <v>8800</v>
      </c>
      <c r="F4258" s="3">
        <v>1</v>
      </c>
      <c r="G4258" s="20"/>
      <c r="H4258" s="20"/>
      <c r="I4258" s="20"/>
      <c r="J4258" s="30">
        <f>ROUND(F4258,3)</f>
        <v>1</v>
      </c>
      <c r="K4258" s="22"/>
      <c r="L4258" s="22"/>
      <c r="M4258" s="22"/>
    </row>
    <row r="4259" spans="1:13" ht="21.3" customHeight="1" thickBot="1" x14ac:dyDescent="0.35">
      <c r="A4259" s="22"/>
      <c r="B4259" s="22"/>
      <c r="C4259" s="22"/>
      <c r="D4259" s="26"/>
      <c r="E4259" s="5" t="s">
        <v>8801</v>
      </c>
      <c r="F4259" s="3">
        <v>1</v>
      </c>
      <c r="G4259" s="20"/>
      <c r="H4259" s="20"/>
      <c r="I4259" s="20"/>
      <c r="J4259" s="30">
        <f>ROUND(F4259,3)</f>
        <v>1</v>
      </c>
      <c r="K4259" s="22"/>
      <c r="L4259" s="22"/>
      <c r="M4259" s="22"/>
    </row>
    <row r="4260" spans="1:13" ht="21.3" customHeight="1" thickBot="1" x14ac:dyDescent="0.35">
      <c r="A4260" s="22"/>
      <c r="B4260" s="22"/>
      <c r="C4260" s="22"/>
      <c r="D4260" s="26"/>
      <c r="E4260" s="5" t="s">
        <v>8802</v>
      </c>
      <c r="F4260" s="3">
        <v>1</v>
      </c>
      <c r="G4260" s="20"/>
      <c r="H4260" s="20"/>
      <c r="I4260" s="20"/>
      <c r="J4260" s="30">
        <f>ROUND(F4260,3)</f>
        <v>1</v>
      </c>
      <c r="K4260" s="22"/>
      <c r="L4260" s="22"/>
      <c r="M4260" s="22"/>
    </row>
    <row r="4261" spans="1:13" ht="21.3" customHeight="1" thickBot="1" x14ac:dyDescent="0.35">
      <c r="A4261" s="22"/>
      <c r="B4261" s="22"/>
      <c r="C4261" s="22"/>
      <c r="D4261" s="26"/>
      <c r="E4261" s="5" t="s">
        <v>8803</v>
      </c>
      <c r="F4261" s="3">
        <v>1</v>
      </c>
      <c r="G4261" s="20"/>
      <c r="H4261" s="20"/>
      <c r="I4261" s="20"/>
      <c r="J4261" s="30">
        <f>ROUND(F4261,3)</f>
        <v>1</v>
      </c>
      <c r="K4261" s="32">
        <f>SUM(J4257:J4261)</f>
        <v>5</v>
      </c>
      <c r="L4261" s="22"/>
      <c r="M4261" s="22"/>
    </row>
    <row r="4262" spans="1:13" ht="15.45" customHeight="1" thickBot="1" x14ac:dyDescent="0.35">
      <c r="A4262" s="10" t="s">
        <v>8804</v>
      </c>
      <c r="B4262" s="5" t="s">
        <v>8805</v>
      </c>
      <c r="C4262" s="5" t="s">
        <v>8806</v>
      </c>
      <c r="D4262" s="84" t="s">
        <v>8807</v>
      </c>
      <c r="E4262" s="84"/>
      <c r="F4262" s="84"/>
      <c r="G4262" s="84"/>
      <c r="H4262" s="84"/>
      <c r="I4262" s="84"/>
      <c r="J4262" s="84"/>
      <c r="K4262" s="20">
        <f>SUM(K4265:K4267)</f>
        <v>3</v>
      </c>
      <c r="L4262" s="21">
        <f>ROUND(0*(1+M2/100),2)</f>
        <v>0</v>
      </c>
      <c r="M4262" s="21">
        <f>ROUND(K4262*L4262,2)</f>
        <v>0</v>
      </c>
    </row>
    <row r="4263" spans="1:13" ht="30.6" customHeight="1" thickBot="1" x14ac:dyDescent="0.35">
      <c r="A4263" s="22"/>
      <c r="B4263" s="22"/>
      <c r="C4263" s="22"/>
      <c r="D4263" s="84" t="s">
        <v>8808</v>
      </c>
      <c r="E4263" s="84"/>
      <c r="F4263" s="84"/>
      <c r="G4263" s="84"/>
      <c r="H4263" s="84"/>
      <c r="I4263" s="84"/>
      <c r="J4263" s="84"/>
      <c r="K4263" s="84"/>
      <c r="L4263" s="84"/>
      <c r="M4263" s="84"/>
    </row>
    <row r="4264" spans="1:13" ht="15.15" customHeight="1" thickBot="1" x14ac:dyDescent="0.35">
      <c r="A4264" s="22"/>
      <c r="B4264" s="22"/>
      <c r="C4264" s="22"/>
      <c r="D4264" s="22"/>
      <c r="E4264" s="23"/>
      <c r="F4264" s="25" t="s">
        <v>8809</v>
      </c>
      <c r="G4264" s="25" t="s">
        <v>8810</v>
      </c>
      <c r="H4264" s="25" t="s">
        <v>8811</v>
      </c>
      <c r="I4264" s="25" t="s">
        <v>8812</v>
      </c>
      <c r="J4264" s="25" t="s">
        <v>8813</v>
      </c>
      <c r="K4264" s="25" t="s">
        <v>8814</v>
      </c>
      <c r="L4264" s="22"/>
      <c r="M4264" s="22"/>
    </row>
    <row r="4265" spans="1:13" ht="21.3" customHeight="1" thickBot="1" x14ac:dyDescent="0.35">
      <c r="A4265" s="22"/>
      <c r="B4265" s="22"/>
      <c r="C4265" s="22"/>
      <c r="D4265" s="26"/>
      <c r="E4265" s="27" t="s">
        <v>8815</v>
      </c>
      <c r="F4265" s="28">
        <v>1</v>
      </c>
      <c r="G4265" s="29"/>
      <c r="H4265" s="29"/>
      <c r="I4265" s="29"/>
      <c r="J4265" s="31">
        <f>ROUND(F4265,3)</f>
        <v>1</v>
      </c>
      <c r="K4265" s="42"/>
      <c r="L4265" s="22"/>
      <c r="M4265" s="22"/>
    </row>
    <row r="4266" spans="1:13" ht="21.3" customHeight="1" thickBot="1" x14ac:dyDescent="0.35">
      <c r="A4266" s="22"/>
      <c r="B4266" s="22"/>
      <c r="C4266" s="22"/>
      <c r="D4266" s="26"/>
      <c r="E4266" s="5" t="s">
        <v>8816</v>
      </c>
      <c r="F4266" s="3">
        <v>1</v>
      </c>
      <c r="G4266" s="20"/>
      <c r="H4266" s="20"/>
      <c r="I4266" s="20"/>
      <c r="J4266" s="30">
        <f>ROUND(F4266,3)</f>
        <v>1</v>
      </c>
      <c r="K4266" s="22"/>
      <c r="L4266" s="22"/>
      <c r="M4266" s="22"/>
    </row>
    <row r="4267" spans="1:13" ht="21.3" customHeight="1" thickBot="1" x14ac:dyDescent="0.35">
      <c r="A4267" s="22"/>
      <c r="B4267" s="22"/>
      <c r="C4267" s="22"/>
      <c r="D4267" s="26"/>
      <c r="E4267" s="5" t="s">
        <v>8817</v>
      </c>
      <c r="F4267" s="3">
        <v>1</v>
      </c>
      <c r="G4267" s="20"/>
      <c r="H4267" s="20"/>
      <c r="I4267" s="20"/>
      <c r="J4267" s="30">
        <f>ROUND(F4267,3)</f>
        <v>1</v>
      </c>
      <c r="K4267" s="32">
        <f>SUM(J4265:J4267)</f>
        <v>3</v>
      </c>
      <c r="L4267" s="22"/>
      <c r="M4267" s="22"/>
    </row>
    <row r="4268" spans="1:13" ht="15.45" customHeight="1" thickBot="1" x14ac:dyDescent="0.35">
      <c r="A4268" s="10" t="s">
        <v>8818</v>
      </c>
      <c r="B4268" s="5" t="s">
        <v>8819</v>
      </c>
      <c r="C4268" s="5" t="s">
        <v>8820</v>
      </c>
      <c r="D4268" s="84" t="s">
        <v>8821</v>
      </c>
      <c r="E4268" s="84"/>
      <c r="F4268" s="84"/>
      <c r="G4268" s="84"/>
      <c r="H4268" s="84"/>
      <c r="I4268" s="84"/>
      <c r="J4268" s="84"/>
      <c r="K4268" s="20">
        <f>SUM(K4271:K4273)</f>
        <v>74</v>
      </c>
      <c r="L4268" s="21">
        <f>ROUND(0*(1+M2/100),2)</f>
        <v>0</v>
      </c>
      <c r="M4268" s="21">
        <f>ROUND(K4268*L4268,2)</f>
        <v>0</v>
      </c>
    </row>
    <row r="4269" spans="1:13" ht="30.6" customHeight="1" thickBot="1" x14ac:dyDescent="0.35">
      <c r="A4269" s="22"/>
      <c r="B4269" s="22"/>
      <c r="C4269" s="22"/>
      <c r="D4269" s="84" t="s">
        <v>8822</v>
      </c>
      <c r="E4269" s="84"/>
      <c r="F4269" s="84"/>
      <c r="G4269" s="84"/>
      <c r="H4269" s="84"/>
      <c r="I4269" s="84"/>
      <c r="J4269" s="84"/>
      <c r="K4269" s="84"/>
      <c r="L4269" s="84"/>
      <c r="M4269" s="84"/>
    </row>
    <row r="4270" spans="1:13" ht="15.15" customHeight="1" thickBot="1" x14ac:dyDescent="0.35">
      <c r="A4270" s="22"/>
      <c r="B4270" s="22"/>
      <c r="C4270" s="22"/>
      <c r="D4270" s="22"/>
      <c r="E4270" s="23"/>
      <c r="F4270" s="25" t="s">
        <v>8823</v>
      </c>
      <c r="G4270" s="25" t="s">
        <v>8824</v>
      </c>
      <c r="H4270" s="25" t="s">
        <v>8825</v>
      </c>
      <c r="I4270" s="25" t="s">
        <v>8826</v>
      </c>
      <c r="J4270" s="25" t="s">
        <v>8827</v>
      </c>
      <c r="K4270" s="25" t="s">
        <v>8828</v>
      </c>
      <c r="L4270" s="22"/>
      <c r="M4270" s="22"/>
    </row>
    <row r="4271" spans="1:13" ht="15.15" customHeight="1" thickBot="1" x14ac:dyDescent="0.35">
      <c r="A4271" s="22"/>
      <c r="B4271" s="22"/>
      <c r="C4271" s="22"/>
      <c r="D4271" s="26"/>
      <c r="E4271" s="27" t="s">
        <v>8829</v>
      </c>
      <c r="F4271" s="28"/>
      <c r="G4271" s="29"/>
      <c r="H4271" s="29"/>
      <c r="I4271" s="29"/>
      <c r="J4271" s="41" t="s">
        <v>8830</v>
      </c>
      <c r="K4271" s="42"/>
      <c r="L4271" s="22"/>
      <c r="M4271" s="22"/>
    </row>
    <row r="4272" spans="1:13" ht="15.15" customHeight="1" thickBot="1" x14ac:dyDescent="0.35">
      <c r="A4272" s="22"/>
      <c r="B4272" s="22"/>
      <c r="C4272" s="22"/>
      <c r="D4272" s="26"/>
      <c r="E4272" s="5" t="s">
        <v>8831</v>
      </c>
      <c r="F4272" s="3">
        <v>15</v>
      </c>
      <c r="G4272" s="20"/>
      <c r="H4272" s="20"/>
      <c r="I4272" s="20"/>
      <c r="J4272" s="30">
        <f>ROUND(F4272,3)</f>
        <v>15</v>
      </c>
      <c r="K4272" s="22"/>
      <c r="L4272" s="22"/>
      <c r="M4272" s="22"/>
    </row>
    <row r="4273" spans="1:13" ht="15.15" customHeight="1" thickBot="1" x14ac:dyDescent="0.35">
      <c r="A4273" s="22"/>
      <c r="B4273" s="22"/>
      <c r="C4273" s="22"/>
      <c r="D4273" s="26"/>
      <c r="E4273" s="5" t="s">
        <v>8832</v>
      </c>
      <c r="F4273" s="3">
        <v>59</v>
      </c>
      <c r="G4273" s="20"/>
      <c r="H4273" s="20"/>
      <c r="I4273" s="20"/>
      <c r="J4273" s="30">
        <f>ROUND(F4273,3)</f>
        <v>59</v>
      </c>
      <c r="K4273" s="32">
        <f>SUM(J4271:J4273)</f>
        <v>74</v>
      </c>
      <c r="L4273" s="22"/>
      <c r="M4273" s="22"/>
    </row>
    <row r="4274" spans="1:13" ht="15.45" customHeight="1" thickBot="1" x14ac:dyDescent="0.35">
      <c r="A4274" s="10" t="s">
        <v>8833</v>
      </c>
      <c r="B4274" s="5" t="s">
        <v>8834</v>
      </c>
      <c r="C4274" s="5" t="s">
        <v>8835</v>
      </c>
      <c r="D4274" s="84" t="s">
        <v>8836</v>
      </c>
      <c r="E4274" s="84"/>
      <c r="F4274" s="84"/>
      <c r="G4274" s="84"/>
      <c r="H4274" s="84"/>
      <c r="I4274" s="84"/>
      <c r="J4274" s="84"/>
      <c r="K4274" s="20">
        <f>SUM(K4277:K4278)</f>
        <v>24.5</v>
      </c>
      <c r="L4274" s="21">
        <f>ROUND(0*(1+M2/100),2)</f>
        <v>0</v>
      </c>
      <c r="M4274" s="21">
        <f>ROUND(K4274*L4274,2)</f>
        <v>0</v>
      </c>
    </row>
    <row r="4275" spans="1:13" ht="30.6" customHeight="1" thickBot="1" x14ac:dyDescent="0.35">
      <c r="A4275" s="22"/>
      <c r="B4275" s="22"/>
      <c r="C4275" s="22"/>
      <c r="D4275" s="84" t="s">
        <v>8837</v>
      </c>
      <c r="E4275" s="84"/>
      <c r="F4275" s="84"/>
      <c r="G4275" s="84"/>
      <c r="H4275" s="84"/>
      <c r="I4275" s="84"/>
      <c r="J4275" s="84"/>
      <c r="K4275" s="84"/>
      <c r="L4275" s="84"/>
      <c r="M4275" s="84"/>
    </row>
    <row r="4276" spans="1:13" ht="15.15" customHeight="1" thickBot="1" x14ac:dyDescent="0.35">
      <c r="A4276" s="22"/>
      <c r="B4276" s="22"/>
      <c r="C4276" s="22"/>
      <c r="D4276" s="22"/>
      <c r="E4276" s="23"/>
      <c r="F4276" s="25" t="s">
        <v>8838</v>
      </c>
      <c r="G4276" s="25" t="s">
        <v>8839</v>
      </c>
      <c r="H4276" s="25" t="s">
        <v>8840</v>
      </c>
      <c r="I4276" s="25" t="s">
        <v>8841</v>
      </c>
      <c r="J4276" s="25" t="s">
        <v>8842</v>
      </c>
      <c r="K4276" s="25" t="s">
        <v>8843</v>
      </c>
      <c r="L4276" s="22"/>
      <c r="M4276" s="22"/>
    </row>
    <row r="4277" spans="1:13" ht="15.15" customHeight="1" thickBot="1" x14ac:dyDescent="0.35">
      <c r="A4277" s="22"/>
      <c r="B4277" s="22"/>
      <c r="C4277" s="22"/>
      <c r="D4277" s="26"/>
      <c r="E4277" s="27" t="s">
        <v>8844</v>
      </c>
      <c r="F4277" s="28"/>
      <c r="G4277" s="29"/>
      <c r="H4277" s="29"/>
      <c r="I4277" s="29"/>
      <c r="J4277" s="41" t="s">
        <v>8845</v>
      </c>
      <c r="K4277" s="42"/>
      <c r="L4277" s="22"/>
      <c r="M4277" s="22"/>
    </row>
    <row r="4278" spans="1:13" ht="15.15" customHeight="1" thickBot="1" x14ac:dyDescent="0.35">
      <c r="A4278" s="22"/>
      <c r="B4278" s="22"/>
      <c r="C4278" s="22"/>
      <c r="D4278" s="26"/>
      <c r="E4278" s="5" t="s">
        <v>8846</v>
      </c>
      <c r="F4278" s="3">
        <v>24.5</v>
      </c>
      <c r="G4278" s="20"/>
      <c r="H4278" s="20"/>
      <c r="I4278" s="20"/>
      <c r="J4278" s="30">
        <f>ROUND(F4278,3)</f>
        <v>24.5</v>
      </c>
      <c r="K4278" s="32">
        <f>SUM(J4277:J4278)</f>
        <v>24.5</v>
      </c>
      <c r="L4278" s="22"/>
      <c r="M4278" s="22"/>
    </row>
    <row r="4279" spans="1:13" ht="15.45" customHeight="1" thickBot="1" x14ac:dyDescent="0.35">
      <c r="A4279" s="10" t="s">
        <v>8847</v>
      </c>
      <c r="B4279" s="5" t="s">
        <v>8848</v>
      </c>
      <c r="C4279" s="5" t="s">
        <v>8849</v>
      </c>
      <c r="D4279" s="84" t="s">
        <v>8850</v>
      </c>
      <c r="E4279" s="84"/>
      <c r="F4279" s="84"/>
      <c r="G4279" s="84"/>
      <c r="H4279" s="84"/>
      <c r="I4279" s="84"/>
      <c r="J4279" s="84"/>
      <c r="K4279" s="20">
        <f>SUM(K4282:K4286)</f>
        <v>121.5</v>
      </c>
      <c r="L4279" s="21">
        <f>ROUND(0*(1+M2/100),2)</f>
        <v>0</v>
      </c>
      <c r="M4279" s="21">
        <f>ROUND(K4279*L4279,2)</f>
        <v>0</v>
      </c>
    </row>
    <row r="4280" spans="1:13" ht="30.6" customHeight="1" thickBot="1" x14ac:dyDescent="0.35">
      <c r="A4280" s="22"/>
      <c r="B4280" s="22"/>
      <c r="C4280" s="22"/>
      <c r="D4280" s="84" t="s">
        <v>8851</v>
      </c>
      <c r="E4280" s="84"/>
      <c r="F4280" s="84"/>
      <c r="G4280" s="84"/>
      <c r="H4280" s="84"/>
      <c r="I4280" s="84"/>
      <c r="J4280" s="84"/>
      <c r="K4280" s="84"/>
      <c r="L4280" s="84"/>
      <c r="M4280" s="84"/>
    </row>
    <row r="4281" spans="1:13" ht="15.15" customHeight="1" thickBot="1" x14ac:dyDescent="0.35">
      <c r="A4281" s="22"/>
      <c r="B4281" s="22"/>
      <c r="C4281" s="22"/>
      <c r="D4281" s="22"/>
      <c r="E4281" s="23"/>
      <c r="F4281" s="25" t="s">
        <v>8852</v>
      </c>
      <c r="G4281" s="25" t="s">
        <v>8853</v>
      </c>
      <c r="H4281" s="25" t="s">
        <v>8854</v>
      </c>
      <c r="I4281" s="25" t="s">
        <v>8855</v>
      </c>
      <c r="J4281" s="25" t="s">
        <v>8856</v>
      </c>
      <c r="K4281" s="25" t="s">
        <v>8857</v>
      </c>
      <c r="L4281" s="22"/>
      <c r="M4281" s="22"/>
    </row>
    <row r="4282" spans="1:13" ht="15.15" customHeight="1" thickBot="1" x14ac:dyDescent="0.35">
      <c r="A4282" s="22"/>
      <c r="B4282" s="22"/>
      <c r="C4282" s="22"/>
      <c r="D4282" s="26"/>
      <c r="E4282" s="27" t="s">
        <v>8858</v>
      </c>
      <c r="F4282" s="28"/>
      <c r="G4282" s="29"/>
      <c r="H4282" s="29"/>
      <c r="I4282" s="29"/>
      <c r="J4282" s="41" t="s">
        <v>8859</v>
      </c>
      <c r="K4282" s="42"/>
      <c r="L4282" s="22"/>
      <c r="M4282" s="22"/>
    </row>
    <row r="4283" spans="1:13" ht="15.15" customHeight="1" thickBot="1" x14ac:dyDescent="0.35">
      <c r="A4283" s="22"/>
      <c r="B4283" s="22"/>
      <c r="C4283" s="22"/>
      <c r="D4283" s="26"/>
      <c r="E4283" s="5" t="s">
        <v>8860</v>
      </c>
      <c r="F4283" s="3">
        <v>43</v>
      </c>
      <c r="G4283" s="20"/>
      <c r="H4283" s="20"/>
      <c r="I4283" s="20"/>
      <c r="J4283" s="30">
        <f>ROUND(F4283,3)</f>
        <v>43</v>
      </c>
      <c r="K4283" s="22"/>
      <c r="L4283" s="22"/>
      <c r="M4283" s="22"/>
    </row>
    <row r="4284" spans="1:13" ht="15.15" customHeight="1" thickBot="1" x14ac:dyDescent="0.35">
      <c r="A4284" s="22"/>
      <c r="B4284" s="22"/>
      <c r="C4284" s="22"/>
      <c r="D4284" s="26"/>
      <c r="E4284" s="5" t="s">
        <v>8861</v>
      </c>
      <c r="F4284" s="3"/>
      <c r="G4284" s="20"/>
      <c r="H4284" s="20"/>
      <c r="I4284" s="20"/>
      <c r="J4284" s="24" t="s">
        <v>8862</v>
      </c>
      <c r="K4284" s="22"/>
      <c r="L4284" s="22"/>
      <c r="M4284" s="22"/>
    </row>
    <row r="4285" spans="1:13" ht="15.15" customHeight="1" thickBot="1" x14ac:dyDescent="0.35">
      <c r="A4285" s="22"/>
      <c r="B4285" s="22"/>
      <c r="C4285" s="22"/>
      <c r="D4285" s="26"/>
      <c r="E4285" s="5" t="s">
        <v>8863</v>
      </c>
      <c r="F4285" s="3">
        <v>8</v>
      </c>
      <c r="G4285" s="20"/>
      <c r="H4285" s="20"/>
      <c r="I4285" s="20"/>
      <c r="J4285" s="30">
        <f>ROUND(F4285,3)</f>
        <v>8</v>
      </c>
      <c r="K4285" s="22"/>
      <c r="L4285" s="22"/>
      <c r="M4285" s="22"/>
    </row>
    <row r="4286" spans="1:13" ht="15.15" customHeight="1" thickBot="1" x14ac:dyDescent="0.35">
      <c r="A4286" s="22"/>
      <c r="B4286" s="22"/>
      <c r="C4286" s="22"/>
      <c r="D4286" s="26"/>
      <c r="E4286" s="5" t="s">
        <v>8864</v>
      </c>
      <c r="F4286" s="3">
        <v>70.5</v>
      </c>
      <c r="G4286" s="20"/>
      <c r="H4286" s="20"/>
      <c r="I4286" s="20"/>
      <c r="J4286" s="30">
        <f>ROUND(F4286,3)</f>
        <v>70.5</v>
      </c>
      <c r="K4286" s="32">
        <f>SUM(J4282:J4286)</f>
        <v>121.5</v>
      </c>
      <c r="L4286" s="22"/>
      <c r="M4286" s="22"/>
    </row>
    <row r="4287" spans="1:13" ht="15.45" customHeight="1" thickBot="1" x14ac:dyDescent="0.35">
      <c r="A4287" s="10" t="s">
        <v>8865</v>
      </c>
      <c r="B4287" s="5" t="s">
        <v>8866</v>
      </c>
      <c r="C4287" s="5" t="s">
        <v>8867</v>
      </c>
      <c r="D4287" s="84" t="s">
        <v>8868</v>
      </c>
      <c r="E4287" s="84"/>
      <c r="F4287" s="84"/>
      <c r="G4287" s="84"/>
      <c r="H4287" s="84"/>
      <c r="I4287" s="84"/>
      <c r="J4287" s="84"/>
      <c r="K4287" s="20">
        <f>SUM(K4290:K4298)</f>
        <v>447.5</v>
      </c>
      <c r="L4287" s="21">
        <f>ROUND(0*(1+M2/100),2)</f>
        <v>0</v>
      </c>
      <c r="M4287" s="21">
        <f>ROUND(K4287*L4287,2)</f>
        <v>0</v>
      </c>
    </row>
    <row r="4288" spans="1:13" ht="30.6" customHeight="1" thickBot="1" x14ac:dyDescent="0.35">
      <c r="A4288" s="22"/>
      <c r="B4288" s="22"/>
      <c r="C4288" s="22"/>
      <c r="D4288" s="84" t="s">
        <v>8869</v>
      </c>
      <c r="E4288" s="84"/>
      <c r="F4288" s="84"/>
      <c r="G4288" s="84"/>
      <c r="H4288" s="84"/>
      <c r="I4288" s="84"/>
      <c r="J4288" s="84"/>
      <c r="K4288" s="84"/>
      <c r="L4288" s="84"/>
      <c r="M4288" s="84"/>
    </row>
    <row r="4289" spans="1:13" ht="15.15" customHeight="1" thickBot="1" x14ac:dyDescent="0.35">
      <c r="A4289" s="22"/>
      <c r="B4289" s="22"/>
      <c r="C4289" s="22"/>
      <c r="D4289" s="22"/>
      <c r="E4289" s="23"/>
      <c r="F4289" s="25" t="s">
        <v>8870</v>
      </c>
      <c r="G4289" s="25" t="s">
        <v>8871</v>
      </c>
      <c r="H4289" s="25" t="s">
        <v>8872</v>
      </c>
      <c r="I4289" s="25" t="s">
        <v>8873</v>
      </c>
      <c r="J4289" s="25" t="s">
        <v>8874</v>
      </c>
      <c r="K4289" s="25" t="s">
        <v>8875</v>
      </c>
      <c r="L4289" s="22"/>
      <c r="M4289" s="22"/>
    </row>
    <row r="4290" spans="1:13" ht="15.15" customHeight="1" thickBot="1" x14ac:dyDescent="0.35">
      <c r="A4290" s="22"/>
      <c r="B4290" s="22"/>
      <c r="C4290" s="22"/>
      <c r="D4290" s="26"/>
      <c r="E4290" s="27" t="s">
        <v>8876</v>
      </c>
      <c r="F4290" s="28"/>
      <c r="G4290" s="29"/>
      <c r="H4290" s="29"/>
      <c r="I4290" s="29"/>
      <c r="J4290" s="41" t="s">
        <v>8877</v>
      </c>
      <c r="K4290" s="42"/>
      <c r="L4290" s="22"/>
      <c r="M4290" s="22"/>
    </row>
    <row r="4291" spans="1:13" ht="15.15" customHeight="1" thickBot="1" x14ac:dyDescent="0.35">
      <c r="A4291" s="22"/>
      <c r="B4291" s="22"/>
      <c r="C4291" s="22"/>
      <c r="D4291" s="26"/>
      <c r="E4291" s="5" t="s">
        <v>8878</v>
      </c>
      <c r="F4291" s="3">
        <v>51.5</v>
      </c>
      <c r="G4291" s="20"/>
      <c r="H4291" s="20"/>
      <c r="I4291" s="20"/>
      <c r="J4291" s="30">
        <f>ROUND(F4291,3)</f>
        <v>51.5</v>
      </c>
      <c r="K4291" s="22"/>
      <c r="L4291" s="22"/>
      <c r="M4291" s="22"/>
    </row>
    <row r="4292" spans="1:13" ht="15.15" customHeight="1" thickBot="1" x14ac:dyDescent="0.35">
      <c r="A4292" s="22"/>
      <c r="B4292" s="22"/>
      <c r="C4292" s="22"/>
      <c r="D4292" s="26"/>
      <c r="E4292" s="5" t="s">
        <v>8879</v>
      </c>
      <c r="F4292" s="3">
        <v>142.5</v>
      </c>
      <c r="G4292" s="20"/>
      <c r="H4292" s="20"/>
      <c r="I4292" s="20"/>
      <c r="J4292" s="30">
        <f>ROUND(F4292,3)</f>
        <v>142.5</v>
      </c>
      <c r="K4292" s="22"/>
      <c r="L4292" s="22"/>
      <c r="M4292" s="22"/>
    </row>
    <row r="4293" spans="1:13" ht="15.15" customHeight="1" thickBot="1" x14ac:dyDescent="0.35">
      <c r="A4293" s="22"/>
      <c r="B4293" s="22"/>
      <c r="C4293" s="22"/>
      <c r="D4293" s="26"/>
      <c r="E4293" s="5" t="s">
        <v>8880</v>
      </c>
      <c r="F4293" s="3">
        <v>125</v>
      </c>
      <c r="G4293" s="20"/>
      <c r="H4293" s="20"/>
      <c r="I4293" s="20"/>
      <c r="J4293" s="30">
        <f>ROUND(F4293,3)</f>
        <v>125</v>
      </c>
      <c r="K4293" s="22"/>
      <c r="L4293" s="22"/>
      <c r="M4293" s="22"/>
    </row>
    <row r="4294" spans="1:13" ht="15.15" customHeight="1" thickBot="1" x14ac:dyDescent="0.35">
      <c r="A4294" s="22"/>
      <c r="B4294" s="22"/>
      <c r="C4294" s="22"/>
      <c r="D4294" s="26"/>
      <c r="E4294" s="5" t="s">
        <v>8881</v>
      </c>
      <c r="F4294" s="3">
        <v>56.5</v>
      </c>
      <c r="G4294" s="20"/>
      <c r="H4294" s="20"/>
      <c r="I4294" s="20"/>
      <c r="J4294" s="30">
        <f>ROUND(F4294,3)</f>
        <v>56.5</v>
      </c>
      <c r="K4294" s="22"/>
      <c r="L4294" s="22"/>
      <c r="M4294" s="22"/>
    </row>
    <row r="4295" spans="1:13" ht="15.15" customHeight="1" thickBot="1" x14ac:dyDescent="0.35">
      <c r="A4295" s="22"/>
      <c r="B4295" s="22"/>
      <c r="C4295" s="22"/>
      <c r="D4295" s="26"/>
      <c r="E4295" s="5" t="s">
        <v>8882</v>
      </c>
      <c r="F4295" s="3"/>
      <c r="G4295" s="20"/>
      <c r="H4295" s="20"/>
      <c r="I4295" s="20"/>
      <c r="J4295" s="24" t="s">
        <v>8883</v>
      </c>
      <c r="K4295" s="22"/>
      <c r="L4295" s="22"/>
      <c r="M4295" s="22"/>
    </row>
    <row r="4296" spans="1:13" ht="15.15" customHeight="1" thickBot="1" x14ac:dyDescent="0.35">
      <c r="A4296" s="22"/>
      <c r="B4296" s="22"/>
      <c r="C4296" s="22"/>
      <c r="D4296" s="26"/>
      <c r="E4296" s="5" t="s">
        <v>8884</v>
      </c>
      <c r="F4296" s="3">
        <v>27.5</v>
      </c>
      <c r="G4296" s="20"/>
      <c r="H4296" s="20"/>
      <c r="I4296" s="20"/>
      <c r="J4296" s="30">
        <f>ROUND(F4296,3)</f>
        <v>27.5</v>
      </c>
      <c r="K4296" s="22"/>
      <c r="L4296" s="22"/>
      <c r="M4296" s="22"/>
    </row>
    <row r="4297" spans="1:13" ht="15.15" customHeight="1" thickBot="1" x14ac:dyDescent="0.35">
      <c r="A4297" s="22"/>
      <c r="B4297" s="22"/>
      <c r="C4297" s="22"/>
      <c r="D4297" s="26"/>
      <c r="E4297" s="5" t="s">
        <v>8885</v>
      </c>
      <c r="F4297" s="3">
        <v>29.5</v>
      </c>
      <c r="G4297" s="20"/>
      <c r="H4297" s="20"/>
      <c r="I4297" s="20"/>
      <c r="J4297" s="30">
        <f>ROUND(F4297,3)</f>
        <v>29.5</v>
      </c>
      <c r="K4297" s="22"/>
      <c r="L4297" s="22"/>
      <c r="M4297" s="22"/>
    </row>
    <row r="4298" spans="1:13" ht="15.15" customHeight="1" thickBot="1" x14ac:dyDescent="0.35">
      <c r="A4298" s="22"/>
      <c r="B4298" s="22"/>
      <c r="C4298" s="22"/>
      <c r="D4298" s="26"/>
      <c r="E4298" s="5" t="s">
        <v>8886</v>
      </c>
      <c r="F4298" s="3">
        <v>15</v>
      </c>
      <c r="G4298" s="20"/>
      <c r="H4298" s="20"/>
      <c r="I4298" s="20"/>
      <c r="J4298" s="30">
        <f>ROUND(F4298,3)</f>
        <v>15</v>
      </c>
      <c r="K4298" s="32">
        <f>SUM(J4290:J4298)</f>
        <v>447.5</v>
      </c>
      <c r="L4298" s="22"/>
      <c r="M4298" s="22"/>
    </row>
    <row r="4299" spans="1:13" ht="15.45" customHeight="1" thickBot="1" x14ac:dyDescent="0.35">
      <c r="A4299" s="10" t="s">
        <v>8887</v>
      </c>
      <c r="B4299" s="5" t="s">
        <v>8888</v>
      </c>
      <c r="C4299" s="5" t="s">
        <v>8889</v>
      </c>
      <c r="D4299" s="84" t="s">
        <v>8890</v>
      </c>
      <c r="E4299" s="84"/>
      <c r="F4299" s="84"/>
      <c r="G4299" s="84"/>
      <c r="H4299" s="84"/>
      <c r="I4299" s="84"/>
      <c r="J4299" s="84"/>
      <c r="K4299" s="20">
        <f>SUM(K4302:K4304)</f>
        <v>54.5</v>
      </c>
      <c r="L4299" s="21">
        <f>ROUND(0*(1+M2/100),2)</f>
        <v>0</v>
      </c>
      <c r="M4299" s="21">
        <f>ROUND(K4299*L4299,2)</f>
        <v>0</v>
      </c>
    </row>
    <row r="4300" spans="1:13" ht="30.6" customHeight="1" thickBot="1" x14ac:dyDescent="0.35">
      <c r="A4300" s="22"/>
      <c r="B4300" s="22"/>
      <c r="C4300" s="22"/>
      <c r="D4300" s="84" t="s">
        <v>8891</v>
      </c>
      <c r="E4300" s="84"/>
      <c r="F4300" s="84"/>
      <c r="G4300" s="84"/>
      <c r="H4300" s="84"/>
      <c r="I4300" s="84"/>
      <c r="J4300" s="84"/>
      <c r="K4300" s="84"/>
      <c r="L4300" s="84"/>
      <c r="M4300" s="84"/>
    </row>
    <row r="4301" spans="1:13" ht="15.15" customHeight="1" thickBot="1" x14ac:dyDescent="0.35">
      <c r="A4301" s="22"/>
      <c r="B4301" s="22"/>
      <c r="C4301" s="22"/>
      <c r="D4301" s="22"/>
      <c r="E4301" s="23"/>
      <c r="F4301" s="25" t="s">
        <v>8892</v>
      </c>
      <c r="G4301" s="25" t="s">
        <v>8893</v>
      </c>
      <c r="H4301" s="25" t="s">
        <v>8894</v>
      </c>
      <c r="I4301" s="25" t="s">
        <v>8895</v>
      </c>
      <c r="J4301" s="25" t="s">
        <v>8896</v>
      </c>
      <c r="K4301" s="25" t="s">
        <v>8897</v>
      </c>
      <c r="L4301" s="22"/>
      <c r="M4301" s="22"/>
    </row>
    <row r="4302" spans="1:13" ht="15.15" customHeight="1" thickBot="1" x14ac:dyDescent="0.35">
      <c r="A4302" s="22"/>
      <c r="B4302" s="22"/>
      <c r="C4302" s="22"/>
      <c r="D4302" s="26"/>
      <c r="E4302" s="27" t="s">
        <v>8898</v>
      </c>
      <c r="F4302" s="28"/>
      <c r="G4302" s="29"/>
      <c r="H4302" s="29"/>
      <c r="I4302" s="29"/>
      <c r="J4302" s="41" t="s">
        <v>8899</v>
      </c>
      <c r="K4302" s="42"/>
      <c r="L4302" s="22"/>
      <c r="M4302" s="22"/>
    </row>
    <row r="4303" spans="1:13" ht="15.15" customHeight="1" thickBot="1" x14ac:dyDescent="0.35">
      <c r="A4303" s="22"/>
      <c r="B4303" s="22"/>
      <c r="C4303" s="22"/>
      <c r="D4303" s="26"/>
      <c r="E4303" s="5" t="s">
        <v>8900</v>
      </c>
      <c r="F4303" s="3">
        <v>30.5</v>
      </c>
      <c r="G4303" s="20"/>
      <c r="H4303" s="20"/>
      <c r="I4303" s="20"/>
      <c r="J4303" s="30">
        <f>ROUND(F4303,3)</f>
        <v>30.5</v>
      </c>
      <c r="K4303" s="22"/>
      <c r="L4303" s="22"/>
      <c r="M4303" s="22"/>
    </row>
    <row r="4304" spans="1:13" ht="15.15" customHeight="1" thickBot="1" x14ac:dyDescent="0.35">
      <c r="A4304" s="22"/>
      <c r="B4304" s="22"/>
      <c r="C4304" s="22"/>
      <c r="D4304" s="26"/>
      <c r="E4304" s="5" t="s">
        <v>8901</v>
      </c>
      <c r="F4304" s="3">
        <v>24</v>
      </c>
      <c r="G4304" s="20"/>
      <c r="H4304" s="20"/>
      <c r="I4304" s="20"/>
      <c r="J4304" s="30">
        <f>ROUND(F4304,3)</f>
        <v>24</v>
      </c>
      <c r="K4304" s="32">
        <f>SUM(J4302:J4304)</f>
        <v>54.5</v>
      </c>
      <c r="L4304" s="22"/>
      <c r="M4304" s="22"/>
    </row>
    <row r="4305" spans="1:13" ht="15.45" customHeight="1" thickBot="1" x14ac:dyDescent="0.35">
      <c r="A4305" s="10" t="s">
        <v>8902</v>
      </c>
      <c r="B4305" s="5" t="s">
        <v>8903</v>
      </c>
      <c r="C4305" s="5" t="s">
        <v>8904</v>
      </c>
      <c r="D4305" s="84" t="s">
        <v>8905</v>
      </c>
      <c r="E4305" s="84"/>
      <c r="F4305" s="84"/>
      <c r="G4305" s="84"/>
      <c r="H4305" s="84"/>
      <c r="I4305" s="84"/>
      <c r="J4305" s="84"/>
      <c r="K4305" s="20">
        <f>SUM(K4308:K4310)</f>
        <v>74</v>
      </c>
      <c r="L4305" s="21">
        <f>ROUND(0*(1+M2/100),2)</f>
        <v>0</v>
      </c>
      <c r="M4305" s="21">
        <f>ROUND(K4305*L4305,2)</f>
        <v>0</v>
      </c>
    </row>
    <row r="4306" spans="1:13" ht="39.75" customHeight="1" thickBot="1" x14ac:dyDescent="0.35">
      <c r="A4306" s="22"/>
      <c r="B4306" s="22"/>
      <c r="C4306" s="22"/>
      <c r="D4306" s="84" t="s">
        <v>8906</v>
      </c>
      <c r="E4306" s="84"/>
      <c r="F4306" s="84"/>
      <c r="G4306" s="84"/>
      <c r="H4306" s="84"/>
      <c r="I4306" s="84"/>
      <c r="J4306" s="84"/>
      <c r="K4306" s="84"/>
      <c r="L4306" s="84"/>
      <c r="M4306" s="84"/>
    </row>
    <row r="4307" spans="1:13" ht="15.15" customHeight="1" thickBot="1" x14ac:dyDescent="0.35">
      <c r="A4307" s="22"/>
      <c r="B4307" s="22"/>
      <c r="C4307" s="22"/>
      <c r="D4307" s="22"/>
      <c r="E4307" s="23"/>
      <c r="F4307" s="25" t="s">
        <v>8907</v>
      </c>
      <c r="G4307" s="25" t="s">
        <v>8908</v>
      </c>
      <c r="H4307" s="25" t="s">
        <v>8909</v>
      </c>
      <c r="I4307" s="25" t="s">
        <v>8910</v>
      </c>
      <c r="J4307" s="25" t="s">
        <v>8911</v>
      </c>
      <c r="K4307" s="25" t="s">
        <v>8912</v>
      </c>
      <c r="L4307" s="22"/>
      <c r="M4307" s="22"/>
    </row>
    <row r="4308" spans="1:13" ht="15.15" customHeight="1" thickBot="1" x14ac:dyDescent="0.35">
      <c r="A4308" s="22"/>
      <c r="B4308" s="22"/>
      <c r="C4308" s="22"/>
      <c r="D4308" s="26"/>
      <c r="E4308" s="27" t="s">
        <v>8913</v>
      </c>
      <c r="F4308" s="28"/>
      <c r="G4308" s="29"/>
      <c r="H4308" s="29"/>
      <c r="I4308" s="29"/>
      <c r="J4308" s="41" t="s">
        <v>8914</v>
      </c>
      <c r="K4308" s="42"/>
      <c r="L4308" s="22"/>
      <c r="M4308" s="22"/>
    </row>
    <row r="4309" spans="1:13" ht="15.15" customHeight="1" thickBot="1" x14ac:dyDescent="0.35">
      <c r="A4309" s="22"/>
      <c r="B4309" s="22"/>
      <c r="C4309" s="22"/>
      <c r="D4309" s="26"/>
      <c r="E4309" s="5" t="s">
        <v>8915</v>
      </c>
      <c r="F4309" s="3">
        <v>15</v>
      </c>
      <c r="G4309" s="20"/>
      <c r="H4309" s="20"/>
      <c r="I4309" s="20"/>
      <c r="J4309" s="30">
        <f>ROUND(F4309,3)</f>
        <v>15</v>
      </c>
      <c r="K4309" s="22"/>
      <c r="L4309" s="22"/>
      <c r="M4309" s="22"/>
    </row>
    <row r="4310" spans="1:13" ht="15.15" customHeight="1" thickBot="1" x14ac:dyDescent="0.35">
      <c r="A4310" s="22"/>
      <c r="B4310" s="22"/>
      <c r="C4310" s="22"/>
      <c r="D4310" s="26"/>
      <c r="E4310" s="5" t="s">
        <v>8916</v>
      </c>
      <c r="F4310" s="3">
        <v>59</v>
      </c>
      <c r="G4310" s="20"/>
      <c r="H4310" s="20"/>
      <c r="I4310" s="20"/>
      <c r="J4310" s="30">
        <f>ROUND(F4310,3)</f>
        <v>59</v>
      </c>
      <c r="K4310" s="32">
        <f>SUM(J4308:J4310)</f>
        <v>74</v>
      </c>
      <c r="L4310" s="22"/>
      <c r="M4310" s="22"/>
    </row>
    <row r="4311" spans="1:13" ht="15.45" customHeight="1" thickBot="1" x14ac:dyDescent="0.35">
      <c r="A4311" s="10" t="s">
        <v>8917</v>
      </c>
      <c r="B4311" s="5" t="s">
        <v>8918</v>
      </c>
      <c r="C4311" s="5" t="s">
        <v>8919</v>
      </c>
      <c r="D4311" s="84" t="s">
        <v>8920</v>
      </c>
      <c r="E4311" s="84"/>
      <c r="F4311" s="84"/>
      <c r="G4311" s="84"/>
      <c r="H4311" s="84"/>
      <c r="I4311" s="84"/>
      <c r="J4311" s="84"/>
      <c r="K4311" s="20">
        <f>SUM(K4314:K4315)</f>
        <v>24.5</v>
      </c>
      <c r="L4311" s="21">
        <f>ROUND(0*(1+M2/100),2)</f>
        <v>0</v>
      </c>
      <c r="M4311" s="21">
        <f>ROUND(K4311*L4311,2)</f>
        <v>0</v>
      </c>
    </row>
    <row r="4312" spans="1:13" ht="39.75" customHeight="1" thickBot="1" x14ac:dyDescent="0.35">
      <c r="A4312" s="22"/>
      <c r="B4312" s="22"/>
      <c r="C4312" s="22"/>
      <c r="D4312" s="84" t="s">
        <v>8921</v>
      </c>
      <c r="E4312" s="84"/>
      <c r="F4312" s="84"/>
      <c r="G4312" s="84"/>
      <c r="H4312" s="84"/>
      <c r="I4312" s="84"/>
      <c r="J4312" s="84"/>
      <c r="K4312" s="84"/>
      <c r="L4312" s="84"/>
      <c r="M4312" s="84"/>
    </row>
    <row r="4313" spans="1:13" ht="15.15" customHeight="1" thickBot="1" x14ac:dyDescent="0.35">
      <c r="A4313" s="22"/>
      <c r="B4313" s="22"/>
      <c r="C4313" s="22"/>
      <c r="D4313" s="22"/>
      <c r="E4313" s="23"/>
      <c r="F4313" s="25" t="s">
        <v>8922</v>
      </c>
      <c r="G4313" s="25" t="s">
        <v>8923</v>
      </c>
      <c r="H4313" s="25" t="s">
        <v>8924</v>
      </c>
      <c r="I4313" s="25" t="s">
        <v>8925</v>
      </c>
      <c r="J4313" s="25" t="s">
        <v>8926</v>
      </c>
      <c r="K4313" s="25" t="s">
        <v>8927</v>
      </c>
      <c r="L4313" s="22"/>
      <c r="M4313" s="22"/>
    </row>
    <row r="4314" spans="1:13" ht="15.15" customHeight="1" thickBot="1" x14ac:dyDescent="0.35">
      <c r="A4314" s="22"/>
      <c r="B4314" s="22"/>
      <c r="C4314" s="22"/>
      <c r="D4314" s="26"/>
      <c r="E4314" s="27" t="s">
        <v>8928</v>
      </c>
      <c r="F4314" s="28"/>
      <c r="G4314" s="29"/>
      <c r="H4314" s="29"/>
      <c r="I4314" s="29"/>
      <c r="J4314" s="41" t="s">
        <v>8929</v>
      </c>
      <c r="K4314" s="42"/>
      <c r="L4314" s="22"/>
      <c r="M4314" s="22"/>
    </row>
    <row r="4315" spans="1:13" ht="15.15" customHeight="1" thickBot="1" x14ac:dyDescent="0.35">
      <c r="A4315" s="22"/>
      <c r="B4315" s="22"/>
      <c r="C4315" s="22"/>
      <c r="D4315" s="26"/>
      <c r="E4315" s="5" t="s">
        <v>8930</v>
      </c>
      <c r="F4315" s="3">
        <v>24.5</v>
      </c>
      <c r="G4315" s="20"/>
      <c r="H4315" s="20"/>
      <c r="I4315" s="20"/>
      <c r="J4315" s="30">
        <f>ROUND(F4315,3)</f>
        <v>24.5</v>
      </c>
      <c r="K4315" s="32">
        <f>SUM(J4314:J4315)</f>
        <v>24.5</v>
      </c>
      <c r="L4315" s="22"/>
      <c r="M4315" s="22"/>
    </row>
    <row r="4316" spans="1:13" ht="15.45" customHeight="1" thickBot="1" x14ac:dyDescent="0.35">
      <c r="A4316" s="10" t="s">
        <v>8931</v>
      </c>
      <c r="B4316" s="5" t="s">
        <v>8932</v>
      </c>
      <c r="C4316" s="5" t="s">
        <v>8933</v>
      </c>
      <c r="D4316" s="84" t="s">
        <v>8934</v>
      </c>
      <c r="E4316" s="84"/>
      <c r="F4316" s="84"/>
      <c r="G4316" s="84"/>
      <c r="H4316" s="84"/>
      <c r="I4316" s="84"/>
      <c r="J4316" s="84"/>
      <c r="K4316" s="20">
        <f>SUM(K4319:K4323)</f>
        <v>121.5</v>
      </c>
      <c r="L4316" s="21">
        <f>ROUND(0*(1+M2/100),2)</f>
        <v>0</v>
      </c>
      <c r="M4316" s="21">
        <f>ROUND(K4316*L4316,2)</f>
        <v>0</v>
      </c>
    </row>
    <row r="4317" spans="1:13" ht="39.75" customHeight="1" thickBot="1" x14ac:dyDescent="0.35">
      <c r="A4317" s="22"/>
      <c r="B4317" s="22"/>
      <c r="C4317" s="22"/>
      <c r="D4317" s="84" t="s">
        <v>8935</v>
      </c>
      <c r="E4317" s="84"/>
      <c r="F4317" s="84"/>
      <c r="G4317" s="84"/>
      <c r="H4317" s="84"/>
      <c r="I4317" s="84"/>
      <c r="J4317" s="84"/>
      <c r="K4317" s="84"/>
      <c r="L4317" s="84"/>
      <c r="M4317" s="84"/>
    </row>
    <row r="4318" spans="1:13" ht="15.15" customHeight="1" thickBot="1" x14ac:dyDescent="0.35">
      <c r="A4318" s="22"/>
      <c r="B4318" s="22"/>
      <c r="C4318" s="22"/>
      <c r="D4318" s="22"/>
      <c r="E4318" s="23"/>
      <c r="F4318" s="25" t="s">
        <v>8936</v>
      </c>
      <c r="G4318" s="25" t="s">
        <v>8937</v>
      </c>
      <c r="H4318" s="25" t="s">
        <v>8938</v>
      </c>
      <c r="I4318" s="25" t="s">
        <v>8939</v>
      </c>
      <c r="J4318" s="25" t="s">
        <v>8940</v>
      </c>
      <c r="K4318" s="25" t="s">
        <v>8941</v>
      </c>
      <c r="L4318" s="22"/>
      <c r="M4318" s="22"/>
    </row>
    <row r="4319" spans="1:13" ht="15.15" customHeight="1" thickBot="1" x14ac:dyDescent="0.35">
      <c r="A4319" s="22"/>
      <c r="B4319" s="22"/>
      <c r="C4319" s="22"/>
      <c r="D4319" s="26"/>
      <c r="E4319" s="27" t="s">
        <v>8942</v>
      </c>
      <c r="F4319" s="28"/>
      <c r="G4319" s="29"/>
      <c r="H4319" s="29"/>
      <c r="I4319" s="29"/>
      <c r="J4319" s="41" t="s">
        <v>8943</v>
      </c>
      <c r="K4319" s="42"/>
      <c r="L4319" s="22"/>
      <c r="M4319" s="22"/>
    </row>
    <row r="4320" spans="1:13" ht="15.15" customHeight="1" thickBot="1" x14ac:dyDescent="0.35">
      <c r="A4320" s="22"/>
      <c r="B4320" s="22"/>
      <c r="C4320" s="22"/>
      <c r="D4320" s="26"/>
      <c r="E4320" s="5" t="s">
        <v>8944</v>
      </c>
      <c r="F4320" s="3">
        <v>43</v>
      </c>
      <c r="G4320" s="20"/>
      <c r="H4320" s="20"/>
      <c r="I4320" s="20"/>
      <c r="J4320" s="30">
        <f>ROUND(F4320,3)</f>
        <v>43</v>
      </c>
      <c r="K4320" s="22"/>
      <c r="L4320" s="22"/>
      <c r="M4320" s="22"/>
    </row>
    <row r="4321" spans="1:13" ht="15.15" customHeight="1" thickBot="1" x14ac:dyDescent="0.35">
      <c r="A4321" s="22"/>
      <c r="B4321" s="22"/>
      <c r="C4321" s="22"/>
      <c r="D4321" s="26"/>
      <c r="E4321" s="5" t="s">
        <v>8945</v>
      </c>
      <c r="F4321" s="3"/>
      <c r="G4321" s="20"/>
      <c r="H4321" s="20"/>
      <c r="I4321" s="20"/>
      <c r="J4321" s="24" t="s">
        <v>8946</v>
      </c>
      <c r="K4321" s="22"/>
      <c r="L4321" s="22"/>
      <c r="M4321" s="22"/>
    </row>
    <row r="4322" spans="1:13" ht="15.15" customHeight="1" thickBot="1" x14ac:dyDescent="0.35">
      <c r="A4322" s="22"/>
      <c r="B4322" s="22"/>
      <c r="C4322" s="22"/>
      <c r="D4322" s="26"/>
      <c r="E4322" s="5" t="s">
        <v>8947</v>
      </c>
      <c r="F4322" s="3">
        <v>8</v>
      </c>
      <c r="G4322" s="20"/>
      <c r="H4322" s="20"/>
      <c r="I4322" s="20"/>
      <c r="J4322" s="30">
        <f>ROUND(F4322,3)</f>
        <v>8</v>
      </c>
      <c r="K4322" s="22"/>
      <c r="L4322" s="22"/>
      <c r="M4322" s="22"/>
    </row>
    <row r="4323" spans="1:13" ht="15.15" customHeight="1" thickBot="1" x14ac:dyDescent="0.35">
      <c r="A4323" s="22"/>
      <c r="B4323" s="22"/>
      <c r="C4323" s="22"/>
      <c r="D4323" s="26"/>
      <c r="E4323" s="5" t="s">
        <v>8948</v>
      </c>
      <c r="F4323" s="3">
        <v>70.5</v>
      </c>
      <c r="G4323" s="20"/>
      <c r="H4323" s="20"/>
      <c r="I4323" s="20"/>
      <c r="J4323" s="30">
        <f>ROUND(F4323,3)</f>
        <v>70.5</v>
      </c>
      <c r="K4323" s="32">
        <f>SUM(J4319:J4323)</f>
        <v>121.5</v>
      </c>
      <c r="L4323" s="22"/>
      <c r="M4323" s="22"/>
    </row>
    <row r="4324" spans="1:13" ht="15.45" customHeight="1" thickBot="1" x14ac:dyDescent="0.35">
      <c r="A4324" s="10" t="s">
        <v>8949</v>
      </c>
      <c r="B4324" s="5" t="s">
        <v>8950</v>
      </c>
      <c r="C4324" s="5" t="s">
        <v>8951</v>
      </c>
      <c r="D4324" s="84" t="s">
        <v>8952</v>
      </c>
      <c r="E4324" s="84"/>
      <c r="F4324" s="84"/>
      <c r="G4324" s="84"/>
      <c r="H4324" s="84"/>
      <c r="I4324" s="84"/>
      <c r="J4324" s="84"/>
      <c r="K4324" s="20">
        <f>SUM(K4327:K4335)</f>
        <v>447.5</v>
      </c>
      <c r="L4324" s="21">
        <f>ROUND(0*(1+M2/100),2)</f>
        <v>0</v>
      </c>
      <c r="M4324" s="21">
        <f>ROUND(K4324*L4324,2)</f>
        <v>0</v>
      </c>
    </row>
    <row r="4325" spans="1:13" ht="39.75" customHeight="1" thickBot="1" x14ac:dyDescent="0.35">
      <c r="A4325" s="22"/>
      <c r="B4325" s="22"/>
      <c r="C4325" s="22"/>
      <c r="D4325" s="84" t="s">
        <v>8953</v>
      </c>
      <c r="E4325" s="84"/>
      <c r="F4325" s="84"/>
      <c r="G4325" s="84"/>
      <c r="H4325" s="84"/>
      <c r="I4325" s="84"/>
      <c r="J4325" s="84"/>
      <c r="K4325" s="84"/>
      <c r="L4325" s="84"/>
      <c r="M4325" s="84"/>
    </row>
    <row r="4326" spans="1:13" ht="15.15" customHeight="1" thickBot="1" x14ac:dyDescent="0.35">
      <c r="A4326" s="22"/>
      <c r="B4326" s="22"/>
      <c r="C4326" s="22"/>
      <c r="D4326" s="22"/>
      <c r="E4326" s="23"/>
      <c r="F4326" s="25" t="s">
        <v>8954</v>
      </c>
      <c r="G4326" s="25" t="s">
        <v>8955</v>
      </c>
      <c r="H4326" s="25" t="s">
        <v>8956</v>
      </c>
      <c r="I4326" s="25" t="s">
        <v>8957</v>
      </c>
      <c r="J4326" s="25" t="s">
        <v>8958</v>
      </c>
      <c r="K4326" s="25" t="s">
        <v>8959</v>
      </c>
      <c r="L4326" s="22"/>
      <c r="M4326" s="22"/>
    </row>
    <row r="4327" spans="1:13" ht="15.15" customHeight="1" thickBot="1" x14ac:dyDescent="0.35">
      <c r="A4327" s="22"/>
      <c r="B4327" s="22"/>
      <c r="C4327" s="22"/>
      <c r="D4327" s="26"/>
      <c r="E4327" s="27" t="s">
        <v>8960</v>
      </c>
      <c r="F4327" s="28"/>
      <c r="G4327" s="29"/>
      <c r="H4327" s="29"/>
      <c r="I4327" s="29"/>
      <c r="J4327" s="41" t="s">
        <v>8961</v>
      </c>
      <c r="K4327" s="42"/>
      <c r="L4327" s="22"/>
      <c r="M4327" s="22"/>
    </row>
    <row r="4328" spans="1:13" ht="15.15" customHeight="1" thickBot="1" x14ac:dyDescent="0.35">
      <c r="A4328" s="22"/>
      <c r="B4328" s="22"/>
      <c r="C4328" s="22"/>
      <c r="D4328" s="26"/>
      <c r="E4328" s="5" t="s">
        <v>8962</v>
      </c>
      <c r="F4328" s="3">
        <v>51.5</v>
      </c>
      <c r="G4328" s="20"/>
      <c r="H4328" s="20"/>
      <c r="I4328" s="20"/>
      <c r="J4328" s="30">
        <f>ROUND(F4328,3)</f>
        <v>51.5</v>
      </c>
      <c r="K4328" s="22"/>
      <c r="L4328" s="22"/>
      <c r="M4328" s="22"/>
    </row>
    <row r="4329" spans="1:13" ht="15.15" customHeight="1" thickBot="1" x14ac:dyDescent="0.35">
      <c r="A4329" s="22"/>
      <c r="B4329" s="22"/>
      <c r="C4329" s="22"/>
      <c r="D4329" s="26"/>
      <c r="E4329" s="5" t="s">
        <v>8963</v>
      </c>
      <c r="F4329" s="3">
        <v>142.5</v>
      </c>
      <c r="G4329" s="20"/>
      <c r="H4329" s="20"/>
      <c r="I4329" s="20"/>
      <c r="J4329" s="30">
        <f>ROUND(F4329,3)</f>
        <v>142.5</v>
      </c>
      <c r="K4329" s="22"/>
      <c r="L4329" s="22"/>
      <c r="M4329" s="22"/>
    </row>
    <row r="4330" spans="1:13" ht="15.15" customHeight="1" thickBot="1" x14ac:dyDescent="0.35">
      <c r="A4330" s="22"/>
      <c r="B4330" s="22"/>
      <c r="C4330" s="22"/>
      <c r="D4330" s="26"/>
      <c r="E4330" s="5" t="s">
        <v>8964</v>
      </c>
      <c r="F4330" s="3">
        <v>125</v>
      </c>
      <c r="G4330" s="20"/>
      <c r="H4330" s="20"/>
      <c r="I4330" s="20"/>
      <c r="J4330" s="30">
        <f>ROUND(F4330,3)</f>
        <v>125</v>
      </c>
      <c r="K4330" s="22"/>
      <c r="L4330" s="22"/>
      <c r="M4330" s="22"/>
    </row>
    <row r="4331" spans="1:13" ht="15.15" customHeight="1" thickBot="1" x14ac:dyDescent="0.35">
      <c r="A4331" s="22"/>
      <c r="B4331" s="22"/>
      <c r="C4331" s="22"/>
      <c r="D4331" s="26"/>
      <c r="E4331" s="5" t="s">
        <v>8965</v>
      </c>
      <c r="F4331" s="3">
        <v>56.5</v>
      </c>
      <c r="G4331" s="20"/>
      <c r="H4331" s="20"/>
      <c r="I4331" s="20"/>
      <c r="J4331" s="30">
        <f>ROUND(F4331,3)</f>
        <v>56.5</v>
      </c>
      <c r="K4331" s="22"/>
      <c r="L4331" s="22"/>
      <c r="M4331" s="22"/>
    </row>
    <row r="4332" spans="1:13" ht="15.15" customHeight="1" thickBot="1" x14ac:dyDescent="0.35">
      <c r="A4332" s="22"/>
      <c r="B4332" s="22"/>
      <c r="C4332" s="22"/>
      <c r="D4332" s="26"/>
      <c r="E4332" s="5" t="s">
        <v>8966</v>
      </c>
      <c r="F4332" s="3"/>
      <c r="G4332" s="20"/>
      <c r="H4332" s="20"/>
      <c r="I4332" s="20"/>
      <c r="J4332" s="24" t="s">
        <v>8967</v>
      </c>
      <c r="K4332" s="22"/>
      <c r="L4332" s="22"/>
      <c r="M4332" s="22"/>
    </row>
    <row r="4333" spans="1:13" ht="15.15" customHeight="1" thickBot="1" x14ac:dyDescent="0.35">
      <c r="A4333" s="22"/>
      <c r="B4333" s="22"/>
      <c r="C4333" s="22"/>
      <c r="D4333" s="26"/>
      <c r="E4333" s="5" t="s">
        <v>8968</v>
      </c>
      <c r="F4333" s="3">
        <v>27.5</v>
      </c>
      <c r="G4333" s="20"/>
      <c r="H4333" s="20"/>
      <c r="I4333" s="20"/>
      <c r="J4333" s="30">
        <f>ROUND(F4333,3)</f>
        <v>27.5</v>
      </c>
      <c r="K4333" s="22"/>
      <c r="L4333" s="22"/>
      <c r="M4333" s="22"/>
    </row>
    <row r="4334" spans="1:13" ht="15.15" customHeight="1" thickBot="1" x14ac:dyDescent="0.35">
      <c r="A4334" s="22"/>
      <c r="B4334" s="22"/>
      <c r="C4334" s="22"/>
      <c r="D4334" s="26"/>
      <c r="E4334" s="5" t="s">
        <v>8969</v>
      </c>
      <c r="F4334" s="3">
        <v>29.5</v>
      </c>
      <c r="G4334" s="20"/>
      <c r="H4334" s="20"/>
      <c r="I4334" s="20"/>
      <c r="J4334" s="30">
        <f>ROUND(F4334,3)</f>
        <v>29.5</v>
      </c>
      <c r="K4334" s="22"/>
      <c r="L4334" s="22"/>
      <c r="M4334" s="22"/>
    </row>
    <row r="4335" spans="1:13" ht="15.15" customHeight="1" thickBot="1" x14ac:dyDescent="0.35">
      <c r="A4335" s="22"/>
      <c r="B4335" s="22"/>
      <c r="C4335" s="22"/>
      <c r="D4335" s="26"/>
      <c r="E4335" s="5" t="s">
        <v>8970</v>
      </c>
      <c r="F4335" s="3">
        <v>15</v>
      </c>
      <c r="G4335" s="20"/>
      <c r="H4335" s="20"/>
      <c r="I4335" s="20"/>
      <c r="J4335" s="30">
        <f>ROUND(F4335,3)</f>
        <v>15</v>
      </c>
      <c r="K4335" s="32">
        <f>SUM(J4327:J4335)</f>
        <v>447.5</v>
      </c>
      <c r="L4335" s="22"/>
      <c r="M4335" s="22"/>
    </row>
    <row r="4336" spans="1:13" ht="15.45" customHeight="1" thickBot="1" x14ac:dyDescent="0.35">
      <c r="A4336" s="10" t="s">
        <v>8971</v>
      </c>
      <c r="B4336" s="5" t="s">
        <v>8972</v>
      </c>
      <c r="C4336" s="5" t="s">
        <v>8973</v>
      </c>
      <c r="D4336" s="84" t="s">
        <v>8974</v>
      </c>
      <c r="E4336" s="84"/>
      <c r="F4336" s="84"/>
      <c r="G4336" s="84"/>
      <c r="H4336" s="84"/>
      <c r="I4336" s="84"/>
      <c r="J4336" s="84"/>
      <c r="K4336" s="20">
        <f>SUM(K4339:K4341)</f>
        <v>54.5</v>
      </c>
      <c r="L4336" s="21">
        <f>ROUND(0*(1+M2/100),2)</f>
        <v>0</v>
      </c>
      <c r="M4336" s="21">
        <f>ROUND(K4336*L4336,2)</f>
        <v>0</v>
      </c>
    </row>
    <row r="4337" spans="1:13" ht="39.75" customHeight="1" thickBot="1" x14ac:dyDescent="0.35">
      <c r="A4337" s="22"/>
      <c r="B4337" s="22"/>
      <c r="C4337" s="22"/>
      <c r="D4337" s="84" t="s">
        <v>8975</v>
      </c>
      <c r="E4337" s="84"/>
      <c r="F4337" s="84"/>
      <c r="G4337" s="84"/>
      <c r="H4337" s="84"/>
      <c r="I4337" s="84"/>
      <c r="J4337" s="84"/>
      <c r="K4337" s="84"/>
      <c r="L4337" s="84"/>
      <c r="M4337" s="84"/>
    </row>
    <row r="4338" spans="1:13" ht="15.15" customHeight="1" thickBot="1" x14ac:dyDescent="0.35">
      <c r="A4338" s="22"/>
      <c r="B4338" s="22"/>
      <c r="C4338" s="22"/>
      <c r="D4338" s="22"/>
      <c r="E4338" s="23"/>
      <c r="F4338" s="25" t="s">
        <v>8976</v>
      </c>
      <c r="G4338" s="25" t="s">
        <v>8977</v>
      </c>
      <c r="H4338" s="25" t="s">
        <v>8978</v>
      </c>
      <c r="I4338" s="25" t="s">
        <v>8979</v>
      </c>
      <c r="J4338" s="25" t="s">
        <v>8980</v>
      </c>
      <c r="K4338" s="25" t="s">
        <v>8981</v>
      </c>
      <c r="L4338" s="22"/>
      <c r="M4338" s="22"/>
    </row>
    <row r="4339" spans="1:13" ht="15.15" customHeight="1" thickBot="1" x14ac:dyDescent="0.35">
      <c r="A4339" s="22"/>
      <c r="B4339" s="22"/>
      <c r="C4339" s="22"/>
      <c r="D4339" s="26"/>
      <c r="E4339" s="27" t="s">
        <v>8982</v>
      </c>
      <c r="F4339" s="28"/>
      <c r="G4339" s="29"/>
      <c r="H4339" s="29"/>
      <c r="I4339" s="29"/>
      <c r="J4339" s="41" t="s">
        <v>8983</v>
      </c>
      <c r="K4339" s="42"/>
      <c r="L4339" s="22"/>
      <c r="M4339" s="22"/>
    </row>
    <row r="4340" spans="1:13" ht="15.15" customHeight="1" thickBot="1" x14ac:dyDescent="0.35">
      <c r="A4340" s="22"/>
      <c r="B4340" s="22"/>
      <c r="C4340" s="22"/>
      <c r="D4340" s="26"/>
      <c r="E4340" s="5" t="s">
        <v>8984</v>
      </c>
      <c r="F4340" s="3">
        <v>30.5</v>
      </c>
      <c r="G4340" s="20"/>
      <c r="H4340" s="20"/>
      <c r="I4340" s="20"/>
      <c r="J4340" s="30">
        <f>ROUND(F4340,3)</f>
        <v>30.5</v>
      </c>
      <c r="K4340" s="22"/>
      <c r="L4340" s="22"/>
      <c r="M4340" s="22"/>
    </row>
    <row r="4341" spans="1:13" ht="15.15" customHeight="1" thickBot="1" x14ac:dyDescent="0.35">
      <c r="A4341" s="22"/>
      <c r="B4341" s="22"/>
      <c r="C4341" s="22"/>
      <c r="D4341" s="26"/>
      <c r="E4341" s="5" t="s">
        <v>8985</v>
      </c>
      <c r="F4341" s="3">
        <v>24</v>
      </c>
      <c r="G4341" s="20"/>
      <c r="H4341" s="20"/>
      <c r="I4341" s="20"/>
      <c r="J4341" s="30">
        <f>ROUND(F4341,3)</f>
        <v>24</v>
      </c>
      <c r="K4341" s="32">
        <f>SUM(J4339:J4341)</f>
        <v>54.5</v>
      </c>
      <c r="L4341" s="22"/>
      <c r="M4341" s="22"/>
    </row>
    <row r="4342" spans="1:13" ht="15.45" customHeight="1" thickBot="1" x14ac:dyDescent="0.35">
      <c r="A4342" s="10" t="s">
        <v>8986</v>
      </c>
      <c r="B4342" s="5" t="s">
        <v>8987</v>
      </c>
      <c r="C4342" s="5" t="s">
        <v>8988</v>
      </c>
      <c r="D4342" s="84" t="s">
        <v>8989</v>
      </c>
      <c r="E4342" s="84"/>
      <c r="F4342" s="84"/>
      <c r="G4342" s="84"/>
      <c r="H4342" s="84"/>
      <c r="I4342" s="84"/>
      <c r="J4342" s="84"/>
      <c r="K4342" s="20">
        <f>SUM(K4345:K4345)</f>
        <v>1</v>
      </c>
      <c r="L4342" s="21">
        <f>ROUND(0*(1+M2/100),2)</f>
        <v>0</v>
      </c>
      <c r="M4342" s="21">
        <f>ROUND(K4342*L4342,2)</f>
        <v>0</v>
      </c>
    </row>
    <row r="4343" spans="1:13" ht="95.25" customHeight="1" thickBot="1" x14ac:dyDescent="0.35">
      <c r="A4343" s="22"/>
      <c r="B4343" s="22"/>
      <c r="C4343" s="22"/>
      <c r="D4343" s="84" t="s">
        <v>8990</v>
      </c>
      <c r="E4343" s="84"/>
      <c r="F4343" s="84"/>
      <c r="G4343" s="84"/>
      <c r="H4343" s="84"/>
      <c r="I4343" s="84"/>
      <c r="J4343" s="84"/>
      <c r="K4343" s="84"/>
      <c r="L4343" s="84"/>
      <c r="M4343" s="84"/>
    </row>
    <row r="4344" spans="1:13" ht="15.15" customHeight="1" thickBot="1" x14ac:dyDescent="0.35">
      <c r="A4344" s="22"/>
      <c r="B4344" s="22"/>
      <c r="C4344" s="22"/>
      <c r="D4344" s="22"/>
      <c r="E4344" s="23"/>
      <c r="F4344" s="25" t="s">
        <v>8991</v>
      </c>
      <c r="G4344" s="25" t="s">
        <v>8992</v>
      </c>
      <c r="H4344" s="25" t="s">
        <v>8993</v>
      </c>
      <c r="I4344" s="25" t="s">
        <v>8994</v>
      </c>
      <c r="J4344" s="25" t="s">
        <v>8995</v>
      </c>
      <c r="K4344" s="25" t="s">
        <v>8996</v>
      </c>
      <c r="L4344" s="22"/>
      <c r="M4344" s="22"/>
    </row>
    <row r="4345" spans="1:13" ht="15.15" customHeight="1" thickBot="1" x14ac:dyDescent="0.35">
      <c r="A4345" s="22"/>
      <c r="B4345" s="22"/>
      <c r="C4345" s="22"/>
      <c r="D4345" s="26"/>
      <c r="E4345" s="27" t="s">
        <v>8997</v>
      </c>
      <c r="F4345" s="28">
        <v>1</v>
      </c>
      <c r="G4345" s="29"/>
      <c r="H4345" s="29"/>
      <c r="I4345" s="29"/>
      <c r="J4345" s="31">
        <f>ROUND(F4345,3)</f>
        <v>1</v>
      </c>
      <c r="K4345" s="33">
        <f>SUM(J4345:J4345)</f>
        <v>1</v>
      </c>
      <c r="L4345" s="22"/>
      <c r="M4345" s="22"/>
    </row>
    <row r="4346" spans="1:13" ht="15.45" customHeight="1" thickBot="1" x14ac:dyDescent="0.35">
      <c r="A4346" s="10" t="s">
        <v>8998</v>
      </c>
      <c r="B4346" s="5" t="s">
        <v>8999</v>
      </c>
      <c r="C4346" s="5" t="s">
        <v>9000</v>
      </c>
      <c r="D4346" s="84" t="s">
        <v>9001</v>
      </c>
      <c r="E4346" s="84"/>
      <c r="F4346" s="84"/>
      <c r="G4346" s="84"/>
      <c r="H4346" s="84"/>
      <c r="I4346" s="84"/>
      <c r="J4346" s="84"/>
      <c r="K4346" s="20">
        <f>SUM(K4349:K4349)</f>
        <v>1</v>
      </c>
      <c r="L4346" s="21">
        <f>ROUND(0*(1+M2/100),2)</f>
        <v>0</v>
      </c>
      <c r="M4346" s="21">
        <f>ROUND(K4346*L4346,2)</f>
        <v>0</v>
      </c>
    </row>
    <row r="4347" spans="1:13" ht="95.25" customHeight="1" thickBot="1" x14ac:dyDescent="0.35">
      <c r="A4347" s="22"/>
      <c r="B4347" s="22"/>
      <c r="C4347" s="22"/>
      <c r="D4347" s="84" t="s">
        <v>9002</v>
      </c>
      <c r="E4347" s="84"/>
      <c r="F4347" s="84"/>
      <c r="G4347" s="84"/>
      <c r="H4347" s="84"/>
      <c r="I4347" s="84"/>
      <c r="J4347" s="84"/>
      <c r="K4347" s="84"/>
      <c r="L4347" s="84"/>
      <c r="M4347" s="84"/>
    </row>
    <row r="4348" spans="1:13" ht="15.15" customHeight="1" thickBot="1" x14ac:dyDescent="0.35">
      <c r="A4348" s="22"/>
      <c r="B4348" s="22"/>
      <c r="C4348" s="22"/>
      <c r="D4348" s="22"/>
      <c r="E4348" s="23"/>
      <c r="F4348" s="25" t="s">
        <v>9003</v>
      </c>
      <c r="G4348" s="25" t="s">
        <v>9004</v>
      </c>
      <c r="H4348" s="25" t="s">
        <v>9005</v>
      </c>
      <c r="I4348" s="25" t="s">
        <v>9006</v>
      </c>
      <c r="J4348" s="25" t="s">
        <v>9007</v>
      </c>
      <c r="K4348" s="25" t="s">
        <v>9008</v>
      </c>
      <c r="L4348" s="22"/>
      <c r="M4348" s="22"/>
    </row>
    <row r="4349" spans="1:13" ht="15.15" customHeight="1" thickBot="1" x14ac:dyDescent="0.35">
      <c r="A4349" s="22"/>
      <c r="B4349" s="22"/>
      <c r="C4349" s="22"/>
      <c r="D4349" s="26"/>
      <c r="E4349" s="27" t="s">
        <v>9009</v>
      </c>
      <c r="F4349" s="28">
        <v>1</v>
      </c>
      <c r="G4349" s="29"/>
      <c r="H4349" s="29"/>
      <c r="I4349" s="29"/>
      <c r="J4349" s="31">
        <f>ROUND(F4349,3)</f>
        <v>1</v>
      </c>
      <c r="K4349" s="33">
        <f>SUM(J4349:J4349)</f>
        <v>1</v>
      </c>
      <c r="L4349" s="22"/>
      <c r="M4349" s="22"/>
    </row>
    <row r="4350" spans="1:13" ht="15.45" customHeight="1" thickBot="1" x14ac:dyDescent="0.35">
      <c r="A4350" s="10" t="s">
        <v>9010</v>
      </c>
      <c r="B4350" s="5" t="s">
        <v>9011</v>
      </c>
      <c r="C4350" s="5" t="s">
        <v>9012</v>
      </c>
      <c r="D4350" s="84" t="s">
        <v>9013</v>
      </c>
      <c r="E4350" s="84"/>
      <c r="F4350" s="84"/>
      <c r="G4350" s="84"/>
      <c r="H4350" s="84"/>
      <c r="I4350" s="84"/>
      <c r="J4350" s="84"/>
      <c r="K4350" s="20">
        <f>SUM(K4353:K4354)</f>
        <v>2</v>
      </c>
      <c r="L4350" s="21">
        <f>ROUND(0*(1+M2/100),2)</f>
        <v>0</v>
      </c>
      <c r="M4350" s="21">
        <f>ROUND(K4350*L4350,2)</f>
        <v>0</v>
      </c>
    </row>
    <row r="4351" spans="1:13" ht="85.95" customHeight="1" thickBot="1" x14ac:dyDescent="0.35">
      <c r="A4351" s="22"/>
      <c r="B4351" s="22"/>
      <c r="C4351" s="22"/>
      <c r="D4351" s="84" t="s">
        <v>9014</v>
      </c>
      <c r="E4351" s="84"/>
      <c r="F4351" s="84"/>
      <c r="G4351" s="84"/>
      <c r="H4351" s="84"/>
      <c r="I4351" s="84"/>
      <c r="J4351" s="84"/>
      <c r="K4351" s="84"/>
      <c r="L4351" s="84"/>
      <c r="M4351" s="84"/>
    </row>
    <row r="4352" spans="1:13" ht="15.15" customHeight="1" thickBot="1" x14ac:dyDescent="0.35">
      <c r="A4352" s="22"/>
      <c r="B4352" s="22"/>
      <c r="C4352" s="22"/>
      <c r="D4352" s="22"/>
      <c r="E4352" s="23"/>
      <c r="F4352" s="25" t="s">
        <v>9015</v>
      </c>
      <c r="G4352" s="25" t="s">
        <v>9016</v>
      </c>
      <c r="H4352" s="25" t="s">
        <v>9017</v>
      </c>
      <c r="I4352" s="25" t="s">
        <v>9018</v>
      </c>
      <c r="J4352" s="25" t="s">
        <v>9019</v>
      </c>
      <c r="K4352" s="25" t="s">
        <v>9020</v>
      </c>
      <c r="L4352" s="22"/>
      <c r="M4352" s="22"/>
    </row>
    <row r="4353" spans="1:13" ht="15.15" customHeight="1" thickBot="1" x14ac:dyDescent="0.35">
      <c r="A4353" s="22"/>
      <c r="B4353" s="22"/>
      <c r="C4353" s="22"/>
      <c r="D4353" s="26"/>
      <c r="E4353" s="27" t="s">
        <v>9021</v>
      </c>
      <c r="F4353" s="28">
        <v>1</v>
      </c>
      <c r="G4353" s="29"/>
      <c r="H4353" s="29"/>
      <c r="I4353" s="29"/>
      <c r="J4353" s="31">
        <f>ROUND(F4353,3)</f>
        <v>1</v>
      </c>
      <c r="K4353" s="42"/>
      <c r="L4353" s="22"/>
      <c r="M4353" s="22"/>
    </row>
    <row r="4354" spans="1:13" ht="15.15" customHeight="1" thickBot="1" x14ac:dyDescent="0.35">
      <c r="A4354" s="22"/>
      <c r="B4354" s="22"/>
      <c r="C4354" s="22"/>
      <c r="D4354" s="26"/>
      <c r="E4354" s="5" t="s">
        <v>9022</v>
      </c>
      <c r="F4354" s="3">
        <v>1</v>
      </c>
      <c r="G4354" s="20"/>
      <c r="H4354" s="20"/>
      <c r="I4354" s="20"/>
      <c r="J4354" s="30">
        <f>ROUND(F4354,3)</f>
        <v>1</v>
      </c>
      <c r="K4354" s="32">
        <f>SUM(J4353:J4354)</f>
        <v>2</v>
      </c>
      <c r="L4354" s="22"/>
      <c r="M4354" s="22"/>
    </row>
    <row r="4355" spans="1:13" ht="15.45" customHeight="1" thickBot="1" x14ac:dyDescent="0.35">
      <c r="A4355" s="10" t="s">
        <v>9023</v>
      </c>
      <c r="B4355" s="5" t="s">
        <v>9024</v>
      </c>
      <c r="C4355" s="5" t="s">
        <v>9025</v>
      </c>
      <c r="D4355" s="84" t="s">
        <v>9026</v>
      </c>
      <c r="E4355" s="84"/>
      <c r="F4355" s="84"/>
      <c r="G4355" s="84"/>
      <c r="H4355" s="84"/>
      <c r="I4355" s="84"/>
      <c r="J4355" s="84"/>
      <c r="K4355" s="20">
        <f>SUM(K4358:K4358)</f>
        <v>1</v>
      </c>
      <c r="L4355" s="21">
        <f>ROUND(0*(1+M2/100),2)</f>
        <v>0</v>
      </c>
      <c r="M4355" s="21">
        <f>ROUND(K4355*L4355,2)</f>
        <v>0</v>
      </c>
    </row>
    <row r="4356" spans="1:13" ht="85.95" customHeight="1" thickBot="1" x14ac:dyDescent="0.35">
      <c r="A4356" s="22"/>
      <c r="B4356" s="22"/>
      <c r="C4356" s="22"/>
      <c r="D4356" s="84" t="s">
        <v>9027</v>
      </c>
      <c r="E4356" s="84"/>
      <c r="F4356" s="84"/>
      <c r="G4356" s="84"/>
      <c r="H4356" s="84"/>
      <c r="I4356" s="84"/>
      <c r="J4356" s="84"/>
      <c r="K4356" s="84"/>
      <c r="L4356" s="84"/>
      <c r="M4356" s="84"/>
    </row>
    <row r="4357" spans="1:13" ht="15.15" customHeight="1" thickBot="1" x14ac:dyDescent="0.35">
      <c r="A4357" s="22"/>
      <c r="B4357" s="22"/>
      <c r="C4357" s="22"/>
      <c r="D4357" s="22"/>
      <c r="E4357" s="23"/>
      <c r="F4357" s="25" t="s">
        <v>9028</v>
      </c>
      <c r="G4357" s="25" t="s">
        <v>9029</v>
      </c>
      <c r="H4357" s="25" t="s">
        <v>9030</v>
      </c>
      <c r="I4357" s="25" t="s">
        <v>9031</v>
      </c>
      <c r="J4357" s="25" t="s">
        <v>9032</v>
      </c>
      <c r="K4357" s="25" t="s">
        <v>9033</v>
      </c>
      <c r="L4357" s="22"/>
      <c r="M4357" s="22"/>
    </row>
    <row r="4358" spans="1:13" ht="15.15" customHeight="1" thickBot="1" x14ac:dyDescent="0.35">
      <c r="A4358" s="22"/>
      <c r="B4358" s="22"/>
      <c r="C4358" s="22"/>
      <c r="D4358" s="26"/>
      <c r="E4358" s="27" t="s">
        <v>9034</v>
      </c>
      <c r="F4358" s="28">
        <v>1</v>
      </c>
      <c r="G4358" s="29"/>
      <c r="H4358" s="29"/>
      <c r="I4358" s="29"/>
      <c r="J4358" s="31">
        <f>ROUND(F4358,3)</f>
        <v>1</v>
      </c>
      <c r="K4358" s="33">
        <f>SUM(J4358:J4358)</f>
        <v>1</v>
      </c>
      <c r="L4358" s="22"/>
      <c r="M4358" s="22"/>
    </row>
    <row r="4359" spans="1:13" ht="15.45" customHeight="1" thickBot="1" x14ac:dyDescent="0.35">
      <c r="A4359" s="10" t="s">
        <v>9035</v>
      </c>
      <c r="B4359" s="5" t="s">
        <v>9036</v>
      </c>
      <c r="C4359" s="5" t="s">
        <v>9037</v>
      </c>
      <c r="D4359" s="84" t="s">
        <v>9038</v>
      </c>
      <c r="E4359" s="84"/>
      <c r="F4359" s="84"/>
      <c r="G4359" s="84"/>
      <c r="H4359" s="84"/>
      <c r="I4359" s="84"/>
      <c r="J4359" s="84"/>
      <c r="K4359" s="20">
        <f>SUM(K4362:K4362)</f>
        <v>1</v>
      </c>
      <c r="L4359" s="21">
        <f>ROUND(0*(1+M2/100),2)</f>
        <v>0</v>
      </c>
      <c r="M4359" s="21">
        <f>ROUND(K4359*L4359,2)</f>
        <v>0</v>
      </c>
    </row>
    <row r="4360" spans="1:13" ht="85.95" customHeight="1" thickBot="1" x14ac:dyDescent="0.35">
      <c r="A4360" s="22"/>
      <c r="B4360" s="22"/>
      <c r="C4360" s="22"/>
      <c r="D4360" s="84" t="s">
        <v>9039</v>
      </c>
      <c r="E4360" s="84"/>
      <c r="F4360" s="84"/>
      <c r="G4360" s="84"/>
      <c r="H4360" s="84"/>
      <c r="I4360" s="84"/>
      <c r="J4360" s="84"/>
      <c r="K4360" s="84"/>
      <c r="L4360" s="84"/>
      <c r="M4360" s="84"/>
    </row>
    <row r="4361" spans="1:13" ht="15.15" customHeight="1" thickBot="1" x14ac:dyDescent="0.35">
      <c r="A4361" s="22"/>
      <c r="B4361" s="22"/>
      <c r="C4361" s="22"/>
      <c r="D4361" s="22"/>
      <c r="E4361" s="23"/>
      <c r="F4361" s="25" t="s">
        <v>9040</v>
      </c>
      <c r="G4361" s="25" t="s">
        <v>9041</v>
      </c>
      <c r="H4361" s="25" t="s">
        <v>9042</v>
      </c>
      <c r="I4361" s="25" t="s">
        <v>9043</v>
      </c>
      <c r="J4361" s="25" t="s">
        <v>9044</v>
      </c>
      <c r="K4361" s="25" t="s">
        <v>9045</v>
      </c>
      <c r="L4361" s="22"/>
      <c r="M4361" s="22"/>
    </row>
    <row r="4362" spans="1:13" ht="15.15" customHeight="1" thickBot="1" x14ac:dyDescent="0.35">
      <c r="A4362" s="22"/>
      <c r="B4362" s="22"/>
      <c r="C4362" s="22"/>
      <c r="D4362" s="26"/>
      <c r="E4362" s="27" t="s">
        <v>9046</v>
      </c>
      <c r="F4362" s="28">
        <v>1</v>
      </c>
      <c r="G4362" s="29"/>
      <c r="H4362" s="29"/>
      <c r="I4362" s="29"/>
      <c r="J4362" s="31">
        <f>ROUND(F4362,3)</f>
        <v>1</v>
      </c>
      <c r="K4362" s="33">
        <f>SUM(J4362:J4362)</f>
        <v>1</v>
      </c>
      <c r="L4362" s="22"/>
      <c r="M4362" s="22"/>
    </row>
    <row r="4363" spans="1:13" ht="15.45" customHeight="1" thickBot="1" x14ac:dyDescent="0.35">
      <c r="A4363" s="10" t="s">
        <v>9047</v>
      </c>
      <c r="B4363" s="5" t="s">
        <v>9048</v>
      </c>
      <c r="C4363" s="5" t="s">
        <v>9049</v>
      </c>
      <c r="D4363" s="84" t="s">
        <v>9050</v>
      </c>
      <c r="E4363" s="84"/>
      <c r="F4363" s="84"/>
      <c r="G4363" s="84"/>
      <c r="H4363" s="84"/>
      <c r="I4363" s="84"/>
      <c r="J4363" s="84"/>
      <c r="K4363" s="20">
        <f>SUM(K4366:K4368)</f>
        <v>4</v>
      </c>
      <c r="L4363" s="21">
        <f>ROUND(0*(1+M2/100),2)</f>
        <v>0</v>
      </c>
      <c r="M4363" s="21">
        <f>ROUND(K4363*L4363,2)</f>
        <v>0</v>
      </c>
    </row>
    <row r="4364" spans="1:13" ht="85.95" customHeight="1" thickBot="1" x14ac:dyDescent="0.35">
      <c r="A4364" s="22"/>
      <c r="B4364" s="22"/>
      <c r="C4364" s="22"/>
      <c r="D4364" s="84" t="s">
        <v>9051</v>
      </c>
      <c r="E4364" s="84"/>
      <c r="F4364" s="84"/>
      <c r="G4364" s="84"/>
      <c r="H4364" s="84"/>
      <c r="I4364" s="84"/>
      <c r="J4364" s="84"/>
      <c r="K4364" s="84"/>
      <c r="L4364" s="84"/>
      <c r="M4364" s="84"/>
    </row>
    <row r="4365" spans="1:13" ht="15.15" customHeight="1" thickBot="1" x14ac:dyDescent="0.35">
      <c r="A4365" s="22"/>
      <c r="B4365" s="22"/>
      <c r="C4365" s="22"/>
      <c r="D4365" s="22"/>
      <c r="E4365" s="23"/>
      <c r="F4365" s="25" t="s">
        <v>9052</v>
      </c>
      <c r="G4365" s="25" t="s">
        <v>9053</v>
      </c>
      <c r="H4365" s="25" t="s">
        <v>9054</v>
      </c>
      <c r="I4365" s="25" t="s">
        <v>9055</v>
      </c>
      <c r="J4365" s="25" t="s">
        <v>9056</v>
      </c>
      <c r="K4365" s="25" t="s">
        <v>9057</v>
      </c>
      <c r="L4365" s="22"/>
      <c r="M4365" s="22"/>
    </row>
    <row r="4366" spans="1:13" ht="15.15" customHeight="1" thickBot="1" x14ac:dyDescent="0.35">
      <c r="A4366" s="22"/>
      <c r="B4366" s="22"/>
      <c r="C4366" s="22"/>
      <c r="D4366" s="26"/>
      <c r="E4366" s="27" t="s">
        <v>9058</v>
      </c>
      <c r="F4366" s="28">
        <v>2</v>
      </c>
      <c r="G4366" s="29"/>
      <c r="H4366" s="29"/>
      <c r="I4366" s="29"/>
      <c r="J4366" s="31">
        <f>ROUND(F4366,3)</f>
        <v>2</v>
      </c>
      <c r="K4366" s="42"/>
      <c r="L4366" s="22"/>
      <c r="M4366" s="22"/>
    </row>
    <row r="4367" spans="1:13" ht="15.15" customHeight="1" thickBot="1" x14ac:dyDescent="0.35">
      <c r="A4367" s="22"/>
      <c r="B4367" s="22"/>
      <c r="C4367" s="22"/>
      <c r="D4367" s="26"/>
      <c r="E4367" s="5" t="s">
        <v>9059</v>
      </c>
      <c r="F4367" s="3">
        <v>1</v>
      </c>
      <c r="G4367" s="20"/>
      <c r="H4367" s="20"/>
      <c r="I4367" s="20"/>
      <c r="J4367" s="30">
        <f>ROUND(F4367,3)</f>
        <v>1</v>
      </c>
      <c r="K4367" s="22"/>
      <c r="L4367" s="22"/>
      <c r="M4367" s="22"/>
    </row>
    <row r="4368" spans="1:13" ht="15.15" customHeight="1" thickBot="1" x14ac:dyDescent="0.35">
      <c r="A4368" s="22"/>
      <c r="B4368" s="22"/>
      <c r="C4368" s="22"/>
      <c r="D4368" s="26"/>
      <c r="E4368" s="5" t="s">
        <v>9060</v>
      </c>
      <c r="F4368" s="3">
        <v>1</v>
      </c>
      <c r="G4368" s="20"/>
      <c r="H4368" s="20"/>
      <c r="I4368" s="20"/>
      <c r="J4368" s="30">
        <f>ROUND(F4368,3)</f>
        <v>1</v>
      </c>
      <c r="K4368" s="32">
        <f>SUM(J4366:J4368)</f>
        <v>4</v>
      </c>
      <c r="L4368" s="22"/>
      <c r="M4368" s="22"/>
    </row>
    <row r="4369" spans="1:13" ht="15.45" customHeight="1" thickBot="1" x14ac:dyDescent="0.35">
      <c r="A4369" s="10" t="s">
        <v>9061</v>
      </c>
      <c r="B4369" s="5" t="s">
        <v>9062</v>
      </c>
      <c r="C4369" s="5" t="s">
        <v>9063</v>
      </c>
      <c r="D4369" s="84" t="s">
        <v>9064</v>
      </c>
      <c r="E4369" s="84"/>
      <c r="F4369" s="84"/>
      <c r="G4369" s="84"/>
      <c r="H4369" s="84"/>
      <c r="I4369" s="84"/>
      <c r="J4369" s="84"/>
      <c r="K4369" s="20">
        <f>SUM(K4372:K4373)</f>
        <v>2</v>
      </c>
      <c r="L4369" s="21">
        <f>ROUND(0*(1+M2/100),2)</f>
        <v>0</v>
      </c>
      <c r="M4369" s="21">
        <f>ROUND(K4369*L4369,2)</f>
        <v>0</v>
      </c>
    </row>
    <row r="4370" spans="1:13" ht="113.7" customHeight="1" thickBot="1" x14ac:dyDescent="0.35">
      <c r="A4370" s="22"/>
      <c r="B4370" s="22"/>
      <c r="C4370" s="22"/>
      <c r="D4370" s="84" t="s">
        <v>9065</v>
      </c>
      <c r="E4370" s="84"/>
      <c r="F4370" s="84"/>
      <c r="G4370" s="84"/>
      <c r="H4370" s="84"/>
      <c r="I4370" s="84"/>
      <c r="J4370" s="84"/>
      <c r="K4370" s="84"/>
      <c r="L4370" s="84"/>
      <c r="M4370" s="84"/>
    </row>
    <row r="4371" spans="1:13" ht="15.15" customHeight="1" thickBot="1" x14ac:dyDescent="0.35">
      <c r="A4371" s="22"/>
      <c r="B4371" s="22"/>
      <c r="C4371" s="22"/>
      <c r="D4371" s="22"/>
      <c r="E4371" s="23"/>
      <c r="F4371" s="25" t="s">
        <v>9066</v>
      </c>
      <c r="G4371" s="25" t="s">
        <v>9067</v>
      </c>
      <c r="H4371" s="25" t="s">
        <v>9068</v>
      </c>
      <c r="I4371" s="25" t="s">
        <v>9069</v>
      </c>
      <c r="J4371" s="25" t="s">
        <v>9070</v>
      </c>
      <c r="K4371" s="25" t="s">
        <v>9071</v>
      </c>
      <c r="L4371" s="22"/>
      <c r="M4371" s="22"/>
    </row>
    <row r="4372" spans="1:13" ht="15.15" customHeight="1" thickBot="1" x14ac:dyDescent="0.35">
      <c r="A4372" s="22"/>
      <c r="B4372" s="22"/>
      <c r="C4372" s="22"/>
      <c r="D4372" s="26"/>
      <c r="E4372" s="27" t="s">
        <v>9072</v>
      </c>
      <c r="F4372" s="28">
        <v>1</v>
      </c>
      <c r="G4372" s="29"/>
      <c r="H4372" s="29"/>
      <c r="I4372" s="29"/>
      <c r="J4372" s="31">
        <f>ROUND(F4372,3)</f>
        <v>1</v>
      </c>
      <c r="K4372" s="42"/>
      <c r="L4372" s="22"/>
      <c r="M4372" s="22"/>
    </row>
    <row r="4373" spans="1:13" ht="15.15" customHeight="1" thickBot="1" x14ac:dyDescent="0.35">
      <c r="A4373" s="22"/>
      <c r="B4373" s="22"/>
      <c r="C4373" s="22"/>
      <c r="D4373" s="26"/>
      <c r="E4373" s="5" t="s">
        <v>9073</v>
      </c>
      <c r="F4373" s="3">
        <v>1</v>
      </c>
      <c r="G4373" s="20"/>
      <c r="H4373" s="20"/>
      <c r="I4373" s="20"/>
      <c r="J4373" s="30">
        <f>ROUND(F4373,3)</f>
        <v>1</v>
      </c>
      <c r="K4373" s="32">
        <f>SUM(J4372:J4373)</f>
        <v>2</v>
      </c>
      <c r="L4373" s="22"/>
      <c r="M4373" s="22"/>
    </row>
    <row r="4374" spans="1:13" ht="15.45" customHeight="1" thickBot="1" x14ac:dyDescent="0.35">
      <c r="A4374" s="10" t="s">
        <v>9074</v>
      </c>
      <c r="B4374" s="5" t="s">
        <v>9075</v>
      </c>
      <c r="C4374" s="5" t="s">
        <v>9076</v>
      </c>
      <c r="D4374" s="84" t="s">
        <v>9077</v>
      </c>
      <c r="E4374" s="84"/>
      <c r="F4374" s="84"/>
      <c r="G4374" s="84"/>
      <c r="H4374" s="84"/>
      <c r="I4374" s="84"/>
      <c r="J4374" s="84"/>
      <c r="K4374" s="20">
        <f>SUM(K4377:K4404)</f>
        <v>28</v>
      </c>
      <c r="L4374" s="21">
        <f>ROUND(0*(1+M2/100),2)</f>
        <v>0</v>
      </c>
      <c r="M4374" s="21">
        <f>ROUND(K4374*L4374,2)</f>
        <v>0</v>
      </c>
    </row>
    <row r="4375" spans="1:13" ht="113.7" customHeight="1" thickBot="1" x14ac:dyDescent="0.35">
      <c r="A4375" s="22"/>
      <c r="B4375" s="22"/>
      <c r="C4375" s="22"/>
      <c r="D4375" s="84" t="s">
        <v>9078</v>
      </c>
      <c r="E4375" s="84"/>
      <c r="F4375" s="84"/>
      <c r="G4375" s="84"/>
      <c r="H4375" s="84"/>
      <c r="I4375" s="84"/>
      <c r="J4375" s="84"/>
      <c r="K4375" s="84"/>
      <c r="L4375" s="84"/>
      <c r="M4375" s="84"/>
    </row>
    <row r="4376" spans="1:13" ht="15.15" customHeight="1" thickBot="1" x14ac:dyDescent="0.35">
      <c r="A4376" s="22"/>
      <c r="B4376" s="22"/>
      <c r="C4376" s="22"/>
      <c r="D4376" s="22"/>
      <c r="E4376" s="23"/>
      <c r="F4376" s="25" t="s">
        <v>9079</v>
      </c>
      <c r="G4376" s="25" t="s">
        <v>9080</v>
      </c>
      <c r="H4376" s="25" t="s">
        <v>9081</v>
      </c>
      <c r="I4376" s="25" t="s">
        <v>9082</v>
      </c>
      <c r="J4376" s="25" t="s">
        <v>9083</v>
      </c>
      <c r="K4376" s="25" t="s">
        <v>9084</v>
      </c>
      <c r="L4376" s="22"/>
      <c r="M4376" s="22"/>
    </row>
    <row r="4377" spans="1:13" ht="15.15" customHeight="1" thickBot="1" x14ac:dyDescent="0.35">
      <c r="A4377" s="22"/>
      <c r="B4377" s="22"/>
      <c r="C4377" s="22"/>
      <c r="D4377" s="26"/>
      <c r="E4377" s="27" t="s">
        <v>9085</v>
      </c>
      <c r="F4377" s="28">
        <v>1</v>
      </c>
      <c r="G4377" s="29"/>
      <c r="H4377" s="29"/>
      <c r="I4377" s="29"/>
      <c r="J4377" s="31">
        <f t="shared" ref="J4377:J4404" si="91">ROUND(F4377,3)</f>
        <v>1</v>
      </c>
      <c r="K4377" s="42"/>
      <c r="L4377" s="22"/>
      <c r="M4377" s="22"/>
    </row>
    <row r="4378" spans="1:13" ht="15.15" customHeight="1" thickBot="1" x14ac:dyDescent="0.35">
      <c r="A4378" s="22"/>
      <c r="B4378" s="22"/>
      <c r="C4378" s="22"/>
      <c r="D4378" s="26"/>
      <c r="E4378" s="5" t="s">
        <v>9086</v>
      </c>
      <c r="F4378" s="3">
        <v>1</v>
      </c>
      <c r="G4378" s="20"/>
      <c r="H4378" s="20"/>
      <c r="I4378" s="20"/>
      <c r="J4378" s="30">
        <f t="shared" si="91"/>
        <v>1</v>
      </c>
      <c r="K4378" s="22"/>
      <c r="L4378" s="22"/>
      <c r="M4378" s="22"/>
    </row>
    <row r="4379" spans="1:13" ht="15.15" customHeight="1" thickBot="1" x14ac:dyDescent="0.35">
      <c r="A4379" s="22"/>
      <c r="B4379" s="22"/>
      <c r="C4379" s="22"/>
      <c r="D4379" s="26"/>
      <c r="E4379" s="5" t="s">
        <v>9087</v>
      </c>
      <c r="F4379" s="3">
        <v>1</v>
      </c>
      <c r="G4379" s="20"/>
      <c r="H4379" s="20"/>
      <c r="I4379" s="20"/>
      <c r="J4379" s="30">
        <f t="shared" si="91"/>
        <v>1</v>
      </c>
      <c r="K4379" s="22"/>
      <c r="L4379" s="22"/>
      <c r="M4379" s="22"/>
    </row>
    <row r="4380" spans="1:13" ht="15.15" customHeight="1" thickBot="1" x14ac:dyDescent="0.35">
      <c r="A4380" s="22"/>
      <c r="B4380" s="22"/>
      <c r="C4380" s="22"/>
      <c r="D4380" s="26"/>
      <c r="E4380" s="5" t="s">
        <v>9088</v>
      </c>
      <c r="F4380" s="3">
        <v>1</v>
      </c>
      <c r="G4380" s="20"/>
      <c r="H4380" s="20"/>
      <c r="I4380" s="20"/>
      <c r="J4380" s="30">
        <f t="shared" si="91"/>
        <v>1</v>
      </c>
      <c r="K4380" s="22"/>
      <c r="L4380" s="22"/>
      <c r="M4380" s="22"/>
    </row>
    <row r="4381" spans="1:13" ht="15.15" customHeight="1" thickBot="1" x14ac:dyDescent="0.35">
      <c r="A4381" s="22"/>
      <c r="B4381" s="22"/>
      <c r="C4381" s="22"/>
      <c r="D4381" s="26"/>
      <c r="E4381" s="5" t="s">
        <v>9089</v>
      </c>
      <c r="F4381" s="3">
        <v>1</v>
      </c>
      <c r="G4381" s="20"/>
      <c r="H4381" s="20"/>
      <c r="I4381" s="20"/>
      <c r="J4381" s="30">
        <f t="shared" si="91"/>
        <v>1</v>
      </c>
      <c r="K4381" s="22"/>
      <c r="L4381" s="22"/>
      <c r="M4381" s="22"/>
    </row>
    <row r="4382" spans="1:13" ht="15.15" customHeight="1" thickBot="1" x14ac:dyDescent="0.35">
      <c r="A4382" s="22"/>
      <c r="B4382" s="22"/>
      <c r="C4382" s="22"/>
      <c r="D4382" s="26"/>
      <c r="E4382" s="5" t="s">
        <v>9090</v>
      </c>
      <c r="F4382" s="3">
        <v>1</v>
      </c>
      <c r="G4382" s="20"/>
      <c r="H4382" s="20"/>
      <c r="I4382" s="20"/>
      <c r="J4382" s="30">
        <f t="shared" si="91"/>
        <v>1</v>
      </c>
      <c r="K4382" s="22"/>
      <c r="L4382" s="22"/>
      <c r="M4382" s="22"/>
    </row>
    <row r="4383" spans="1:13" ht="15.15" customHeight="1" thickBot="1" x14ac:dyDescent="0.35">
      <c r="A4383" s="22"/>
      <c r="B4383" s="22"/>
      <c r="C4383" s="22"/>
      <c r="D4383" s="26"/>
      <c r="E4383" s="5" t="s">
        <v>9091</v>
      </c>
      <c r="F4383" s="3">
        <v>1</v>
      </c>
      <c r="G4383" s="20"/>
      <c r="H4383" s="20"/>
      <c r="I4383" s="20"/>
      <c r="J4383" s="30">
        <f t="shared" si="91"/>
        <v>1</v>
      </c>
      <c r="K4383" s="22"/>
      <c r="L4383" s="22"/>
      <c r="M4383" s="22"/>
    </row>
    <row r="4384" spans="1:13" ht="15.15" customHeight="1" thickBot="1" x14ac:dyDescent="0.35">
      <c r="A4384" s="22"/>
      <c r="B4384" s="22"/>
      <c r="C4384" s="22"/>
      <c r="D4384" s="26"/>
      <c r="E4384" s="5" t="s">
        <v>9092</v>
      </c>
      <c r="F4384" s="3">
        <v>1</v>
      </c>
      <c r="G4384" s="20"/>
      <c r="H4384" s="20"/>
      <c r="I4384" s="20"/>
      <c r="J4384" s="30">
        <f t="shared" si="91"/>
        <v>1</v>
      </c>
      <c r="K4384" s="22"/>
      <c r="L4384" s="22"/>
      <c r="M4384" s="22"/>
    </row>
    <row r="4385" spans="1:13" ht="15.15" customHeight="1" thickBot="1" x14ac:dyDescent="0.35">
      <c r="A4385" s="22"/>
      <c r="B4385" s="22"/>
      <c r="C4385" s="22"/>
      <c r="D4385" s="26"/>
      <c r="E4385" s="5" t="s">
        <v>9093</v>
      </c>
      <c r="F4385" s="3">
        <v>1</v>
      </c>
      <c r="G4385" s="20"/>
      <c r="H4385" s="20"/>
      <c r="I4385" s="20"/>
      <c r="J4385" s="30">
        <f t="shared" si="91"/>
        <v>1</v>
      </c>
      <c r="K4385" s="22"/>
      <c r="L4385" s="22"/>
      <c r="M4385" s="22"/>
    </row>
    <row r="4386" spans="1:13" ht="15.15" customHeight="1" thickBot="1" x14ac:dyDescent="0.35">
      <c r="A4386" s="22"/>
      <c r="B4386" s="22"/>
      <c r="C4386" s="22"/>
      <c r="D4386" s="26"/>
      <c r="E4386" s="5" t="s">
        <v>9094</v>
      </c>
      <c r="F4386" s="3">
        <v>1</v>
      </c>
      <c r="G4386" s="20"/>
      <c r="H4386" s="20"/>
      <c r="I4386" s="20"/>
      <c r="J4386" s="30">
        <f t="shared" si="91"/>
        <v>1</v>
      </c>
      <c r="K4386" s="22"/>
      <c r="L4386" s="22"/>
      <c r="M4386" s="22"/>
    </row>
    <row r="4387" spans="1:13" ht="15.15" customHeight="1" thickBot="1" x14ac:dyDescent="0.35">
      <c r="A4387" s="22"/>
      <c r="B4387" s="22"/>
      <c r="C4387" s="22"/>
      <c r="D4387" s="26"/>
      <c r="E4387" s="5" t="s">
        <v>9095</v>
      </c>
      <c r="F4387" s="3">
        <v>1</v>
      </c>
      <c r="G4387" s="20"/>
      <c r="H4387" s="20"/>
      <c r="I4387" s="20"/>
      <c r="J4387" s="30">
        <f t="shared" si="91"/>
        <v>1</v>
      </c>
      <c r="K4387" s="22"/>
      <c r="L4387" s="22"/>
      <c r="M4387" s="22"/>
    </row>
    <row r="4388" spans="1:13" ht="15.15" customHeight="1" thickBot="1" x14ac:dyDescent="0.35">
      <c r="A4388" s="22"/>
      <c r="B4388" s="22"/>
      <c r="C4388" s="22"/>
      <c r="D4388" s="26"/>
      <c r="E4388" s="5" t="s">
        <v>9096</v>
      </c>
      <c r="F4388" s="3">
        <v>1</v>
      </c>
      <c r="G4388" s="20"/>
      <c r="H4388" s="20"/>
      <c r="I4388" s="20"/>
      <c r="J4388" s="30">
        <f t="shared" si="91"/>
        <v>1</v>
      </c>
      <c r="K4388" s="22"/>
      <c r="L4388" s="22"/>
      <c r="M4388" s="22"/>
    </row>
    <row r="4389" spans="1:13" ht="15.15" customHeight="1" thickBot="1" x14ac:dyDescent="0.35">
      <c r="A4389" s="22"/>
      <c r="B4389" s="22"/>
      <c r="C4389" s="22"/>
      <c r="D4389" s="26"/>
      <c r="E4389" s="5" t="s">
        <v>9097</v>
      </c>
      <c r="F4389" s="3">
        <v>1</v>
      </c>
      <c r="G4389" s="20"/>
      <c r="H4389" s="20"/>
      <c r="I4389" s="20"/>
      <c r="J4389" s="30">
        <f t="shared" si="91"/>
        <v>1</v>
      </c>
      <c r="K4389" s="22"/>
      <c r="L4389" s="22"/>
      <c r="M4389" s="22"/>
    </row>
    <row r="4390" spans="1:13" ht="15.15" customHeight="1" thickBot="1" x14ac:dyDescent="0.35">
      <c r="A4390" s="22"/>
      <c r="B4390" s="22"/>
      <c r="C4390" s="22"/>
      <c r="D4390" s="26"/>
      <c r="E4390" s="5" t="s">
        <v>9098</v>
      </c>
      <c r="F4390" s="3">
        <v>1</v>
      </c>
      <c r="G4390" s="20"/>
      <c r="H4390" s="20"/>
      <c r="I4390" s="20"/>
      <c r="J4390" s="30">
        <f t="shared" si="91"/>
        <v>1</v>
      </c>
      <c r="K4390" s="22"/>
      <c r="L4390" s="22"/>
      <c r="M4390" s="22"/>
    </row>
    <row r="4391" spans="1:13" ht="15.15" customHeight="1" thickBot="1" x14ac:dyDescent="0.35">
      <c r="A4391" s="22"/>
      <c r="B4391" s="22"/>
      <c r="C4391" s="22"/>
      <c r="D4391" s="26"/>
      <c r="E4391" s="5" t="s">
        <v>9099</v>
      </c>
      <c r="F4391" s="3">
        <v>1</v>
      </c>
      <c r="G4391" s="20"/>
      <c r="H4391" s="20"/>
      <c r="I4391" s="20"/>
      <c r="J4391" s="30">
        <f t="shared" si="91"/>
        <v>1</v>
      </c>
      <c r="K4391" s="22"/>
      <c r="L4391" s="22"/>
      <c r="M4391" s="22"/>
    </row>
    <row r="4392" spans="1:13" ht="15.15" customHeight="1" thickBot="1" x14ac:dyDescent="0.35">
      <c r="A4392" s="22"/>
      <c r="B4392" s="22"/>
      <c r="C4392" s="22"/>
      <c r="D4392" s="26"/>
      <c r="E4392" s="5" t="s">
        <v>9100</v>
      </c>
      <c r="F4392" s="3">
        <v>1</v>
      </c>
      <c r="G4392" s="20"/>
      <c r="H4392" s="20"/>
      <c r="I4392" s="20"/>
      <c r="J4392" s="30">
        <f t="shared" si="91"/>
        <v>1</v>
      </c>
      <c r="K4392" s="22"/>
      <c r="L4392" s="22"/>
      <c r="M4392" s="22"/>
    </row>
    <row r="4393" spans="1:13" ht="15.15" customHeight="1" thickBot="1" x14ac:dyDescent="0.35">
      <c r="A4393" s="22"/>
      <c r="B4393" s="22"/>
      <c r="C4393" s="22"/>
      <c r="D4393" s="26"/>
      <c r="E4393" s="5" t="s">
        <v>9101</v>
      </c>
      <c r="F4393" s="3">
        <v>1</v>
      </c>
      <c r="G4393" s="20"/>
      <c r="H4393" s="20"/>
      <c r="I4393" s="20"/>
      <c r="J4393" s="30">
        <f t="shared" si="91"/>
        <v>1</v>
      </c>
      <c r="K4393" s="22"/>
      <c r="L4393" s="22"/>
      <c r="M4393" s="22"/>
    </row>
    <row r="4394" spans="1:13" ht="15.15" customHeight="1" thickBot="1" x14ac:dyDescent="0.35">
      <c r="A4394" s="22"/>
      <c r="B4394" s="22"/>
      <c r="C4394" s="22"/>
      <c r="D4394" s="26"/>
      <c r="E4394" s="5" t="s">
        <v>9102</v>
      </c>
      <c r="F4394" s="3">
        <v>1</v>
      </c>
      <c r="G4394" s="20"/>
      <c r="H4394" s="20"/>
      <c r="I4394" s="20"/>
      <c r="J4394" s="30">
        <f t="shared" si="91"/>
        <v>1</v>
      </c>
      <c r="K4394" s="22"/>
      <c r="L4394" s="22"/>
      <c r="M4394" s="22"/>
    </row>
    <row r="4395" spans="1:13" ht="15.15" customHeight="1" thickBot="1" x14ac:dyDescent="0.35">
      <c r="A4395" s="22"/>
      <c r="B4395" s="22"/>
      <c r="C4395" s="22"/>
      <c r="D4395" s="26"/>
      <c r="E4395" s="5" t="s">
        <v>9103</v>
      </c>
      <c r="F4395" s="3">
        <v>1</v>
      </c>
      <c r="G4395" s="20"/>
      <c r="H4395" s="20"/>
      <c r="I4395" s="20"/>
      <c r="J4395" s="30">
        <f t="shared" si="91"/>
        <v>1</v>
      </c>
      <c r="K4395" s="22"/>
      <c r="L4395" s="22"/>
      <c r="M4395" s="22"/>
    </row>
    <row r="4396" spans="1:13" ht="15.15" customHeight="1" thickBot="1" x14ac:dyDescent="0.35">
      <c r="A4396" s="22"/>
      <c r="B4396" s="22"/>
      <c r="C4396" s="22"/>
      <c r="D4396" s="26"/>
      <c r="E4396" s="5" t="s">
        <v>9104</v>
      </c>
      <c r="F4396" s="3">
        <v>1</v>
      </c>
      <c r="G4396" s="20"/>
      <c r="H4396" s="20"/>
      <c r="I4396" s="20"/>
      <c r="J4396" s="30">
        <f t="shared" si="91"/>
        <v>1</v>
      </c>
      <c r="K4396" s="22"/>
      <c r="L4396" s="22"/>
      <c r="M4396" s="22"/>
    </row>
    <row r="4397" spans="1:13" ht="15.15" customHeight="1" thickBot="1" x14ac:dyDescent="0.35">
      <c r="A4397" s="22"/>
      <c r="B4397" s="22"/>
      <c r="C4397" s="22"/>
      <c r="D4397" s="26"/>
      <c r="E4397" s="5" t="s">
        <v>9105</v>
      </c>
      <c r="F4397" s="3">
        <v>1</v>
      </c>
      <c r="G4397" s="20"/>
      <c r="H4397" s="20"/>
      <c r="I4397" s="20"/>
      <c r="J4397" s="30">
        <f t="shared" si="91"/>
        <v>1</v>
      </c>
      <c r="K4397" s="22"/>
      <c r="L4397" s="22"/>
      <c r="M4397" s="22"/>
    </row>
    <row r="4398" spans="1:13" ht="15.15" customHeight="1" thickBot="1" x14ac:dyDescent="0.35">
      <c r="A4398" s="22"/>
      <c r="B4398" s="22"/>
      <c r="C4398" s="22"/>
      <c r="D4398" s="26"/>
      <c r="E4398" s="5" t="s">
        <v>9106</v>
      </c>
      <c r="F4398" s="3">
        <v>1</v>
      </c>
      <c r="G4398" s="20"/>
      <c r="H4398" s="20"/>
      <c r="I4398" s="20"/>
      <c r="J4398" s="30">
        <f t="shared" si="91"/>
        <v>1</v>
      </c>
      <c r="K4398" s="22"/>
      <c r="L4398" s="22"/>
      <c r="M4398" s="22"/>
    </row>
    <row r="4399" spans="1:13" ht="15.15" customHeight="1" thickBot="1" x14ac:dyDescent="0.35">
      <c r="A4399" s="22"/>
      <c r="B4399" s="22"/>
      <c r="C4399" s="22"/>
      <c r="D4399" s="26"/>
      <c r="E4399" s="5" t="s">
        <v>9107</v>
      </c>
      <c r="F4399" s="3">
        <v>1</v>
      </c>
      <c r="G4399" s="20"/>
      <c r="H4399" s="20"/>
      <c r="I4399" s="20"/>
      <c r="J4399" s="30">
        <f t="shared" si="91"/>
        <v>1</v>
      </c>
      <c r="K4399" s="22"/>
      <c r="L4399" s="22"/>
      <c r="M4399" s="22"/>
    </row>
    <row r="4400" spans="1:13" ht="15.15" customHeight="1" thickBot="1" x14ac:dyDescent="0.35">
      <c r="A4400" s="22"/>
      <c r="B4400" s="22"/>
      <c r="C4400" s="22"/>
      <c r="D4400" s="26"/>
      <c r="E4400" s="5" t="s">
        <v>9108</v>
      </c>
      <c r="F4400" s="3">
        <v>1</v>
      </c>
      <c r="G4400" s="20"/>
      <c r="H4400" s="20"/>
      <c r="I4400" s="20"/>
      <c r="J4400" s="30">
        <f t="shared" si="91"/>
        <v>1</v>
      </c>
      <c r="K4400" s="22"/>
      <c r="L4400" s="22"/>
      <c r="M4400" s="22"/>
    </row>
    <row r="4401" spans="1:13" ht="15.15" customHeight="1" thickBot="1" x14ac:dyDescent="0.35">
      <c r="A4401" s="22"/>
      <c r="B4401" s="22"/>
      <c r="C4401" s="22"/>
      <c r="D4401" s="26"/>
      <c r="E4401" s="5" t="s">
        <v>9109</v>
      </c>
      <c r="F4401" s="3">
        <v>1</v>
      </c>
      <c r="G4401" s="20"/>
      <c r="H4401" s="20"/>
      <c r="I4401" s="20"/>
      <c r="J4401" s="30">
        <f t="shared" si="91"/>
        <v>1</v>
      </c>
      <c r="K4401" s="22"/>
      <c r="L4401" s="22"/>
      <c r="M4401" s="22"/>
    </row>
    <row r="4402" spans="1:13" ht="15.15" customHeight="1" thickBot="1" x14ac:dyDescent="0.35">
      <c r="A4402" s="22"/>
      <c r="B4402" s="22"/>
      <c r="C4402" s="22"/>
      <c r="D4402" s="26"/>
      <c r="E4402" s="5" t="s">
        <v>9110</v>
      </c>
      <c r="F4402" s="3">
        <v>1</v>
      </c>
      <c r="G4402" s="20"/>
      <c r="H4402" s="20"/>
      <c r="I4402" s="20"/>
      <c r="J4402" s="30">
        <f t="shared" si="91"/>
        <v>1</v>
      </c>
      <c r="K4402" s="22"/>
      <c r="L4402" s="22"/>
      <c r="M4402" s="22"/>
    </row>
    <row r="4403" spans="1:13" ht="15.15" customHeight="1" thickBot="1" x14ac:dyDescent="0.35">
      <c r="A4403" s="22"/>
      <c r="B4403" s="22"/>
      <c r="C4403" s="22"/>
      <c r="D4403" s="26"/>
      <c r="E4403" s="5" t="s">
        <v>9111</v>
      </c>
      <c r="F4403" s="3">
        <v>1</v>
      </c>
      <c r="G4403" s="20"/>
      <c r="H4403" s="20"/>
      <c r="I4403" s="20"/>
      <c r="J4403" s="30">
        <f t="shared" si="91"/>
        <v>1</v>
      </c>
      <c r="K4403" s="22"/>
      <c r="L4403" s="22"/>
      <c r="M4403" s="22"/>
    </row>
    <row r="4404" spans="1:13" ht="15.15" customHeight="1" thickBot="1" x14ac:dyDescent="0.35">
      <c r="A4404" s="22"/>
      <c r="B4404" s="22"/>
      <c r="C4404" s="22"/>
      <c r="D4404" s="26"/>
      <c r="E4404" s="5" t="s">
        <v>9112</v>
      </c>
      <c r="F4404" s="3">
        <v>1</v>
      </c>
      <c r="G4404" s="20"/>
      <c r="H4404" s="20"/>
      <c r="I4404" s="20"/>
      <c r="J4404" s="30">
        <f t="shared" si="91"/>
        <v>1</v>
      </c>
      <c r="K4404" s="32">
        <f>SUM(J4377:J4404)</f>
        <v>28</v>
      </c>
      <c r="L4404" s="22"/>
      <c r="M4404" s="22"/>
    </row>
    <row r="4405" spans="1:13" ht="15.45" customHeight="1" thickBot="1" x14ac:dyDescent="0.35">
      <c r="A4405" s="10" t="s">
        <v>9113</v>
      </c>
      <c r="B4405" s="5" t="s">
        <v>9114</v>
      </c>
      <c r="C4405" s="5" t="s">
        <v>9115</v>
      </c>
      <c r="D4405" s="84" t="s">
        <v>9116</v>
      </c>
      <c r="E4405" s="84"/>
      <c r="F4405" s="84"/>
      <c r="G4405" s="84"/>
      <c r="H4405" s="84"/>
      <c r="I4405" s="84"/>
      <c r="J4405" s="84"/>
      <c r="K4405" s="20">
        <f>SUM(K4408:K4408)</f>
        <v>1</v>
      </c>
      <c r="L4405" s="21">
        <f>ROUND(0*(1+M2/100),2)</f>
        <v>0</v>
      </c>
      <c r="M4405" s="21">
        <f>ROUND(K4405*L4405,2)</f>
        <v>0</v>
      </c>
    </row>
    <row r="4406" spans="1:13" ht="113.7" customHeight="1" thickBot="1" x14ac:dyDescent="0.35">
      <c r="A4406" s="22"/>
      <c r="B4406" s="22"/>
      <c r="C4406" s="22"/>
      <c r="D4406" s="84" t="s">
        <v>9117</v>
      </c>
      <c r="E4406" s="84"/>
      <c r="F4406" s="84"/>
      <c r="G4406" s="84"/>
      <c r="H4406" s="84"/>
      <c r="I4406" s="84"/>
      <c r="J4406" s="84"/>
      <c r="K4406" s="84"/>
      <c r="L4406" s="84"/>
      <c r="M4406" s="84"/>
    </row>
    <row r="4407" spans="1:13" ht="15.15" customHeight="1" thickBot="1" x14ac:dyDescent="0.35">
      <c r="A4407" s="22"/>
      <c r="B4407" s="22"/>
      <c r="C4407" s="22"/>
      <c r="D4407" s="22"/>
      <c r="E4407" s="23"/>
      <c r="F4407" s="25" t="s">
        <v>9118</v>
      </c>
      <c r="G4407" s="25" t="s">
        <v>9119</v>
      </c>
      <c r="H4407" s="25" t="s">
        <v>9120</v>
      </c>
      <c r="I4407" s="25" t="s">
        <v>9121</v>
      </c>
      <c r="J4407" s="25" t="s">
        <v>9122</v>
      </c>
      <c r="K4407" s="25" t="s">
        <v>9123</v>
      </c>
      <c r="L4407" s="22"/>
      <c r="M4407" s="22"/>
    </row>
    <row r="4408" spans="1:13" ht="15.15" customHeight="1" thickBot="1" x14ac:dyDescent="0.35">
      <c r="A4408" s="22"/>
      <c r="B4408" s="22"/>
      <c r="C4408" s="22"/>
      <c r="D4408" s="26"/>
      <c r="E4408" s="27" t="s">
        <v>9124</v>
      </c>
      <c r="F4408" s="28">
        <v>1</v>
      </c>
      <c r="G4408" s="29"/>
      <c r="H4408" s="29"/>
      <c r="I4408" s="29"/>
      <c r="J4408" s="31">
        <f>ROUND(F4408,3)</f>
        <v>1</v>
      </c>
      <c r="K4408" s="33">
        <f>SUM(J4408:J4408)</f>
        <v>1</v>
      </c>
      <c r="L4408" s="22"/>
      <c r="M4408" s="22"/>
    </row>
    <row r="4409" spans="1:13" ht="15.45" customHeight="1" thickBot="1" x14ac:dyDescent="0.35">
      <c r="A4409" s="10" t="s">
        <v>9125</v>
      </c>
      <c r="B4409" s="5" t="s">
        <v>9126</v>
      </c>
      <c r="C4409" s="5" t="s">
        <v>9127</v>
      </c>
      <c r="D4409" s="84" t="s">
        <v>9128</v>
      </c>
      <c r="E4409" s="84"/>
      <c r="F4409" s="84"/>
      <c r="G4409" s="84"/>
      <c r="H4409" s="84"/>
      <c r="I4409" s="84"/>
      <c r="J4409" s="84"/>
      <c r="K4409" s="20">
        <f>SUM(K4412:K4413)</f>
        <v>2</v>
      </c>
      <c r="L4409" s="21">
        <f>ROUND(0*(1+M2/100),2)</f>
        <v>0</v>
      </c>
      <c r="M4409" s="21">
        <f>ROUND(K4409*L4409,2)</f>
        <v>0</v>
      </c>
    </row>
    <row r="4410" spans="1:13" ht="104.55" customHeight="1" thickBot="1" x14ac:dyDescent="0.35">
      <c r="A4410" s="22"/>
      <c r="B4410" s="22"/>
      <c r="C4410" s="22"/>
      <c r="D4410" s="84" t="s">
        <v>9129</v>
      </c>
      <c r="E4410" s="84"/>
      <c r="F4410" s="84"/>
      <c r="G4410" s="84"/>
      <c r="H4410" s="84"/>
      <c r="I4410" s="84"/>
      <c r="J4410" s="84"/>
      <c r="K4410" s="84"/>
      <c r="L4410" s="84"/>
      <c r="M4410" s="84"/>
    </row>
    <row r="4411" spans="1:13" ht="15.15" customHeight="1" thickBot="1" x14ac:dyDescent="0.35">
      <c r="A4411" s="22"/>
      <c r="B4411" s="22"/>
      <c r="C4411" s="22"/>
      <c r="D4411" s="22"/>
      <c r="E4411" s="23"/>
      <c r="F4411" s="25" t="s">
        <v>9130</v>
      </c>
      <c r="G4411" s="25" t="s">
        <v>9131</v>
      </c>
      <c r="H4411" s="25" t="s">
        <v>9132</v>
      </c>
      <c r="I4411" s="25" t="s">
        <v>9133</v>
      </c>
      <c r="J4411" s="25" t="s">
        <v>9134</v>
      </c>
      <c r="K4411" s="25" t="s">
        <v>9135</v>
      </c>
      <c r="L4411" s="22"/>
      <c r="M4411" s="22"/>
    </row>
    <row r="4412" spans="1:13" ht="15.15" customHeight="1" thickBot="1" x14ac:dyDescent="0.35">
      <c r="A4412" s="22"/>
      <c r="B4412" s="22"/>
      <c r="C4412" s="22"/>
      <c r="D4412" s="26"/>
      <c r="E4412" s="27" t="s">
        <v>9136</v>
      </c>
      <c r="F4412" s="28">
        <v>1</v>
      </c>
      <c r="G4412" s="29"/>
      <c r="H4412" s="29"/>
      <c r="I4412" s="29"/>
      <c r="J4412" s="31">
        <f>ROUND(F4412,3)</f>
        <v>1</v>
      </c>
      <c r="K4412" s="42"/>
      <c r="L4412" s="22"/>
      <c r="M4412" s="22"/>
    </row>
    <row r="4413" spans="1:13" ht="15.15" customHeight="1" thickBot="1" x14ac:dyDescent="0.35">
      <c r="A4413" s="22"/>
      <c r="B4413" s="22"/>
      <c r="C4413" s="22"/>
      <c r="D4413" s="26"/>
      <c r="E4413" s="5" t="s">
        <v>9137</v>
      </c>
      <c r="F4413" s="3">
        <v>1</v>
      </c>
      <c r="G4413" s="20"/>
      <c r="H4413" s="20"/>
      <c r="I4413" s="20"/>
      <c r="J4413" s="30">
        <f>ROUND(F4413,3)</f>
        <v>1</v>
      </c>
      <c r="K4413" s="32">
        <f>SUM(J4412:J4413)</f>
        <v>2</v>
      </c>
      <c r="L4413" s="22"/>
      <c r="M4413" s="22"/>
    </row>
    <row r="4414" spans="1:13" ht="15.45" customHeight="1" thickBot="1" x14ac:dyDescent="0.35">
      <c r="A4414" s="10" t="s">
        <v>9138</v>
      </c>
      <c r="B4414" s="5" t="s">
        <v>9139</v>
      </c>
      <c r="C4414" s="5" t="s">
        <v>9140</v>
      </c>
      <c r="D4414" s="84" t="s">
        <v>9141</v>
      </c>
      <c r="E4414" s="84"/>
      <c r="F4414" s="84"/>
      <c r="G4414" s="84"/>
      <c r="H4414" s="84"/>
      <c r="I4414" s="84"/>
      <c r="J4414" s="84"/>
      <c r="K4414" s="20">
        <f>SUM(K4417:K4417)</f>
        <v>1</v>
      </c>
      <c r="L4414" s="21">
        <f>ROUND(0*(1+M2/100),2)</f>
        <v>0</v>
      </c>
      <c r="M4414" s="21">
        <f>ROUND(K4414*L4414,2)</f>
        <v>0</v>
      </c>
    </row>
    <row r="4415" spans="1:13" ht="113.7" customHeight="1" thickBot="1" x14ac:dyDescent="0.35">
      <c r="A4415" s="22"/>
      <c r="B4415" s="22"/>
      <c r="C4415" s="22"/>
      <c r="D4415" s="84" t="s">
        <v>9142</v>
      </c>
      <c r="E4415" s="84"/>
      <c r="F4415" s="84"/>
      <c r="G4415" s="84"/>
      <c r="H4415" s="84"/>
      <c r="I4415" s="84"/>
      <c r="J4415" s="84"/>
      <c r="K4415" s="84"/>
      <c r="L4415" s="84"/>
      <c r="M4415" s="84"/>
    </row>
    <row r="4416" spans="1:13" ht="15.15" customHeight="1" thickBot="1" x14ac:dyDescent="0.35">
      <c r="A4416" s="22"/>
      <c r="B4416" s="22"/>
      <c r="C4416" s="22"/>
      <c r="D4416" s="22"/>
      <c r="E4416" s="23"/>
      <c r="F4416" s="25" t="s">
        <v>9143</v>
      </c>
      <c r="G4416" s="25" t="s">
        <v>9144</v>
      </c>
      <c r="H4416" s="25" t="s">
        <v>9145</v>
      </c>
      <c r="I4416" s="25" t="s">
        <v>9146</v>
      </c>
      <c r="J4416" s="25" t="s">
        <v>9147</v>
      </c>
      <c r="K4416" s="25" t="s">
        <v>9148</v>
      </c>
      <c r="L4416" s="22"/>
      <c r="M4416" s="22"/>
    </row>
    <row r="4417" spans="1:13" ht="21.3" customHeight="1" thickBot="1" x14ac:dyDescent="0.35">
      <c r="A4417" s="22"/>
      <c r="B4417" s="22"/>
      <c r="C4417" s="22"/>
      <c r="D4417" s="26"/>
      <c r="E4417" s="27" t="s">
        <v>9149</v>
      </c>
      <c r="F4417" s="28">
        <v>1</v>
      </c>
      <c r="G4417" s="29"/>
      <c r="H4417" s="29"/>
      <c r="I4417" s="29"/>
      <c r="J4417" s="31">
        <f>ROUND(F4417,3)</f>
        <v>1</v>
      </c>
      <c r="K4417" s="33">
        <f>SUM(J4417:J4417)</f>
        <v>1</v>
      </c>
      <c r="L4417" s="22"/>
      <c r="M4417" s="22"/>
    </row>
    <row r="4418" spans="1:13" ht="15.45" customHeight="1" thickBot="1" x14ac:dyDescent="0.35">
      <c r="A4418" s="10" t="s">
        <v>9150</v>
      </c>
      <c r="B4418" s="5" t="s">
        <v>9151</v>
      </c>
      <c r="C4418" s="5" t="s">
        <v>9152</v>
      </c>
      <c r="D4418" s="84" t="s">
        <v>9153</v>
      </c>
      <c r="E4418" s="84"/>
      <c r="F4418" s="84"/>
      <c r="G4418" s="84"/>
      <c r="H4418" s="84"/>
      <c r="I4418" s="84"/>
      <c r="J4418" s="84"/>
      <c r="K4418" s="20">
        <f>SUM(K4421:K4421)</f>
        <v>1</v>
      </c>
      <c r="L4418" s="21">
        <f>ROUND(0*(1+M2/100),2)</f>
        <v>0</v>
      </c>
      <c r="M4418" s="21">
        <f>ROUND(K4418*L4418,2)</f>
        <v>0</v>
      </c>
    </row>
    <row r="4419" spans="1:13" ht="123" customHeight="1" thickBot="1" x14ac:dyDescent="0.35">
      <c r="A4419" s="22"/>
      <c r="B4419" s="22"/>
      <c r="C4419" s="22"/>
      <c r="D4419" s="84" t="s">
        <v>9154</v>
      </c>
      <c r="E4419" s="84"/>
      <c r="F4419" s="84"/>
      <c r="G4419" s="84"/>
      <c r="H4419" s="84"/>
      <c r="I4419" s="84"/>
      <c r="J4419" s="84"/>
      <c r="K4419" s="84"/>
      <c r="L4419" s="84"/>
      <c r="M4419" s="84"/>
    </row>
    <row r="4420" spans="1:13" ht="15.15" customHeight="1" thickBot="1" x14ac:dyDescent="0.35">
      <c r="A4420" s="22"/>
      <c r="B4420" s="22"/>
      <c r="C4420" s="22"/>
      <c r="D4420" s="22"/>
      <c r="E4420" s="23"/>
      <c r="F4420" s="25" t="s">
        <v>9155</v>
      </c>
      <c r="G4420" s="25" t="s">
        <v>9156</v>
      </c>
      <c r="H4420" s="25" t="s">
        <v>9157</v>
      </c>
      <c r="I4420" s="25" t="s">
        <v>9158</v>
      </c>
      <c r="J4420" s="25" t="s">
        <v>9159</v>
      </c>
      <c r="K4420" s="25" t="s">
        <v>9160</v>
      </c>
      <c r="L4420" s="22"/>
      <c r="M4420" s="22"/>
    </row>
    <row r="4421" spans="1:13" ht="15.15" customHeight="1" thickBot="1" x14ac:dyDescent="0.35">
      <c r="A4421" s="22"/>
      <c r="B4421" s="22"/>
      <c r="C4421" s="22"/>
      <c r="D4421" s="26"/>
      <c r="E4421" s="27" t="s">
        <v>9161</v>
      </c>
      <c r="F4421" s="28">
        <v>1</v>
      </c>
      <c r="G4421" s="29"/>
      <c r="H4421" s="29"/>
      <c r="I4421" s="29"/>
      <c r="J4421" s="31">
        <f>ROUND(F4421,3)</f>
        <v>1</v>
      </c>
      <c r="K4421" s="33">
        <f>SUM(J4421:J4421)</f>
        <v>1</v>
      </c>
      <c r="L4421" s="22"/>
      <c r="M4421" s="22"/>
    </row>
    <row r="4422" spans="1:13" ht="15.45" customHeight="1" thickBot="1" x14ac:dyDescent="0.35">
      <c r="A4422" s="10" t="s">
        <v>9162</v>
      </c>
      <c r="B4422" s="5" t="s">
        <v>9163</v>
      </c>
      <c r="C4422" s="5" t="s">
        <v>9164</v>
      </c>
      <c r="D4422" s="84" t="s">
        <v>9165</v>
      </c>
      <c r="E4422" s="84"/>
      <c r="F4422" s="84"/>
      <c r="G4422" s="84"/>
      <c r="H4422" s="84"/>
      <c r="I4422" s="84"/>
      <c r="J4422" s="84"/>
      <c r="K4422" s="20">
        <f>SUM(K4425:K4425)</f>
        <v>1</v>
      </c>
      <c r="L4422" s="21">
        <f>ROUND(0*(1+M2/100),2)</f>
        <v>0</v>
      </c>
      <c r="M4422" s="21">
        <f>ROUND(K4422*L4422,2)</f>
        <v>0</v>
      </c>
    </row>
    <row r="4423" spans="1:13" ht="95.25" customHeight="1" thickBot="1" x14ac:dyDescent="0.35">
      <c r="A4423" s="22"/>
      <c r="B4423" s="22"/>
      <c r="C4423" s="22"/>
      <c r="D4423" s="84" t="s">
        <v>9166</v>
      </c>
      <c r="E4423" s="84"/>
      <c r="F4423" s="84"/>
      <c r="G4423" s="84"/>
      <c r="H4423" s="84"/>
      <c r="I4423" s="84"/>
      <c r="J4423" s="84"/>
      <c r="K4423" s="84"/>
      <c r="L4423" s="84"/>
      <c r="M4423" s="84"/>
    </row>
    <row r="4424" spans="1:13" ht="15.15" customHeight="1" thickBot="1" x14ac:dyDescent="0.35">
      <c r="A4424" s="22"/>
      <c r="B4424" s="22"/>
      <c r="C4424" s="22"/>
      <c r="D4424" s="22"/>
      <c r="E4424" s="23"/>
      <c r="F4424" s="25" t="s">
        <v>9167</v>
      </c>
      <c r="G4424" s="25" t="s">
        <v>9168</v>
      </c>
      <c r="H4424" s="25" t="s">
        <v>9169</v>
      </c>
      <c r="I4424" s="25" t="s">
        <v>9170</v>
      </c>
      <c r="J4424" s="25" t="s">
        <v>9171</v>
      </c>
      <c r="K4424" s="25" t="s">
        <v>9172</v>
      </c>
      <c r="L4424" s="22"/>
      <c r="M4424" s="22"/>
    </row>
    <row r="4425" spans="1:13" ht="21.3" customHeight="1" thickBot="1" x14ac:dyDescent="0.35">
      <c r="A4425" s="22"/>
      <c r="B4425" s="22"/>
      <c r="C4425" s="22"/>
      <c r="D4425" s="26"/>
      <c r="E4425" s="27" t="s">
        <v>9173</v>
      </c>
      <c r="F4425" s="28">
        <v>1</v>
      </c>
      <c r="G4425" s="29"/>
      <c r="H4425" s="29"/>
      <c r="I4425" s="29"/>
      <c r="J4425" s="31">
        <f>ROUND(F4425,3)</f>
        <v>1</v>
      </c>
      <c r="K4425" s="33">
        <f>SUM(J4425:J4425)</f>
        <v>1</v>
      </c>
      <c r="L4425" s="22"/>
      <c r="M4425" s="22"/>
    </row>
    <row r="4426" spans="1:13" ht="15.45" customHeight="1" thickBot="1" x14ac:dyDescent="0.35">
      <c r="A4426" s="10" t="s">
        <v>9174</v>
      </c>
      <c r="B4426" s="5" t="s">
        <v>9175</v>
      </c>
      <c r="C4426" s="5" t="s">
        <v>9176</v>
      </c>
      <c r="D4426" s="84" t="s">
        <v>9177</v>
      </c>
      <c r="E4426" s="84"/>
      <c r="F4426" s="84"/>
      <c r="G4426" s="84"/>
      <c r="H4426" s="84"/>
      <c r="I4426" s="84"/>
      <c r="J4426" s="84"/>
      <c r="K4426" s="20">
        <f>SUM(K4429:K4432)</f>
        <v>4</v>
      </c>
      <c r="L4426" s="21">
        <f>ROUND(0*(1+M2/100),2)</f>
        <v>0</v>
      </c>
      <c r="M4426" s="21">
        <f>ROUND(K4426*L4426,2)</f>
        <v>0</v>
      </c>
    </row>
    <row r="4427" spans="1:13" ht="67.5" customHeight="1" thickBot="1" x14ac:dyDescent="0.35">
      <c r="A4427" s="22"/>
      <c r="B4427" s="22"/>
      <c r="C4427" s="22"/>
      <c r="D4427" s="84" t="s">
        <v>9178</v>
      </c>
      <c r="E4427" s="84"/>
      <c r="F4427" s="84"/>
      <c r="G4427" s="84"/>
      <c r="H4427" s="84"/>
      <c r="I4427" s="84"/>
      <c r="J4427" s="84"/>
      <c r="K4427" s="84"/>
      <c r="L4427" s="84"/>
      <c r="M4427" s="84"/>
    </row>
    <row r="4428" spans="1:13" ht="15.15" customHeight="1" thickBot="1" x14ac:dyDescent="0.35">
      <c r="A4428" s="22"/>
      <c r="B4428" s="22"/>
      <c r="C4428" s="22"/>
      <c r="D4428" s="22"/>
      <c r="E4428" s="23"/>
      <c r="F4428" s="25" t="s">
        <v>9179</v>
      </c>
      <c r="G4428" s="25" t="s">
        <v>9180</v>
      </c>
      <c r="H4428" s="25" t="s">
        <v>9181</v>
      </c>
      <c r="I4428" s="25" t="s">
        <v>9182</v>
      </c>
      <c r="J4428" s="25" t="s">
        <v>9183</v>
      </c>
      <c r="K4428" s="25" t="s">
        <v>9184</v>
      </c>
      <c r="L4428" s="22"/>
      <c r="M4428" s="22"/>
    </row>
    <row r="4429" spans="1:13" ht="15.15" customHeight="1" thickBot="1" x14ac:dyDescent="0.35">
      <c r="A4429" s="22"/>
      <c r="B4429" s="22"/>
      <c r="C4429" s="22"/>
      <c r="D4429" s="26"/>
      <c r="E4429" s="27" t="s">
        <v>9185</v>
      </c>
      <c r="F4429" s="28">
        <v>1</v>
      </c>
      <c r="G4429" s="29"/>
      <c r="H4429" s="29"/>
      <c r="I4429" s="29"/>
      <c r="J4429" s="31">
        <f>ROUND(F4429,3)</f>
        <v>1</v>
      </c>
      <c r="K4429" s="42"/>
      <c r="L4429" s="22"/>
      <c r="M4429" s="22"/>
    </row>
    <row r="4430" spans="1:13" ht="15.15" customHeight="1" thickBot="1" x14ac:dyDescent="0.35">
      <c r="A4430" s="22"/>
      <c r="B4430" s="22"/>
      <c r="C4430" s="22"/>
      <c r="D4430" s="26"/>
      <c r="E4430" s="5" t="s">
        <v>9186</v>
      </c>
      <c r="F4430" s="3">
        <v>1</v>
      </c>
      <c r="G4430" s="20"/>
      <c r="H4430" s="20"/>
      <c r="I4430" s="20"/>
      <c r="J4430" s="30">
        <f>ROUND(F4430,3)</f>
        <v>1</v>
      </c>
      <c r="K4430" s="22"/>
      <c r="L4430" s="22"/>
      <c r="M4430" s="22"/>
    </row>
    <row r="4431" spans="1:13" ht="15.15" customHeight="1" thickBot="1" x14ac:dyDescent="0.35">
      <c r="A4431" s="22"/>
      <c r="B4431" s="22"/>
      <c r="C4431" s="22"/>
      <c r="D4431" s="26"/>
      <c r="E4431" s="5" t="s">
        <v>9187</v>
      </c>
      <c r="F4431" s="3">
        <v>1</v>
      </c>
      <c r="G4431" s="20"/>
      <c r="H4431" s="20"/>
      <c r="I4431" s="20"/>
      <c r="J4431" s="30">
        <f>ROUND(F4431,3)</f>
        <v>1</v>
      </c>
      <c r="K4431" s="22"/>
      <c r="L4431" s="22"/>
      <c r="M4431" s="22"/>
    </row>
    <row r="4432" spans="1:13" ht="15.15" customHeight="1" thickBot="1" x14ac:dyDescent="0.35">
      <c r="A4432" s="22"/>
      <c r="B4432" s="22"/>
      <c r="C4432" s="22"/>
      <c r="D4432" s="26"/>
      <c r="E4432" s="5" t="s">
        <v>9188</v>
      </c>
      <c r="F4432" s="3">
        <v>1</v>
      </c>
      <c r="G4432" s="20"/>
      <c r="H4432" s="20"/>
      <c r="I4432" s="20"/>
      <c r="J4432" s="30">
        <f>ROUND(F4432,3)</f>
        <v>1</v>
      </c>
      <c r="K4432" s="32">
        <f>SUM(J4429:J4432)</f>
        <v>4</v>
      </c>
      <c r="L4432" s="22"/>
      <c r="M4432" s="22"/>
    </row>
    <row r="4433" spans="1:13" ht="15.45" customHeight="1" thickBot="1" x14ac:dyDescent="0.35">
      <c r="A4433" s="10" t="s">
        <v>9189</v>
      </c>
      <c r="B4433" s="5" t="s">
        <v>9190</v>
      </c>
      <c r="C4433" s="5" t="s">
        <v>9191</v>
      </c>
      <c r="D4433" s="84" t="s">
        <v>9192</v>
      </c>
      <c r="E4433" s="84"/>
      <c r="F4433" s="84"/>
      <c r="G4433" s="84"/>
      <c r="H4433" s="84"/>
      <c r="I4433" s="84"/>
      <c r="J4433" s="84"/>
      <c r="K4433" s="20">
        <f>SUM(K4436:K4436)</f>
        <v>1</v>
      </c>
      <c r="L4433" s="21">
        <f>ROUND(0*(1+M2/100),2)</f>
        <v>0</v>
      </c>
      <c r="M4433" s="21">
        <f>ROUND(K4433*L4433,2)</f>
        <v>0</v>
      </c>
    </row>
    <row r="4434" spans="1:13" ht="30.6" customHeight="1" thickBot="1" x14ac:dyDescent="0.35">
      <c r="A4434" s="22"/>
      <c r="B4434" s="22"/>
      <c r="C4434" s="22"/>
      <c r="D4434" s="84" t="s">
        <v>9193</v>
      </c>
      <c r="E4434" s="84"/>
      <c r="F4434" s="84"/>
      <c r="G4434" s="84"/>
      <c r="H4434" s="84"/>
      <c r="I4434" s="84"/>
      <c r="J4434" s="84"/>
      <c r="K4434" s="84"/>
      <c r="L4434" s="84"/>
      <c r="M4434" s="84"/>
    </row>
    <row r="4435" spans="1:13" ht="15.15" customHeight="1" thickBot="1" x14ac:dyDescent="0.35">
      <c r="A4435" s="22"/>
      <c r="B4435" s="22"/>
      <c r="C4435" s="22"/>
      <c r="D4435" s="22"/>
      <c r="E4435" s="23"/>
      <c r="F4435" s="25" t="s">
        <v>9194</v>
      </c>
      <c r="G4435" s="25" t="s">
        <v>9195</v>
      </c>
      <c r="H4435" s="25" t="s">
        <v>9196</v>
      </c>
      <c r="I4435" s="25" t="s">
        <v>9197</v>
      </c>
      <c r="J4435" s="25" t="s">
        <v>9198</v>
      </c>
      <c r="K4435" s="25" t="s">
        <v>9199</v>
      </c>
      <c r="L4435" s="22"/>
      <c r="M4435" s="22"/>
    </row>
    <row r="4436" spans="1:13" ht="30.6" customHeight="1" thickBot="1" x14ac:dyDescent="0.35">
      <c r="A4436" s="22"/>
      <c r="B4436" s="22"/>
      <c r="C4436" s="22"/>
      <c r="D4436" s="26"/>
      <c r="E4436" s="27" t="s">
        <v>9200</v>
      </c>
      <c r="F4436" s="28">
        <v>1</v>
      </c>
      <c r="G4436" s="29"/>
      <c r="H4436" s="29"/>
      <c r="I4436" s="29"/>
      <c r="J4436" s="31">
        <f>ROUND(F4436,3)</f>
        <v>1</v>
      </c>
      <c r="K4436" s="33">
        <f>SUM(J4436:J4436)</f>
        <v>1</v>
      </c>
      <c r="L4436" s="22"/>
      <c r="M4436" s="22"/>
    </row>
    <row r="4437" spans="1:13" ht="15.45" customHeight="1" thickBot="1" x14ac:dyDescent="0.35">
      <c r="A4437" s="34"/>
      <c r="B4437" s="34"/>
      <c r="C4437" s="34"/>
      <c r="D4437" s="35" t="s">
        <v>9201</v>
      </c>
      <c r="E4437" s="36"/>
      <c r="F4437" s="36"/>
      <c r="G4437" s="36"/>
      <c r="H4437" s="36"/>
      <c r="I4437" s="36"/>
      <c r="J4437" s="36"/>
      <c r="K4437" s="36"/>
      <c r="L4437" s="37">
        <f>M4070+M4074+M4078+M4082+M4086+M4090+M4094+M4098+M4103+M4107+M4111+M4115+M4119+M4123+M4129+M4134+M4140+M4147+M4155+M4160+M4164+M4169+M4175+M4182+M4190+M4200+M4210+M4229+M4250+M4254+M4262+M4268+M4274+M4279+M4287+M4299+M4305+M4311+M4316+M4324+M4336+M4342+M4346+M4350+M4355+M4359+M4363+M4369+M4374+M4405+M4409+M4414+M4418+M4422+M4426+M4433</f>
        <v>0</v>
      </c>
      <c r="M4437" s="37">
        <f>ROUND(L4437,2)</f>
        <v>0</v>
      </c>
    </row>
    <row r="4438" spans="1:13" ht="15.45" customHeight="1" thickBot="1" x14ac:dyDescent="0.35">
      <c r="A4438" s="38" t="s">
        <v>9202</v>
      </c>
      <c r="B4438" s="38" t="s">
        <v>9203</v>
      </c>
      <c r="C4438" s="39"/>
      <c r="D4438" s="85" t="s">
        <v>9204</v>
      </c>
      <c r="E4438" s="85"/>
      <c r="F4438" s="85"/>
      <c r="G4438" s="85"/>
      <c r="H4438" s="85"/>
      <c r="I4438" s="85"/>
      <c r="J4438" s="85"/>
      <c r="K4438" s="39"/>
      <c r="L4438" s="40">
        <f>L4511</f>
        <v>0</v>
      </c>
      <c r="M4438" s="40">
        <f>ROUND(L4438,2)</f>
        <v>0</v>
      </c>
    </row>
    <row r="4439" spans="1:13" ht="15.45" customHeight="1" thickBot="1" x14ac:dyDescent="0.35">
      <c r="A4439" s="10" t="s">
        <v>9205</v>
      </c>
      <c r="B4439" s="5" t="s">
        <v>9206</v>
      </c>
      <c r="C4439" s="5" t="s">
        <v>9207</v>
      </c>
      <c r="D4439" s="84" t="s">
        <v>9208</v>
      </c>
      <c r="E4439" s="84"/>
      <c r="F4439" s="84"/>
      <c r="G4439" s="84"/>
      <c r="H4439" s="84"/>
      <c r="I4439" s="84"/>
      <c r="J4439" s="84"/>
      <c r="K4439" s="20">
        <f>SUM(K4442:K4442)</f>
        <v>1</v>
      </c>
      <c r="L4439" s="21">
        <f>ROUND(0*(1+M2/100),2)</f>
        <v>0</v>
      </c>
      <c r="M4439" s="21">
        <f>ROUND(K4439*L4439,2)</f>
        <v>0</v>
      </c>
    </row>
    <row r="4440" spans="1:13" ht="39.75" customHeight="1" thickBot="1" x14ac:dyDescent="0.35">
      <c r="A4440" s="22"/>
      <c r="B4440" s="22"/>
      <c r="C4440" s="22"/>
      <c r="D4440" s="84" t="s">
        <v>9209</v>
      </c>
      <c r="E4440" s="84"/>
      <c r="F4440" s="84"/>
      <c r="G4440" s="84"/>
      <c r="H4440" s="84"/>
      <c r="I4440" s="84"/>
      <c r="J4440" s="84"/>
      <c r="K4440" s="84"/>
      <c r="L4440" s="84"/>
      <c r="M4440" s="84"/>
    </row>
    <row r="4441" spans="1:13" ht="15.15" customHeight="1" thickBot="1" x14ac:dyDescent="0.35">
      <c r="A4441" s="22"/>
      <c r="B4441" s="22"/>
      <c r="C4441" s="22"/>
      <c r="D4441" s="22"/>
      <c r="E4441" s="23"/>
      <c r="F4441" s="25" t="s">
        <v>9210</v>
      </c>
      <c r="G4441" s="25" t="s">
        <v>9211</v>
      </c>
      <c r="H4441" s="25" t="s">
        <v>9212</v>
      </c>
      <c r="I4441" s="25" t="s">
        <v>9213</v>
      </c>
      <c r="J4441" s="25" t="s">
        <v>9214</v>
      </c>
      <c r="K4441" s="25" t="s">
        <v>9215</v>
      </c>
      <c r="L4441" s="22"/>
      <c r="M4441" s="22"/>
    </row>
    <row r="4442" spans="1:13" ht="21.3" customHeight="1" thickBot="1" x14ac:dyDescent="0.35">
      <c r="A4442" s="22"/>
      <c r="B4442" s="22"/>
      <c r="C4442" s="22"/>
      <c r="D4442" s="26"/>
      <c r="E4442" s="27" t="s">
        <v>9216</v>
      </c>
      <c r="F4442" s="28">
        <v>1</v>
      </c>
      <c r="G4442" s="29"/>
      <c r="H4442" s="29"/>
      <c r="I4442" s="29"/>
      <c r="J4442" s="31">
        <f>ROUND(F4442,3)</f>
        <v>1</v>
      </c>
      <c r="K4442" s="33">
        <f>SUM(J4442:J4442)</f>
        <v>1</v>
      </c>
      <c r="L4442" s="22"/>
      <c r="M4442" s="22"/>
    </row>
    <row r="4443" spans="1:13" ht="15.45" customHeight="1" thickBot="1" x14ac:dyDescent="0.35">
      <c r="A4443" s="10" t="s">
        <v>9217</v>
      </c>
      <c r="B4443" s="5" t="s">
        <v>9218</v>
      </c>
      <c r="C4443" s="5" t="s">
        <v>9219</v>
      </c>
      <c r="D4443" s="84" t="s">
        <v>9220</v>
      </c>
      <c r="E4443" s="84"/>
      <c r="F4443" s="84"/>
      <c r="G4443" s="84"/>
      <c r="H4443" s="84"/>
      <c r="I4443" s="84"/>
      <c r="J4443" s="84"/>
      <c r="K4443" s="20">
        <f>SUM(K4446:K4446)</f>
        <v>20</v>
      </c>
      <c r="L4443" s="21">
        <f>ROUND(0*(1+M2/100),2)</f>
        <v>0</v>
      </c>
      <c r="M4443" s="21">
        <f>ROUND(K4443*L4443,2)</f>
        <v>0</v>
      </c>
    </row>
    <row r="4444" spans="1:13" ht="39.75" customHeight="1" thickBot="1" x14ac:dyDescent="0.35">
      <c r="A4444" s="22"/>
      <c r="B4444" s="22"/>
      <c r="C4444" s="22"/>
      <c r="D4444" s="84" t="s">
        <v>9221</v>
      </c>
      <c r="E4444" s="84"/>
      <c r="F4444" s="84"/>
      <c r="G4444" s="84"/>
      <c r="H4444" s="84"/>
      <c r="I4444" s="84"/>
      <c r="J4444" s="84"/>
      <c r="K4444" s="84"/>
      <c r="L4444" s="84"/>
      <c r="M4444" s="84"/>
    </row>
    <row r="4445" spans="1:13" ht="15.15" customHeight="1" thickBot="1" x14ac:dyDescent="0.35">
      <c r="A4445" s="22"/>
      <c r="B4445" s="22"/>
      <c r="C4445" s="22"/>
      <c r="D4445" s="22"/>
      <c r="E4445" s="23"/>
      <c r="F4445" s="25" t="s">
        <v>9222</v>
      </c>
      <c r="G4445" s="25" t="s">
        <v>9223</v>
      </c>
      <c r="H4445" s="25" t="s">
        <v>9224</v>
      </c>
      <c r="I4445" s="25" t="s">
        <v>9225</v>
      </c>
      <c r="J4445" s="25" t="s">
        <v>9226</v>
      </c>
      <c r="K4445" s="25" t="s">
        <v>9227</v>
      </c>
      <c r="L4445" s="22"/>
      <c r="M4445" s="22"/>
    </row>
    <row r="4446" spans="1:13" ht="21.3" customHeight="1" thickBot="1" x14ac:dyDescent="0.35">
      <c r="A4446" s="22"/>
      <c r="B4446" s="22"/>
      <c r="C4446" s="22"/>
      <c r="D4446" s="26"/>
      <c r="E4446" s="27" t="s">
        <v>9228</v>
      </c>
      <c r="F4446" s="28">
        <v>20</v>
      </c>
      <c r="G4446" s="29"/>
      <c r="H4446" s="29"/>
      <c r="I4446" s="29"/>
      <c r="J4446" s="31">
        <f>ROUND(F4446,3)</f>
        <v>20</v>
      </c>
      <c r="K4446" s="33">
        <f>SUM(J4446:J4446)</f>
        <v>20</v>
      </c>
      <c r="L4446" s="22"/>
      <c r="M4446" s="22"/>
    </row>
    <row r="4447" spans="1:13" ht="15.45" customHeight="1" thickBot="1" x14ac:dyDescent="0.35">
      <c r="A4447" s="10" t="s">
        <v>9229</v>
      </c>
      <c r="B4447" s="5" t="s">
        <v>9230</v>
      </c>
      <c r="C4447" s="5" t="s">
        <v>9231</v>
      </c>
      <c r="D4447" s="84" t="s">
        <v>9232</v>
      </c>
      <c r="E4447" s="84"/>
      <c r="F4447" s="84"/>
      <c r="G4447" s="84"/>
      <c r="H4447" s="84"/>
      <c r="I4447" s="84"/>
      <c r="J4447" s="84"/>
      <c r="K4447" s="20">
        <f>SUM(K4450:K4450)</f>
        <v>1</v>
      </c>
      <c r="L4447" s="21">
        <f>ROUND(0*(1+M2/100),2)</f>
        <v>0</v>
      </c>
      <c r="M4447" s="21">
        <f>ROUND(K4447*L4447,2)</f>
        <v>0</v>
      </c>
    </row>
    <row r="4448" spans="1:13" ht="67.5" customHeight="1" thickBot="1" x14ac:dyDescent="0.35">
      <c r="A4448" s="22"/>
      <c r="B4448" s="22"/>
      <c r="C4448" s="22"/>
      <c r="D4448" s="84" t="s">
        <v>9233</v>
      </c>
      <c r="E4448" s="84"/>
      <c r="F4448" s="84"/>
      <c r="G4448" s="84"/>
      <c r="H4448" s="84"/>
      <c r="I4448" s="84"/>
      <c r="J4448" s="84"/>
      <c r="K4448" s="84"/>
      <c r="L4448" s="84"/>
      <c r="M4448" s="84"/>
    </row>
    <row r="4449" spans="1:13" ht="15.15" customHeight="1" thickBot="1" x14ac:dyDescent="0.35">
      <c r="A4449" s="22"/>
      <c r="B4449" s="22"/>
      <c r="C4449" s="22"/>
      <c r="D4449" s="22"/>
      <c r="E4449" s="23"/>
      <c r="F4449" s="25" t="s">
        <v>9234</v>
      </c>
      <c r="G4449" s="25" t="s">
        <v>9235</v>
      </c>
      <c r="H4449" s="25" t="s">
        <v>9236</v>
      </c>
      <c r="I4449" s="25" t="s">
        <v>9237</v>
      </c>
      <c r="J4449" s="25" t="s">
        <v>9238</v>
      </c>
      <c r="K4449" s="25" t="s">
        <v>9239</v>
      </c>
      <c r="L4449" s="22"/>
      <c r="M4449" s="22"/>
    </row>
    <row r="4450" spans="1:13" ht="21.3" customHeight="1" thickBot="1" x14ac:dyDescent="0.35">
      <c r="A4450" s="22"/>
      <c r="B4450" s="22"/>
      <c r="C4450" s="22"/>
      <c r="D4450" s="26"/>
      <c r="E4450" s="27" t="s">
        <v>9240</v>
      </c>
      <c r="F4450" s="28">
        <v>1</v>
      </c>
      <c r="G4450" s="29"/>
      <c r="H4450" s="29"/>
      <c r="I4450" s="29"/>
      <c r="J4450" s="31">
        <f>ROUND(F4450,3)</f>
        <v>1</v>
      </c>
      <c r="K4450" s="33">
        <f>SUM(J4450:J4450)</f>
        <v>1</v>
      </c>
      <c r="L4450" s="22"/>
      <c r="M4450" s="22"/>
    </row>
    <row r="4451" spans="1:13" ht="15.45" customHeight="1" thickBot="1" x14ac:dyDescent="0.35">
      <c r="A4451" s="10" t="s">
        <v>9241</v>
      </c>
      <c r="B4451" s="5" t="s">
        <v>9242</v>
      </c>
      <c r="C4451" s="5" t="s">
        <v>9243</v>
      </c>
      <c r="D4451" s="84" t="s">
        <v>9244</v>
      </c>
      <c r="E4451" s="84"/>
      <c r="F4451" s="84"/>
      <c r="G4451" s="84"/>
      <c r="H4451" s="84"/>
      <c r="I4451" s="84"/>
      <c r="J4451" s="84"/>
      <c r="K4451" s="20">
        <f>SUM(K4454:K4454)</f>
        <v>1</v>
      </c>
      <c r="L4451" s="21">
        <f>ROUND(0*(1+M2/100),2)</f>
        <v>0</v>
      </c>
      <c r="M4451" s="21">
        <f>ROUND(K4451*L4451,2)</f>
        <v>0</v>
      </c>
    </row>
    <row r="4452" spans="1:13" ht="30.6" customHeight="1" thickBot="1" x14ac:dyDescent="0.35">
      <c r="A4452" s="22"/>
      <c r="B4452" s="22"/>
      <c r="C4452" s="22"/>
      <c r="D4452" s="84" t="s">
        <v>9245</v>
      </c>
      <c r="E4452" s="84"/>
      <c r="F4452" s="84"/>
      <c r="G4452" s="84"/>
      <c r="H4452" s="84"/>
      <c r="I4452" s="84"/>
      <c r="J4452" s="84"/>
      <c r="K4452" s="84"/>
      <c r="L4452" s="84"/>
      <c r="M4452" s="84"/>
    </row>
    <row r="4453" spans="1:13" ht="15.15" customHeight="1" thickBot="1" x14ac:dyDescent="0.35">
      <c r="A4453" s="22"/>
      <c r="B4453" s="22"/>
      <c r="C4453" s="22"/>
      <c r="D4453" s="22"/>
      <c r="E4453" s="23"/>
      <c r="F4453" s="25" t="s">
        <v>9246</v>
      </c>
      <c r="G4453" s="25" t="s">
        <v>9247</v>
      </c>
      <c r="H4453" s="25" t="s">
        <v>9248</v>
      </c>
      <c r="I4453" s="25" t="s">
        <v>9249</v>
      </c>
      <c r="J4453" s="25" t="s">
        <v>9250</v>
      </c>
      <c r="K4453" s="25" t="s">
        <v>9251</v>
      </c>
      <c r="L4453" s="22"/>
      <c r="M4453" s="22"/>
    </row>
    <row r="4454" spans="1:13" ht="30.6" customHeight="1" thickBot="1" x14ac:dyDescent="0.35">
      <c r="A4454" s="22"/>
      <c r="B4454" s="22"/>
      <c r="C4454" s="22"/>
      <c r="D4454" s="26"/>
      <c r="E4454" s="27" t="s">
        <v>9252</v>
      </c>
      <c r="F4454" s="28">
        <v>1</v>
      </c>
      <c r="G4454" s="29"/>
      <c r="H4454" s="29"/>
      <c r="I4454" s="29"/>
      <c r="J4454" s="31">
        <f>ROUND(F4454,3)</f>
        <v>1</v>
      </c>
      <c r="K4454" s="33">
        <f>SUM(J4454:J4454)</f>
        <v>1</v>
      </c>
      <c r="L4454" s="22"/>
      <c r="M4454" s="22"/>
    </row>
    <row r="4455" spans="1:13" ht="15.45" customHeight="1" thickBot="1" x14ac:dyDescent="0.35">
      <c r="A4455" s="10" t="s">
        <v>9253</v>
      </c>
      <c r="B4455" s="5" t="s">
        <v>9254</v>
      </c>
      <c r="C4455" s="5" t="s">
        <v>9255</v>
      </c>
      <c r="D4455" s="84" t="s">
        <v>9256</v>
      </c>
      <c r="E4455" s="84"/>
      <c r="F4455" s="84"/>
      <c r="G4455" s="84"/>
      <c r="H4455" s="84"/>
      <c r="I4455" s="84"/>
      <c r="J4455" s="84"/>
      <c r="K4455" s="20">
        <f>SUM(K4458:K4458)</f>
        <v>1</v>
      </c>
      <c r="L4455" s="21">
        <f>ROUND(0*(1+M2/100),2)</f>
        <v>0</v>
      </c>
      <c r="M4455" s="21">
        <f>ROUND(K4455*L4455,2)</f>
        <v>0</v>
      </c>
    </row>
    <row r="4456" spans="1:13" ht="12.15" customHeight="1" thickBot="1" x14ac:dyDescent="0.35">
      <c r="A4456" s="22"/>
      <c r="B4456" s="22"/>
      <c r="C4456" s="22"/>
      <c r="D4456" s="84" t="s">
        <v>9257</v>
      </c>
      <c r="E4456" s="84"/>
      <c r="F4456" s="84"/>
      <c r="G4456" s="84"/>
      <c r="H4456" s="84"/>
      <c r="I4456" s="84"/>
      <c r="J4456" s="84"/>
      <c r="K4456" s="84"/>
      <c r="L4456" s="84"/>
      <c r="M4456" s="84"/>
    </row>
    <row r="4457" spans="1:13" ht="15.15" customHeight="1" thickBot="1" x14ac:dyDescent="0.35">
      <c r="A4457" s="22"/>
      <c r="B4457" s="22"/>
      <c r="C4457" s="22"/>
      <c r="D4457" s="22"/>
      <c r="E4457" s="23"/>
      <c r="F4457" s="25" t="s">
        <v>9258</v>
      </c>
      <c r="G4457" s="25" t="s">
        <v>9259</v>
      </c>
      <c r="H4457" s="25" t="s">
        <v>9260</v>
      </c>
      <c r="I4457" s="25" t="s">
        <v>9261</v>
      </c>
      <c r="J4457" s="25" t="s">
        <v>9262</v>
      </c>
      <c r="K4457" s="25" t="s">
        <v>9263</v>
      </c>
      <c r="L4457" s="22"/>
      <c r="M4457" s="22"/>
    </row>
    <row r="4458" spans="1:13" ht="21.3" customHeight="1" thickBot="1" x14ac:dyDescent="0.35">
      <c r="A4458" s="22"/>
      <c r="B4458" s="22"/>
      <c r="C4458" s="22"/>
      <c r="D4458" s="26"/>
      <c r="E4458" s="27" t="s">
        <v>9264</v>
      </c>
      <c r="F4458" s="28">
        <v>1</v>
      </c>
      <c r="G4458" s="29"/>
      <c r="H4458" s="29"/>
      <c r="I4458" s="29"/>
      <c r="J4458" s="31">
        <f>ROUND(F4458,3)</f>
        <v>1</v>
      </c>
      <c r="K4458" s="33">
        <f>SUM(J4458:J4458)</f>
        <v>1</v>
      </c>
      <c r="L4458" s="22"/>
      <c r="M4458" s="22"/>
    </row>
    <row r="4459" spans="1:13" ht="15.45" customHeight="1" thickBot="1" x14ac:dyDescent="0.35">
      <c r="A4459" s="10" t="s">
        <v>9265</v>
      </c>
      <c r="B4459" s="5" t="s">
        <v>9266</v>
      </c>
      <c r="C4459" s="5" t="s">
        <v>9267</v>
      </c>
      <c r="D4459" s="84" t="s">
        <v>9268</v>
      </c>
      <c r="E4459" s="84"/>
      <c r="F4459" s="84"/>
      <c r="G4459" s="84"/>
      <c r="H4459" s="84"/>
      <c r="I4459" s="84"/>
      <c r="J4459" s="84"/>
      <c r="K4459" s="20">
        <f>SUM(K4462:K4462)</f>
        <v>5</v>
      </c>
      <c r="L4459" s="21">
        <f>ROUND(0*(1+M2/100),2)</f>
        <v>0</v>
      </c>
      <c r="M4459" s="21">
        <f>ROUND(K4459*L4459,2)</f>
        <v>0</v>
      </c>
    </row>
    <row r="4460" spans="1:13" ht="39.75" customHeight="1" thickBot="1" x14ac:dyDescent="0.35">
      <c r="A4460" s="22"/>
      <c r="B4460" s="22"/>
      <c r="C4460" s="22"/>
      <c r="D4460" s="84" t="s">
        <v>9269</v>
      </c>
      <c r="E4460" s="84"/>
      <c r="F4460" s="84"/>
      <c r="G4460" s="84"/>
      <c r="H4460" s="84"/>
      <c r="I4460" s="84"/>
      <c r="J4460" s="84"/>
      <c r="K4460" s="84"/>
      <c r="L4460" s="84"/>
      <c r="M4460" s="84"/>
    </row>
    <row r="4461" spans="1:13" ht="15.15" customHeight="1" thickBot="1" x14ac:dyDescent="0.35">
      <c r="A4461" s="22"/>
      <c r="B4461" s="22"/>
      <c r="C4461" s="22"/>
      <c r="D4461" s="22"/>
      <c r="E4461" s="23"/>
      <c r="F4461" s="25" t="s">
        <v>9270</v>
      </c>
      <c r="G4461" s="25" t="s">
        <v>9271</v>
      </c>
      <c r="H4461" s="25" t="s">
        <v>9272</v>
      </c>
      <c r="I4461" s="25" t="s">
        <v>9273</v>
      </c>
      <c r="J4461" s="25" t="s">
        <v>9274</v>
      </c>
      <c r="K4461" s="25" t="s">
        <v>9275</v>
      </c>
      <c r="L4461" s="22"/>
      <c r="M4461" s="22"/>
    </row>
    <row r="4462" spans="1:13" ht="21.3" customHeight="1" thickBot="1" x14ac:dyDescent="0.35">
      <c r="A4462" s="22"/>
      <c r="B4462" s="22"/>
      <c r="C4462" s="22"/>
      <c r="D4462" s="26"/>
      <c r="E4462" s="27" t="s">
        <v>9276</v>
      </c>
      <c r="F4462" s="28">
        <v>5</v>
      </c>
      <c r="G4462" s="29"/>
      <c r="H4462" s="29"/>
      <c r="I4462" s="29"/>
      <c r="J4462" s="31">
        <f>ROUND(F4462,3)</f>
        <v>5</v>
      </c>
      <c r="K4462" s="33">
        <f>SUM(J4462:J4462)</f>
        <v>5</v>
      </c>
      <c r="L4462" s="22"/>
      <c r="M4462" s="22"/>
    </row>
    <row r="4463" spans="1:13" ht="15.45" customHeight="1" thickBot="1" x14ac:dyDescent="0.35">
      <c r="A4463" s="10" t="s">
        <v>9277</v>
      </c>
      <c r="B4463" s="5" t="s">
        <v>9278</v>
      </c>
      <c r="C4463" s="5" t="s">
        <v>9279</v>
      </c>
      <c r="D4463" s="84" t="s">
        <v>9280</v>
      </c>
      <c r="E4463" s="84"/>
      <c r="F4463" s="84"/>
      <c r="G4463" s="84"/>
      <c r="H4463" s="84"/>
      <c r="I4463" s="84"/>
      <c r="J4463" s="84"/>
      <c r="K4463" s="20">
        <f>SUM(K4466:K4466)</f>
        <v>35</v>
      </c>
      <c r="L4463" s="21">
        <f>ROUND(0*(1+M2/100),2)</f>
        <v>0</v>
      </c>
      <c r="M4463" s="21">
        <f>ROUND(K4463*L4463,2)</f>
        <v>0</v>
      </c>
    </row>
    <row r="4464" spans="1:13" ht="39.75" customHeight="1" thickBot="1" x14ac:dyDescent="0.35">
      <c r="A4464" s="22"/>
      <c r="B4464" s="22"/>
      <c r="C4464" s="22"/>
      <c r="D4464" s="84" t="s">
        <v>9281</v>
      </c>
      <c r="E4464" s="84"/>
      <c r="F4464" s="84"/>
      <c r="G4464" s="84"/>
      <c r="H4464" s="84"/>
      <c r="I4464" s="84"/>
      <c r="J4464" s="84"/>
      <c r="K4464" s="84"/>
      <c r="L4464" s="84"/>
      <c r="M4464" s="84"/>
    </row>
    <row r="4465" spans="1:13" ht="15.15" customHeight="1" thickBot="1" x14ac:dyDescent="0.35">
      <c r="A4465" s="22"/>
      <c r="B4465" s="22"/>
      <c r="C4465" s="22"/>
      <c r="D4465" s="22"/>
      <c r="E4465" s="23"/>
      <c r="F4465" s="25" t="s">
        <v>9282</v>
      </c>
      <c r="G4465" s="25" t="s">
        <v>9283</v>
      </c>
      <c r="H4465" s="25" t="s">
        <v>9284</v>
      </c>
      <c r="I4465" s="25" t="s">
        <v>9285</v>
      </c>
      <c r="J4465" s="25" t="s">
        <v>9286</v>
      </c>
      <c r="K4465" s="25" t="s">
        <v>9287</v>
      </c>
      <c r="L4465" s="22"/>
      <c r="M4465" s="22"/>
    </row>
    <row r="4466" spans="1:13" ht="15.15" customHeight="1" thickBot="1" x14ac:dyDescent="0.35">
      <c r="A4466" s="22"/>
      <c r="B4466" s="22"/>
      <c r="C4466" s="22"/>
      <c r="D4466" s="26"/>
      <c r="E4466" s="27" t="s">
        <v>9288</v>
      </c>
      <c r="F4466" s="28">
        <v>35</v>
      </c>
      <c r="G4466" s="29"/>
      <c r="H4466" s="29"/>
      <c r="I4466" s="29"/>
      <c r="J4466" s="31">
        <f>ROUND(F4466,3)</f>
        <v>35</v>
      </c>
      <c r="K4466" s="33">
        <f>SUM(J4466:J4466)</f>
        <v>35</v>
      </c>
      <c r="L4466" s="22"/>
      <c r="M4466" s="22"/>
    </row>
    <row r="4467" spans="1:13" ht="15.45" customHeight="1" thickBot="1" x14ac:dyDescent="0.35">
      <c r="A4467" s="10" t="s">
        <v>9289</v>
      </c>
      <c r="B4467" s="5" t="s">
        <v>9290</v>
      </c>
      <c r="C4467" s="5" t="s">
        <v>9291</v>
      </c>
      <c r="D4467" s="84" t="s">
        <v>9292</v>
      </c>
      <c r="E4467" s="84"/>
      <c r="F4467" s="84"/>
      <c r="G4467" s="84"/>
      <c r="H4467" s="84"/>
      <c r="I4467" s="84"/>
      <c r="J4467" s="84"/>
      <c r="K4467" s="20">
        <f>SUM(K4470:K4470)</f>
        <v>3</v>
      </c>
      <c r="L4467" s="21">
        <f>ROUND(0*(1+M2/100),2)</f>
        <v>0</v>
      </c>
      <c r="M4467" s="21">
        <f>ROUND(K4467*L4467,2)</f>
        <v>0</v>
      </c>
    </row>
    <row r="4468" spans="1:13" ht="39.75" customHeight="1" thickBot="1" x14ac:dyDescent="0.35">
      <c r="A4468" s="22"/>
      <c r="B4468" s="22"/>
      <c r="C4468" s="22"/>
      <c r="D4468" s="84" t="s">
        <v>9293</v>
      </c>
      <c r="E4468" s="84"/>
      <c r="F4468" s="84"/>
      <c r="G4468" s="84"/>
      <c r="H4468" s="84"/>
      <c r="I4468" s="84"/>
      <c r="J4468" s="84"/>
      <c r="K4468" s="84"/>
      <c r="L4468" s="84"/>
      <c r="M4468" s="84"/>
    </row>
    <row r="4469" spans="1:13" ht="15.15" customHeight="1" thickBot="1" x14ac:dyDescent="0.35">
      <c r="A4469" s="22"/>
      <c r="B4469" s="22"/>
      <c r="C4469" s="22"/>
      <c r="D4469" s="22"/>
      <c r="E4469" s="23"/>
      <c r="F4469" s="25" t="s">
        <v>9294</v>
      </c>
      <c r="G4469" s="25" t="s">
        <v>9295</v>
      </c>
      <c r="H4469" s="25" t="s">
        <v>9296</v>
      </c>
      <c r="I4469" s="25" t="s">
        <v>9297</v>
      </c>
      <c r="J4469" s="25" t="s">
        <v>9298</v>
      </c>
      <c r="K4469" s="25" t="s">
        <v>9299</v>
      </c>
      <c r="L4469" s="22"/>
      <c r="M4469" s="22"/>
    </row>
    <row r="4470" spans="1:13" ht="21.3" customHeight="1" thickBot="1" x14ac:dyDescent="0.35">
      <c r="A4470" s="22"/>
      <c r="B4470" s="22"/>
      <c r="C4470" s="22"/>
      <c r="D4470" s="26"/>
      <c r="E4470" s="27" t="s">
        <v>9300</v>
      </c>
      <c r="F4470" s="28">
        <v>3</v>
      </c>
      <c r="G4470" s="29"/>
      <c r="H4470" s="29"/>
      <c r="I4470" s="29"/>
      <c r="J4470" s="31">
        <f>ROUND(F4470,3)</f>
        <v>3</v>
      </c>
      <c r="K4470" s="33">
        <f>SUM(J4470:J4470)</f>
        <v>3</v>
      </c>
      <c r="L4470" s="22"/>
      <c r="M4470" s="22"/>
    </row>
    <row r="4471" spans="1:13" ht="15.45" customHeight="1" thickBot="1" x14ac:dyDescent="0.35">
      <c r="A4471" s="10" t="s">
        <v>9301</v>
      </c>
      <c r="B4471" s="5" t="s">
        <v>9302</v>
      </c>
      <c r="C4471" s="5" t="s">
        <v>9303</v>
      </c>
      <c r="D4471" s="84" t="s">
        <v>9304</v>
      </c>
      <c r="E4471" s="84"/>
      <c r="F4471" s="84"/>
      <c r="G4471" s="84"/>
      <c r="H4471" s="84"/>
      <c r="I4471" s="84"/>
      <c r="J4471" s="84"/>
      <c r="K4471" s="20">
        <f>SUM(K4474:K4474)</f>
        <v>6</v>
      </c>
      <c r="L4471" s="21">
        <f>ROUND(0*(1+M2/100),2)</f>
        <v>0</v>
      </c>
      <c r="M4471" s="21">
        <f>ROUND(K4471*L4471,2)</f>
        <v>0</v>
      </c>
    </row>
    <row r="4472" spans="1:13" ht="49.05" customHeight="1" thickBot="1" x14ac:dyDescent="0.35">
      <c r="A4472" s="22"/>
      <c r="B4472" s="22"/>
      <c r="C4472" s="22"/>
      <c r="D4472" s="84" t="s">
        <v>9305</v>
      </c>
      <c r="E4472" s="84"/>
      <c r="F4472" s="84"/>
      <c r="G4472" s="84"/>
      <c r="H4472" s="84"/>
      <c r="I4472" s="84"/>
      <c r="J4472" s="84"/>
      <c r="K4472" s="84"/>
      <c r="L4472" s="84"/>
      <c r="M4472" s="84"/>
    </row>
    <row r="4473" spans="1:13" ht="15.15" customHeight="1" thickBot="1" x14ac:dyDescent="0.35">
      <c r="A4473" s="22"/>
      <c r="B4473" s="22"/>
      <c r="C4473" s="22"/>
      <c r="D4473" s="22"/>
      <c r="E4473" s="23"/>
      <c r="F4473" s="25" t="s">
        <v>9306</v>
      </c>
      <c r="G4473" s="25" t="s">
        <v>9307</v>
      </c>
      <c r="H4473" s="25" t="s">
        <v>9308</v>
      </c>
      <c r="I4473" s="25" t="s">
        <v>9309</v>
      </c>
      <c r="J4473" s="25" t="s">
        <v>9310</v>
      </c>
      <c r="K4473" s="25" t="s">
        <v>9311</v>
      </c>
      <c r="L4473" s="22"/>
      <c r="M4473" s="22"/>
    </row>
    <row r="4474" spans="1:13" ht="21.3" customHeight="1" thickBot="1" x14ac:dyDescent="0.35">
      <c r="A4474" s="22"/>
      <c r="B4474" s="22"/>
      <c r="C4474" s="22"/>
      <c r="D4474" s="26"/>
      <c r="E4474" s="27" t="s">
        <v>9312</v>
      </c>
      <c r="F4474" s="28">
        <v>6</v>
      </c>
      <c r="G4474" s="29"/>
      <c r="H4474" s="29"/>
      <c r="I4474" s="29"/>
      <c r="J4474" s="31">
        <f>ROUND(F4474,3)</f>
        <v>6</v>
      </c>
      <c r="K4474" s="33">
        <f>SUM(J4474:J4474)</f>
        <v>6</v>
      </c>
      <c r="L4474" s="22"/>
      <c r="M4474" s="22"/>
    </row>
    <row r="4475" spans="1:13" ht="15.45" customHeight="1" thickBot="1" x14ac:dyDescent="0.35">
      <c r="A4475" s="10" t="s">
        <v>9313</v>
      </c>
      <c r="B4475" s="5" t="s">
        <v>9314</v>
      </c>
      <c r="C4475" s="5" t="s">
        <v>9315</v>
      </c>
      <c r="D4475" s="84" t="s">
        <v>9316</v>
      </c>
      <c r="E4475" s="84"/>
      <c r="F4475" s="84"/>
      <c r="G4475" s="84"/>
      <c r="H4475" s="84"/>
      <c r="I4475" s="84"/>
      <c r="J4475" s="84"/>
      <c r="K4475" s="20">
        <f>SUM(K4478:K4478)</f>
        <v>2</v>
      </c>
      <c r="L4475" s="21">
        <f>ROUND(0*(1+M2/100),2)</f>
        <v>0</v>
      </c>
      <c r="M4475" s="21">
        <f>ROUND(K4475*L4475,2)</f>
        <v>0</v>
      </c>
    </row>
    <row r="4476" spans="1:13" ht="21.3" customHeight="1" thickBot="1" x14ac:dyDescent="0.35">
      <c r="A4476" s="22"/>
      <c r="B4476" s="22"/>
      <c r="C4476" s="22"/>
      <c r="D4476" s="84" t="s">
        <v>9317</v>
      </c>
      <c r="E4476" s="84"/>
      <c r="F4476" s="84"/>
      <c r="G4476" s="84"/>
      <c r="H4476" s="84"/>
      <c r="I4476" s="84"/>
      <c r="J4476" s="84"/>
      <c r="K4476" s="84"/>
      <c r="L4476" s="84"/>
      <c r="M4476" s="84"/>
    </row>
    <row r="4477" spans="1:13" ht="15.15" customHeight="1" thickBot="1" x14ac:dyDescent="0.35">
      <c r="A4477" s="22"/>
      <c r="B4477" s="22"/>
      <c r="C4477" s="22"/>
      <c r="D4477" s="22"/>
      <c r="E4477" s="23"/>
      <c r="F4477" s="25" t="s">
        <v>9318</v>
      </c>
      <c r="G4477" s="25" t="s">
        <v>9319</v>
      </c>
      <c r="H4477" s="25" t="s">
        <v>9320</v>
      </c>
      <c r="I4477" s="25" t="s">
        <v>9321</v>
      </c>
      <c r="J4477" s="25" t="s">
        <v>9322</v>
      </c>
      <c r="K4477" s="25" t="s">
        <v>9323</v>
      </c>
      <c r="L4477" s="22"/>
      <c r="M4477" s="22"/>
    </row>
    <row r="4478" spans="1:13" ht="21.3" customHeight="1" thickBot="1" x14ac:dyDescent="0.35">
      <c r="A4478" s="22"/>
      <c r="B4478" s="22"/>
      <c r="C4478" s="22"/>
      <c r="D4478" s="26"/>
      <c r="E4478" s="27" t="s">
        <v>9324</v>
      </c>
      <c r="F4478" s="28">
        <v>2</v>
      </c>
      <c r="G4478" s="29"/>
      <c r="H4478" s="29"/>
      <c r="I4478" s="29"/>
      <c r="J4478" s="31">
        <f>ROUND(F4478,3)</f>
        <v>2</v>
      </c>
      <c r="K4478" s="33">
        <f>SUM(J4478:J4478)</f>
        <v>2</v>
      </c>
      <c r="L4478" s="22"/>
      <c r="M4478" s="22"/>
    </row>
    <row r="4479" spans="1:13" ht="15.45" customHeight="1" thickBot="1" x14ac:dyDescent="0.35">
      <c r="A4479" s="10" t="s">
        <v>9325</v>
      </c>
      <c r="B4479" s="5" t="s">
        <v>9326</v>
      </c>
      <c r="C4479" s="5" t="s">
        <v>9327</v>
      </c>
      <c r="D4479" s="84" t="s">
        <v>9328</v>
      </c>
      <c r="E4479" s="84"/>
      <c r="F4479" s="84"/>
      <c r="G4479" s="84"/>
      <c r="H4479" s="84"/>
      <c r="I4479" s="84"/>
      <c r="J4479" s="84"/>
      <c r="K4479" s="20">
        <f>SUM(K4482:K4482)</f>
        <v>2</v>
      </c>
      <c r="L4479" s="21">
        <f>ROUND(0*(1+M2/100),2)</f>
        <v>0</v>
      </c>
      <c r="M4479" s="21">
        <f>ROUND(K4479*L4479,2)</f>
        <v>0</v>
      </c>
    </row>
    <row r="4480" spans="1:13" ht="21.3" customHeight="1" thickBot="1" x14ac:dyDescent="0.35">
      <c r="A4480" s="22"/>
      <c r="B4480" s="22"/>
      <c r="C4480" s="22"/>
      <c r="D4480" s="84" t="s">
        <v>9329</v>
      </c>
      <c r="E4480" s="84"/>
      <c r="F4480" s="84"/>
      <c r="G4480" s="84"/>
      <c r="H4480" s="84"/>
      <c r="I4480" s="84"/>
      <c r="J4480" s="84"/>
      <c r="K4480" s="84"/>
      <c r="L4480" s="84"/>
      <c r="M4480" s="84"/>
    </row>
    <row r="4481" spans="1:13" ht="15.15" customHeight="1" thickBot="1" x14ac:dyDescent="0.35">
      <c r="A4481" s="22"/>
      <c r="B4481" s="22"/>
      <c r="C4481" s="22"/>
      <c r="D4481" s="22"/>
      <c r="E4481" s="23"/>
      <c r="F4481" s="25" t="s">
        <v>9330</v>
      </c>
      <c r="G4481" s="25" t="s">
        <v>9331</v>
      </c>
      <c r="H4481" s="25" t="s">
        <v>9332</v>
      </c>
      <c r="I4481" s="25" t="s">
        <v>9333</v>
      </c>
      <c r="J4481" s="25" t="s">
        <v>9334</v>
      </c>
      <c r="K4481" s="25" t="s">
        <v>9335</v>
      </c>
      <c r="L4481" s="22"/>
      <c r="M4481" s="22"/>
    </row>
    <row r="4482" spans="1:13" ht="21.3" customHeight="1" thickBot="1" x14ac:dyDescent="0.35">
      <c r="A4482" s="22"/>
      <c r="B4482" s="22"/>
      <c r="C4482" s="22"/>
      <c r="D4482" s="26"/>
      <c r="E4482" s="27" t="s">
        <v>9336</v>
      </c>
      <c r="F4482" s="28">
        <v>2</v>
      </c>
      <c r="G4482" s="29"/>
      <c r="H4482" s="29"/>
      <c r="I4482" s="29"/>
      <c r="J4482" s="31">
        <f>ROUND(F4482,3)</f>
        <v>2</v>
      </c>
      <c r="K4482" s="33">
        <f>SUM(J4482:J4482)</f>
        <v>2</v>
      </c>
      <c r="L4482" s="22"/>
      <c r="M4482" s="22"/>
    </row>
    <row r="4483" spans="1:13" ht="15.45" customHeight="1" thickBot="1" x14ac:dyDescent="0.35">
      <c r="A4483" s="10" t="s">
        <v>9337</v>
      </c>
      <c r="B4483" s="5" t="s">
        <v>9338</v>
      </c>
      <c r="C4483" s="5" t="s">
        <v>9339</v>
      </c>
      <c r="D4483" s="84" t="s">
        <v>9340</v>
      </c>
      <c r="E4483" s="84"/>
      <c r="F4483" s="84"/>
      <c r="G4483" s="84"/>
      <c r="H4483" s="84"/>
      <c r="I4483" s="84"/>
      <c r="J4483" s="84"/>
      <c r="K4483" s="20">
        <f>SUM(K4486:K4486)</f>
        <v>1</v>
      </c>
      <c r="L4483" s="21">
        <f>ROUND(0*(1+M2/100),2)</f>
        <v>0</v>
      </c>
      <c r="M4483" s="21">
        <f>ROUND(K4483*L4483,2)</f>
        <v>0</v>
      </c>
    </row>
    <row r="4484" spans="1:13" ht="39.75" customHeight="1" thickBot="1" x14ac:dyDescent="0.35">
      <c r="A4484" s="22"/>
      <c r="B4484" s="22"/>
      <c r="C4484" s="22"/>
      <c r="D4484" s="84" t="s">
        <v>9341</v>
      </c>
      <c r="E4484" s="84"/>
      <c r="F4484" s="84"/>
      <c r="G4484" s="84"/>
      <c r="H4484" s="84"/>
      <c r="I4484" s="84"/>
      <c r="J4484" s="84"/>
      <c r="K4484" s="84"/>
      <c r="L4484" s="84"/>
      <c r="M4484" s="84"/>
    </row>
    <row r="4485" spans="1:13" ht="15.15" customHeight="1" thickBot="1" x14ac:dyDescent="0.35">
      <c r="A4485" s="22"/>
      <c r="B4485" s="22"/>
      <c r="C4485" s="22"/>
      <c r="D4485" s="22"/>
      <c r="E4485" s="23"/>
      <c r="F4485" s="25" t="s">
        <v>9342</v>
      </c>
      <c r="G4485" s="25" t="s">
        <v>9343</v>
      </c>
      <c r="H4485" s="25" t="s">
        <v>9344</v>
      </c>
      <c r="I4485" s="25" t="s">
        <v>9345</v>
      </c>
      <c r="J4485" s="25" t="s">
        <v>9346</v>
      </c>
      <c r="K4485" s="25" t="s">
        <v>9347</v>
      </c>
      <c r="L4485" s="22"/>
      <c r="M4485" s="22"/>
    </row>
    <row r="4486" spans="1:13" ht="21.3" customHeight="1" thickBot="1" x14ac:dyDescent="0.35">
      <c r="A4486" s="22"/>
      <c r="B4486" s="22"/>
      <c r="C4486" s="22"/>
      <c r="D4486" s="26"/>
      <c r="E4486" s="27" t="s">
        <v>9348</v>
      </c>
      <c r="F4486" s="28">
        <v>1</v>
      </c>
      <c r="G4486" s="29"/>
      <c r="H4486" s="29"/>
      <c r="I4486" s="29"/>
      <c r="J4486" s="31">
        <f>ROUND(F4486,3)</f>
        <v>1</v>
      </c>
      <c r="K4486" s="33">
        <f>SUM(J4486:J4486)</f>
        <v>1</v>
      </c>
      <c r="L4486" s="22"/>
      <c r="M4486" s="22"/>
    </row>
    <row r="4487" spans="1:13" ht="15.45" customHeight="1" thickBot="1" x14ac:dyDescent="0.35">
      <c r="A4487" s="10" t="s">
        <v>9349</v>
      </c>
      <c r="B4487" s="5" t="s">
        <v>9350</v>
      </c>
      <c r="C4487" s="5" t="s">
        <v>9351</v>
      </c>
      <c r="D4487" s="84" t="s">
        <v>9352</v>
      </c>
      <c r="E4487" s="84"/>
      <c r="F4487" s="84"/>
      <c r="G4487" s="84"/>
      <c r="H4487" s="84"/>
      <c r="I4487" s="84"/>
      <c r="J4487" s="84"/>
      <c r="K4487" s="20">
        <f>SUM(K4490:K4490)</f>
        <v>4</v>
      </c>
      <c r="L4487" s="21">
        <f>ROUND(0*(1+M2/100),2)</f>
        <v>0</v>
      </c>
      <c r="M4487" s="21">
        <f>ROUND(K4487*L4487,2)</f>
        <v>0</v>
      </c>
    </row>
    <row r="4488" spans="1:13" ht="30.6" customHeight="1" thickBot="1" x14ac:dyDescent="0.35">
      <c r="A4488" s="22"/>
      <c r="B4488" s="22"/>
      <c r="C4488" s="22"/>
      <c r="D4488" s="84" t="s">
        <v>9353</v>
      </c>
      <c r="E4488" s="84"/>
      <c r="F4488" s="84"/>
      <c r="G4488" s="84"/>
      <c r="H4488" s="84"/>
      <c r="I4488" s="84"/>
      <c r="J4488" s="84"/>
      <c r="K4488" s="84"/>
      <c r="L4488" s="84"/>
      <c r="M4488" s="84"/>
    </row>
    <row r="4489" spans="1:13" ht="15.15" customHeight="1" thickBot="1" x14ac:dyDescent="0.35">
      <c r="A4489" s="22"/>
      <c r="B4489" s="22"/>
      <c r="C4489" s="22"/>
      <c r="D4489" s="22"/>
      <c r="E4489" s="23"/>
      <c r="F4489" s="25" t="s">
        <v>9354</v>
      </c>
      <c r="G4489" s="25" t="s">
        <v>9355</v>
      </c>
      <c r="H4489" s="25" t="s">
        <v>9356</v>
      </c>
      <c r="I4489" s="25" t="s">
        <v>9357</v>
      </c>
      <c r="J4489" s="25" t="s">
        <v>9358</v>
      </c>
      <c r="K4489" s="25" t="s">
        <v>9359</v>
      </c>
      <c r="L4489" s="22"/>
      <c r="M4489" s="22"/>
    </row>
    <row r="4490" spans="1:13" ht="15.15" customHeight="1" thickBot="1" x14ac:dyDescent="0.35">
      <c r="A4490" s="22"/>
      <c r="B4490" s="22"/>
      <c r="C4490" s="22"/>
      <c r="D4490" s="26"/>
      <c r="E4490" s="27" t="s">
        <v>9360</v>
      </c>
      <c r="F4490" s="28">
        <v>4</v>
      </c>
      <c r="G4490" s="29"/>
      <c r="H4490" s="29"/>
      <c r="I4490" s="29"/>
      <c r="J4490" s="31">
        <f>ROUND(F4490,3)</f>
        <v>4</v>
      </c>
      <c r="K4490" s="33">
        <f>SUM(J4490:J4490)</f>
        <v>4</v>
      </c>
      <c r="L4490" s="22"/>
      <c r="M4490" s="22"/>
    </row>
    <row r="4491" spans="1:13" ht="15.45" customHeight="1" thickBot="1" x14ac:dyDescent="0.35">
      <c r="A4491" s="10" t="s">
        <v>9361</v>
      </c>
      <c r="B4491" s="5" t="s">
        <v>9362</v>
      </c>
      <c r="C4491" s="5" t="s">
        <v>9363</v>
      </c>
      <c r="D4491" s="84" t="s">
        <v>9364</v>
      </c>
      <c r="E4491" s="84"/>
      <c r="F4491" s="84"/>
      <c r="G4491" s="84"/>
      <c r="H4491" s="84"/>
      <c r="I4491" s="84"/>
      <c r="J4491" s="84"/>
      <c r="K4491" s="20">
        <f>SUM(K4494:K4494)</f>
        <v>1</v>
      </c>
      <c r="L4491" s="21">
        <f>ROUND(0*(1+M2/100),2)</f>
        <v>0</v>
      </c>
      <c r="M4491" s="21">
        <f>ROUND(K4491*L4491,2)</f>
        <v>0</v>
      </c>
    </row>
    <row r="4492" spans="1:13" ht="39.75" customHeight="1" thickBot="1" x14ac:dyDescent="0.35">
      <c r="A4492" s="22"/>
      <c r="B4492" s="22"/>
      <c r="C4492" s="22"/>
      <c r="D4492" s="84" t="s">
        <v>9365</v>
      </c>
      <c r="E4492" s="84"/>
      <c r="F4492" s="84"/>
      <c r="G4492" s="84"/>
      <c r="H4492" s="84"/>
      <c r="I4492" s="84"/>
      <c r="J4492" s="84"/>
      <c r="K4492" s="84"/>
      <c r="L4492" s="84"/>
      <c r="M4492" s="84"/>
    </row>
    <row r="4493" spans="1:13" ht="15.15" customHeight="1" thickBot="1" x14ac:dyDescent="0.35">
      <c r="A4493" s="22"/>
      <c r="B4493" s="22"/>
      <c r="C4493" s="22"/>
      <c r="D4493" s="22"/>
      <c r="E4493" s="23"/>
      <c r="F4493" s="25" t="s">
        <v>9366</v>
      </c>
      <c r="G4493" s="25" t="s">
        <v>9367</v>
      </c>
      <c r="H4493" s="25" t="s">
        <v>9368</v>
      </c>
      <c r="I4493" s="25" t="s">
        <v>9369</v>
      </c>
      <c r="J4493" s="25" t="s">
        <v>9370</v>
      </c>
      <c r="K4493" s="25" t="s">
        <v>9371</v>
      </c>
      <c r="L4493" s="22"/>
      <c r="M4493" s="22"/>
    </row>
    <row r="4494" spans="1:13" ht="15.15" customHeight="1" thickBot="1" x14ac:dyDescent="0.35">
      <c r="A4494" s="22"/>
      <c r="B4494" s="22"/>
      <c r="C4494" s="22"/>
      <c r="D4494" s="26"/>
      <c r="E4494" s="27" t="s">
        <v>9372</v>
      </c>
      <c r="F4494" s="28">
        <v>1</v>
      </c>
      <c r="G4494" s="29"/>
      <c r="H4494" s="29"/>
      <c r="I4494" s="29"/>
      <c r="J4494" s="31">
        <f>ROUND(F4494,3)</f>
        <v>1</v>
      </c>
      <c r="K4494" s="33">
        <f>SUM(J4494:J4494)</f>
        <v>1</v>
      </c>
      <c r="L4494" s="22"/>
      <c r="M4494" s="22"/>
    </row>
    <row r="4495" spans="1:13" ht="15.45" customHeight="1" thickBot="1" x14ac:dyDescent="0.35">
      <c r="A4495" s="10" t="s">
        <v>9373</v>
      </c>
      <c r="B4495" s="5" t="s">
        <v>9374</v>
      </c>
      <c r="C4495" s="5" t="s">
        <v>9375</v>
      </c>
      <c r="D4495" s="84" t="s">
        <v>9376</v>
      </c>
      <c r="E4495" s="84"/>
      <c r="F4495" s="84"/>
      <c r="G4495" s="84"/>
      <c r="H4495" s="84"/>
      <c r="I4495" s="84"/>
      <c r="J4495" s="84"/>
      <c r="K4495" s="20">
        <f>SUM(K4498:K4498)</f>
        <v>1</v>
      </c>
      <c r="L4495" s="21">
        <f>ROUND(0*(1+M2/100),2)</f>
        <v>0</v>
      </c>
      <c r="M4495" s="21">
        <f>ROUND(K4495*L4495,2)</f>
        <v>0</v>
      </c>
    </row>
    <row r="4496" spans="1:13" ht="12.15" customHeight="1" thickBot="1" x14ac:dyDescent="0.35">
      <c r="A4496" s="22"/>
      <c r="B4496" s="22"/>
      <c r="C4496" s="22"/>
      <c r="D4496" s="84" t="s">
        <v>9377</v>
      </c>
      <c r="E4496" s="84"/>
      <c r="F4496" s="84"/>
      <c r="G4496" s="84"/>
      <c r="H4496" s="84"/>
      <c r="I4496" s="84"/>
      <c r="J4496" s="84"/>
      <c r="K4496" s="84"/>
      <c r="L4496" s="84"/>
      <c r="M4496" s="84"/>
    </row>
    <row r="4497" spans="1:13" ht="15.15" customHeight="1" thickBot="1" x14ac:dyDescent="0.35">
      <c r="A4497" s="22"/>
      <c r="B4497" s="22"/>
      <c r="C4497" s="22"/>
      <c r="D4497" s="22"/>
      <c r="E4497" s="23"/>
      <c r="F4497" s="25" t="s">
        <v>9378</v>
      </c>
      <c r="G4497" s="25" t="s">
        <v>9379</v>
      </c>
      <c r="H4497" s="25" t="s">
        <v>9380</v>
      </c>
      <c r="I4497" s="25" t="s">
        <v>9381</v>
      </c>
      <c r="J4497" s="25" t="s">
        <v>9382</v>
      </c>
      <c r="K4497" s="25" t="s">
        <v>9383</v>
      </c>
      <c r="L4497" s="22"/>
      <c r="M4497" s="22"/>
    </row>
    <row r="4498" spans="1:13" ht="15.15" customHeight="1" thickBot="1" x14ac:dyDescent="0.35">
      <c r="A4498" s="22"/>
      <c r="B4498" s="22"/>
      <c r="C4498" s="22"/>
      <c r="D4498" s="26"/>
      <c r="E4498" s="27" t="s">
        <v>9384</v>
      </c>
      <c r="F4498" s="28">
        <v>1</v>
      </c>
      <c r="G4498" s="29"/>
      <c r="H4498" s="29"/>
      <c r="I4498" s="29"/>
      <c r="J4498" s="31">
        <f>ROUND(F4498,3)</f>
        <v>1</v>
      </c>
      <c r="K4498" s="33">
        <f>SUM(J4498:J4498)</f>
        <v>1</v>
      </c>
      <c r="L4498" s="22"/>
      <c r="M4498" s="22"/>
    </row>
    <row r="4499" spans="1:13" ht="15.45" customHeight="1" thickBot="1" x14ac:dyDescent="0.35">
      <c r="A4499" s="10" t="s">
        <v>9385</v>
      </c>
      <c r="B4499" s="5" t="s">
        <v>9386</v>
      </c>
      <c r="C4499" s="5" t="s">
        <v>9387</v>
      </c>
      <c r="D4499" s="84" t="s">
        <v>9388</v>
      </c>
      <c r="E4499" s="84"/>
      <c r="F4499" s="84"/>
      <c r="G4499" s="84"/>
      <c r="H4499" s="84"/>
      <c r="I4499" s="84"/>
      <c r="J4499" s="84"/>
      <c r="K4499" s="20">
        <f>SUM(K4502:K4502)</f>
        <v>1</v>
      </c>
      <c r="L4499" s="21">
        <f>ROUND(0*(1+M2/100),2)</f>
        <v>0</v>
      </c>
      <c r="M4499" s="21">
        <f>ROUND(K4499*L4499,2)</f>
        <v>0</v>
      </c>
    </row>
    <row r="4500" spans="1:13" ht="49.05" customHeight="1" thickBot="1" x14ac:dyDescent="0.35">
      <c r="A4500" s="22"/>
      <c r="B4500" s="22"/>
      <c r="C4500" s="22"/>
      <c r="D4500" s="84" t="s">
        <v>9389</v>
      </c>
      <c r="E4500" s="84"/>
      <c r="F4500" s="84"/>
      <c r="G4500" s="84"/>
      <c r="H4500" s="84"/>
      <c r="I4500" s="84"/>
      <c r="J4500" s="84"/>
      <c r="K4500" s="84"/>
      <c r="L4500" s="84"/>
      <c r="M4500" s="84"/>
    </row>
    <row r="4501" spans="1:13" ht="15.15" customHeight="1" thickBot="1" x14ac:dyDescent="0.35">
      <c r="A4501" s="22"/>
      <c r="B4501" s="22"/>
      <c r="C4501" s="22"/>
      <c r="D4501" s="22"/>
      <c r="E4501" s="23"/>
      <c r="F4501" s="25" t="s">
        <v>9390</v>
      </c>
      <c r="G4501" s="25" t="s">
        <v>9391</v>
      </c>
      <c r="H4501" s="25" t="s">
        <v>9392</v>
      </c>
      <c r="I4501" s="25" t="s">
        <v>9393</v>
      </c>
      <c r="J4501" s="25" t="s">
        <v>9394</v>
      </c>
      <c r="K4501" s="25" t="s">
        <v>9395</v>
      </c>
      <c r="L4501" s="22"/>
      <c r="M4501" s="22"/>
    </row>
    <row r="4502" spans="1:13" ht="21.3" customHeight="1" thickBot="1" x14ac:dyDescent="0.35">
      <c r="A4502" s="22"/>
      <c r="B4502" s="22"/>
      <c r="C4502" s="22"/>
      <c r="D4502" s="26"/>
      <c r="E4502" s="27" t="s">
        <v>9396</v>
      </c>
      <c r="F4502" s="28">
        <v>1</v>
      </c>
      <c r="G4502" s="29"/>
      <c r="H4502" s="29"/>
      <c r="I4502" s="29"/>
      <c r="J4502" s="31">
        <f>ROUND(F4502,3)</f>
        <v>1</v>
      </c>
      <c r="K4502" s="33">
        <f>SUM(J4502:J4502)</f>
        <v>1</v>
      </c>
      <c r="L4502" s="22"/>
      <c r="M4502" s="22"/>
    </row>
    <row r="4503" spans="1:13" ht="15.45" customHeight="1" thickBot="1" x14ac:dyDescent="0.35">
      <c r="A4503" s="10" t="s">
        <v>9397</v>
      </c>
      <c r="B4503" s="5" t="s">
        <v>9398</v>
      </c>
      <c r="C4503" s="5" t="s">
        <v>9399</v>
      </c>
      <c r="D4503" s="84" t="s">
        <v>9400</v>
      </c>
      <c r="E4503" s="84"/>
      <c r="F4503" s="84"/>
      <c r="G4503" s="84"/>
      <c r="H4503" s="84"/>
      <c r="I4503" s="84"/>
      <c r="J4503" s="84"/>
      <c r="K4503" s="20">
        <f>SUM(K4506:K4506)</f>
        <v>1</v>
      </c>
      <c r="L4503" s="21">
        <f>ROUND(0*(1+M2/100),2)</f>
        <v>0</v>
      </c>
      <c r="M4503" s="21">
        <f>ROUND(K4503*L4503,2)</f>
        <v>0</v>
      </c>
    </row>
    <row r="4504" spans="1:13" ht="49.05" customHeight="1" thickBot="1" x14ac:dyDescent="0.35">
      <c r="A4504" s="22"/>
      <c r="B4504" s="22"/>
      <c r="C4504" s="22"/>
      <c r="D4504" s="84" t="s">
        <v>9401</v>
      </c>
      <c r="E4504" s="84"/>
      <c r="F4504" s="84"/>
      <c r="G4504" s="84"/>
      <c r="H4504" s="84"/>
      <c r="I4504" s="84"/>
      <c r="J4504" s="84"/>
      <c r="K4504" s="84"/>
      <c r="L4504" s="84"/>
      <c r="M4504" s="84"/>
    </row>
    <row r="4505" spans="1:13" ht="15.15" customHeight="1" thickBot="1" x14ac:dyDescent="0.35">
      <c r="A4505" s="22"/>
      <c r="B4505" s="22"/>
      <c r="C4505" s="22"/>
      <c r="D4505" s="22"/>
      <c r="E4505" s="23"/>
      <c r="F4505" s="25" t="s">
        <v>9402</v>
      </c>
      <c r="G4505" s="25" t="s">
        <v>9403</v>
      </c>
      <c r="H4505" s="25" t="s">
        <v>9404</v>
      </c>
      <c r="I4505" s="25" t="s">
        <v>9405</v>
      </c>
      <c r="J4505" s="25" t="s">
        <v>9406</v>
      </c>
      <c r="K4505" s="25" t="s">
        <v>9407</v>
      </c>
      <c r="L4505" s="22"/>
      <c r="M4505" s="22"/>
    </row>
    <row r="4506" spans="1:13" ht="21.3" customHeight="1" thickBot="1" x14ac:dyDescent="0.35">
      <c r="A4506" s="22"/>
      <c r="B4506" s="22"/>
      <c r="C4506" s="22"/>
      <c r="D4506" s="26"/>
      <c r="E4506" s="27" t="s">
        <v>9408</v>
      </c>
      <c r="F4506" s="28">
        <v>1</v>
      </c>
      <c r="G4506" s="29"/>
      <c r="H4506" s="29"/>
      <c r="I4506" s="29"/>
      <c r="J4506" s="31">
        <f>ROUND(F4506,3)</f>
        <v>1</v>
      </c>
      <c r="K4506" s="33">
        <f>SUM(J4506:J4506)</f>
        <v>1</v>
      </c>
      <c r="L4506" s="22"/>
      <c r="M4506" s="22"/>
    </row>
    <row r="4507" spans="1:13" ht="15.45" customHeight="1" thickBot="1" x14ac:dyDescent="0.35">
      <c r="A4507" s="10" t="s">
        <v>9409</v>
      </c>
      <c r="B4507" s="5" t="s">
        <v>9410</v>
      </c>
      <c r="C4507" s="5" t="s">
        <v>9411</v>
      </c>
      <c r="D4507" s="84" t="s">
        <v>9412</v>
      </c>
      <c r="E4507" s="84"/>
      <c r="F4507" s="84"/>
      <c r="G4507" s="84"/>
      <c r="H4507" s="84"/>
      <c r="I4507" s="84"/>
      <c r="J4507" s="84"/>
      <c r="K4507" s="20">
        <f>SUM(K4510:K4510)</f>
        <v>1</v>
      </c>
      <c r="L4507" s="21">
        <f>ROUND(0*(1+M2/100),2)</f>
        <v>0</v>
      </c>
      <c r="M4507" s="21">
        <f>ROUND(K4507*L4507,2)</f>
        <v>0</v>
      </c>
    </row>
    <row r="4508" spans="1:13" ht="30.6" customHeight="1" thickBot="1" x14ac:dyDescent="0.35">
      <c r="A4508" s="22"/>
      <c r="B4508" s="22"/>
      <c r="C4508" s="22"/>
      <c r="D4508" s="84" t="s">
        <v>9413</v>
      </c>
      <c r="E4508" s="84"/>
      <c r="F4508" s="84"/>
      <c r="G4508" s="84"/>
      <c r="H4508" s="84"/>
      <c r="I4508" s="84"/>
      <c r="J4508" s="84"/>
      <c r="K4508" s="84"/>
      <c r="L4508" s="84"/>
      <c r="M4508" s="84"/>
    </row>
    <row r="4509" spans="1:13" ht="15.15" customHeight="1" thickBot="1" x14ac:dyDescent="0.35">
      <c r="A4509" s="22"/>
      <c r="B4509" s="22"/>
      <c r="C4509" s="22"/>
      <c r="D4509" s="22"/>
      <c r="E4509" s="23"/>
      <c r="F4509" s="25" t="s">
        <v>9414</v>
      </c>
      <c r="G4509" s="25" t="s">
        <v>9415</v>
      </c>
      <c r="H4509" s="25" t="s">
        <v>9416</v>
      </c>
      <c r="I4509" s="25" t="s">
        <v>9417</v>
      </c>
      <c r="J4509" s="25" t="s">
        <v>9418</v>
      </c>
      <c r="K4509" s="25" t="s">
        <v>9419</v>
      </c>
      <c r="L4509" s="22"/>
      <c r="M4509" s="22"/>
    </row>
    <row r="4510" spans="1:13" ht="21.3" customHeight="1" thickBot="1" x14ac:dyDescent="0.35">
      <c r="A4510" s="22"/>
      <c r="B4510" s="22"/>
      <c r="C4510" s="22"/>
      <c r="D4510" s="26"/>
      <c r="E4510" s="27" t="s">
        <v>9420</v>
      </c>
      <c r="F4510" s="28">
        <v>1</v>
      </c>
      <c r="G4510" s="29"/>
      <c r="H4510" s="29"/>
      <c r="I4510" s="29"/>
      <c r="J4510" s="31">
        <f>ROUND(F4510,3)</f>
        <v>1</v>
      </c>
      <c r="K4510" s="33">
        <f>SUM(J4510:J4510)</f>
        <v>1</v>
      </c>
      <c r="L4510" s="22"/>
      <c r="M4510" s="22"/>
    </row>
    <row r="4511" spans="1:13" ht="15.45" customHeight="1" thickBot="1" x14ac:dyDescent="0.35">
      <c r="A4511" s="34"/>
      <c r="B4511" s="34"/>
      <c r="C4511" s="34"/>
      <c r="D4511" s="35" t="s">
        <v>9421</v>
      </c>
      <c r="E4511" s="36"/>
      <c r="F4511" s="36"/>
      <c r="G4511" s="36"/>
      <c r="H4511" s="36"/>
      <c r="I4511" s="36"/>
      <c r="J4511" s="36"/>
      <c r="K4511" s="36"/>
      <c r="L4511" s="37">
        <f>M4439+M4443+M4447+M4451+M4455+M4459+M4463+M4467+M4471+M4475+M4479+M4483+M4487+M4491+M4495+M4499+M4503+M4507</f>
        <v>0</v>
      </c>
      <c r="M4511" s="37">
        <f>ROUND(L4511,2)</f>
        <v>0</v>
      </c>
    </row>
    <row r="4512" spans="1:13" ht="15.45" customHeight="1" thickBot="1" x14ac:dyDescent="0.35">
      <c r="A4512" s="38" t="s">
        <v>9422</v>
      </c>
      <c r="B4512" s="38" t="s">
        <v>9423</v>
      </c>
      <c r="C4512" s="39"/>
      <c r="D4512" s="85" t="s">
        <v>9424</v>
      </c>
      <c r="E4512" s="85"/>
      <c r="F4512" s="85"/>
      <c r="G4512" s="85"/>
      <c r="H4512" s="85"/>
      <c r="I4512" s="85"/>
      <c r="J4512" s="85"/>
      <c r="K4512" s="39"/>
      <c r="L4512" s="40">
        <f>L4637</f>
        <v>0</v>
      </c>
      <c r="M4512" s="40">
        <f>ROUND(L4512,2)</f>
        <v>0</v>
      </c>
    </row>
    <row r="4513" spans="1:13" ht="15.45" customHeight="1" thickBot="1" x14ac:dyDescent="0.35">
      <c r="A4513" s="10" t="s">
        <v>9425</v>
      </c>
      <c r="B4513" s="5" t="s">
        <v>9426</v>
      </c>
      <c r="C4513" s="5" t="s">
        <v>9427</v>
      </c>
      <c r="D4513" s="84" t="s">
        <v>9428</v>
      </c>
      <c r="E4513" s="84"/>
      <c r="F4513" s="84"/>
      <c r="G4513" s="84"/>
      <c r="H4513" s="84"/>
      <c r="I4513" s="84"/>
      <c r="J4513" s="84"/>
      <c r="K4513" s="20">
        <f>SUM(K4516:K4519)</f>
        <v>106</v>
      </c>
      <c r="L4513" s="21">
        <f>ROUND(0*(1+M2/100),2)</f>
        <v>0</v>
      </c>
      <c r="M4513" s="21">
        <f>ROUND(K4513*L4513,2)</f>
        <v>0</v>
      </c>
    </row>
    <row r="4514" spans="1:13" ht="58.35" customHeight="1" thickBot="1" x14ac:dyDescent="0.35">
      <c r="A4514" s="22"/>
      <c r="B4514" s="22"/>
      <c r="C4514" s="22"/>
      <c r="D4514" s="84" t="s">
        <v>9429</v>
      </c>
      <c r="E4514" s="84"/>
      <c r="F4514" s="84"/>
      <c r="G4514" s="84"/>
      <c r="H4514" s="84"/>
      <c r="I4514" s="84"/>
      <c r="J4514" s="84"/>
      <c r="K4514" s="84"/>
      <c r="L4514" s="84"/>
      <c r="M4514" s="84"/>
    </row>
    <row r="4515" spans="1:13" ht="15.15" customHeight="1" thickBot="1" x14ac:dyDescent="0.35">
      <c r="A4515" s="22"/>
      <c r="B4515" s="22"/>
      <c r="C4515" s="22"/>
      <c r="D4515" s="22"/>
      <c r="E4515" s="23"/>
      <c r="F4515" s="25" t="s">
        <v>9430</v>
      </c>
      <c r="G4515" s="25" t="s">
        <v>9431</v>
      </c>
      <c r="H4515" s="25" t="s">
        <v>9432</v>
      </c>
      <c r="I4515" s="25" t="s">
        <v>9433</v>
      </c>
      <c r="J4515" s="25" t="s">
        <v>9434</v>
      </c>
      <c r="K4515" s="25" t="s">
        <v>9435</v>
      </c>
      <c r="L4515" s="22"/>
      <c r="M4515" s="22"/>
    </row>
    <row r="4516" spans="1:13" ht="15.15" customHeight="1" thickBot="1" x14ac:dyDescent="0.35">
      <c r="A4516" s="22"/>
      <c r="B4516" s="22"/>
      <c r="C4516" s="22"/>
      <c r="D4516" s="26"/>
      <c r="E4516" s="27" t="s">
        <v>9436</v>
      </c>
      <c r="F4516" s="28">
        <v>21</v>
      </c>
      <c r="G4516" s="29"/>
      <c r="H4516" s="29"/>
      <c r="I4516" s="29"/>
      <c r="J4516" s="31">
        <f>ROUND(F4516,3)</f>
        <v>21</v>
      </c>
      <c r="K4516" s="42"/>
      <c r="L4516" s="22"/>
      <c r="M4516" s="22"/>
    </row>
    <row r="4517" spans="1:13" ht="15.15" customHeight="1" thickBot="1" x14ac:dyDescent="0.35">
      <c r="A4517" s="22"/>
      <c r="B4517" s="22"/>
      <c r="C4517" s="22"/>
      <c r="D4517" s="26"/>
      <c r="E4517" s="5" t="s">
        <v>9437</v>
      </c>
      <c r="F4517" s="3">
        <v>67</v>
      </c>
      <c r="G4517" s="20"/>
      <c r="H4517" s="20"/>
      <c r="I4517" s="20"/>
      <c r="J4517" s="30">
        <f>ROUND(F4517,3)</f>
        <v>67</v>
      </c>
      <c r="K4517" s="22"/>
      <c r="L4517" s="22"/>
      <c r="M4517" s="22"/>
    </row>
    <row r="4518" spans="1:13" ht="15.15" customHeight="1" thickBot="1" x14ac:dyDescent="0.35">
      <c r="A4518" s="22"/>
      <c r="B4518" s="22"/>
      <c r="C4518" s="22"/>
      <c r="D4518" s="26"/>
      <c r="E4518" s="5" t="s">
        <v>9438</v>
      </c>
      <c r="F4518" s="3">
        <v>10</v>
      </c>
      <c r="G4518" s="20"/>
      <c r="H4518" s="20"/>
      <c r="I4518" s="20"/>
      <c r="J4518" s="30">
        <f>ROUND(F4518,3)</f>
        <v>10</v>
      </c>
      <c r="K4518" s="22"/>
      <c r="L4518" s="22"/>
      <c r="M4518" s="22"/>
    </row>
    <row r="4519" spans="1:13" ht="21.3" customHeight="1" thickBot="1" x14ac:dyDescent="0.35">
      <c r="A4519" s="22"/>
      <c r="B4519" s="22"/>
      <c r="C4519" s="22"/>
      <c r="D4519" s="26"/>
      <c r="E4519" s="5" t="s">
        <v>9439</v>
      </c>
      <c r="F4519" s="3">
        <v>8</v>
      </c>
      <c r="G4519" s="20"/>
      <c r="H4519" s="20"/>
      <c r="I4519" s="20"/>
      <c r="J4519" s="30">
        <f>ROUND(F4519,3)</f>
        <v>8</v>
      </c>
      <c r="K4519" s="32">
        <f>SUM(J4516:J4519)</f>
        <v>106</v>
      </c>
      <c r="L4519" s="22"/>
      <c r="M4519" s="22"/>
    </row>
    <row r="4520" spans="1:13" ht="15.45" customHeight="1" thickBot="1" x14ac:dyDescent="0.35">
      <c r="A4520" s="10" t="s">
        <v>9440</v>
      </c>
      <c r="B4520" s="5" t="s">
        <v>9441</v>
      </c>
      <c r="C4520" s="5" t="s">
        <v>9442</v>
      </c>
      <c r="D4520" s="84" t="s">
        <v>9443</v>
      </c>
      <c r="E4520" s="84"/>
      <c r="F4520" s="84"/>
      <c r="G4520" s="84"/>
      <c r="H4520" s="84"/>
      <c r="I4520" s="84"/>
      <c r="J4520" s="84"/>
      <c r="K4520" s="20">
        <f>SUM(K4523:K4523)</f>
        <v>18</v>
      </c>
      <c r="L4520" s="21">
        <f>ROUND(0*(1+M2/100),2)</f>
        <v>0</v>
      </c>
      <c r="M4520" s="21">
        <f>ROUND(K4520*L4520,2)</f>
        <v>0</v>
      </c>
    </row>
    <row r="4521" spans="1:13" ht="58.35" customHeight="1" thickBot="1" x14ac:dyDescent="0.35">
      <c r="A4521" s="22"/>
      <c r="B4521" s="22"/>
      <c r="C4521" s="22"/>
      <c r="D4521" s="84" t="s">
        <v>9444</v>
      </c>
      <c r="E4521" s="84"/>
      <c r="F4521" s="84"/>
      <c r="G4521" s="84"/>
      <c r="H4521" s="84"/>
      <c r="I4521" s="84"/>
      <c r="J4521" s="84"/>
      <c r="K4521" s="84"/>
      <c r="L4521" s="84"/>
      <c r="M4521" s="84"/>
    </row>
    <row r="4522" spans="1:13" ht="15.15" customHeight="1" thickBot="1" x14ac:dyDescent="0.35">
      <c r="A4522" s="22"/>
      <c r="B4522" s="22"/>
      <c r="C4522" s="22"/>
      <c r="D4522" s="22"/>
      <c r="E4522" s="23"/>
      <c r="F4522" s="25" t="s">
        <v>9445</v>
      </c>
      <c r="G4522" s="25" t="s">
        <v>9446</v>
      </c>
      <c r="H4522" s="25" t="s">
        <v>9447</v>
      </c>
      <c r="I4522" s="25" t="s">
        <v>9448</v>
      </c>
      <c r="J4522" s="25" t="s">
        <v>9449</v>
      </c>
      <c r="K4522" s="25" t="s">
        <v>9450</v>
      </c>
      <c r="L4522" s="22"/>
      <c r="M4522" s="22"/>
    </row>
    <row r="4523" spans="1:13" ht="15.15" customHeight="1" thickBot="1" x14ac:dyDescent="0.35">
      <c r="A4523" s="22"/>
      <c r="B4523" s="22"/>
      <c r="C4523" s="22"/>
      <c r="D4523" s="26"/>
      <c r="E4523" s="27" t="s">
        <v>9451</v>
      </c>
      <c r="F4523" s="28">
        <v>18</v>
      </c>
      <c r="G4523" s="29"/>
      <c r="H4523" s="29"/>
      <c r="I4523" s="29"/>
      <c r="J4523" s="31">
        <f>ROUND(F4523,3)</f>
        <v>18</v>
      </c>
      <c r="K4523" s="33">
        <f>SUM(J4523:J4523)</f>
        <v>18</v>
      </c>
      <c r="L4523" s="22"/>
      <c r="M4523" s="22"/>
    </row>
    <row r="4524" spans="1:13" ht="15.45" customHeight="1" thickBot="1" x14ac:dyDescent="0.35">
      <c r="A4524" s="10" t="s">
        <v>9452</v>
      </c>
      <c r="B4524" s="5" t="s">
        <v>9453</v>
      </c>
      <c r="C4524" s="5" t="s">
        <v>9454</v>
      </c>
      <c r="D4524" s="84" t="s">
        <v>9455</v>
      </c>
      <c r="E4524" s="84"/>
      <c r="F4524" s="84"/>
      <c r="G4524" s="84"/>
      <c r="H4524" s="84"/>
      <c r="I4524" s="84"/>
      <c r="J4524" s="84"/>
      <c r="K4524" s="20">
        <f>SUM(K4527:K4527)</f>
        <v>33</v>
      </c>
      <c r="L4524" s="21">
        <f>ROUND(0*(1+M2/100),2)</f>
        <v>0</v>
      </c>
      <c r="M4524" s="21">
        <f>ROUND(K4524*L4524,2)</f>
        <v>0</v>
      </c>
    </row>
    <row r="4525" spans="1:13" ht="49.05" customHeight="1" thickBot="1" x14ac:dyDescent="0.35">
      <c r="A4525" s="22"/>
      <c r="B4525" s="22"/>
      <c r="C4525" s="22"/>
      <c r="D4525" s="84" t="s">
        <v>9456</v>
      </c>
      <c r="E4525" s="84"/>
      <c r="F4525" s="84"/>
      <c r="G4525" s="84"/>
      <c r="H4525" s="84"/>
      <c r="I4525" s="84"/>
      <c r="J4525" s="84"/>
      <c r="K4525" s="84"/>
      <c r="L4525" s="84"/>
      <c r="M4525" s="84"/>
    </row>
    <row r="4526" spans="1:13" ht="15.15" customHeight="1" thickBot="1" x14ac:dyDescent="0.35">
      <c r="A4526" s="22"/>
      <c r="B4526" s="22"/>
      <c r="C4526" s="22"/>
      <c r="D4526" s="22"/>
      <c r="E4526" s="23"/>
      <c r="F4526" s="25" t="s">
        <v>9457</v>
      </c>
      <c r="G4526" s="25" t="s">
        <v>9458</v>
      </c>
      <c r="H4526" s="25" t="s">
        <v>9459</v>
      </c>
      <c r="I4526" s="25" t="s">
        <v>9460</v>
      </c>
      <c r="J4526" s="25" t="s">
        <v>9461</v>
      </c>
      <c r="K4526" s="25" t="s">
        <v>9462</v>
      </c>
      <c r="L4526" s="22"/>
      <c r="M4526" s="22"/>
    </row>
    <row r="4527" spans="1:13" ht="15.15" customHeight="1" thickBot="1" x14ac:dyDescent="0.35">
      <c r="A4527" s="22"/>
      <c r="B4527" s="22"/>
      <c r="C4527" s="22"/>
      <c r="D4527" s="26"/>
      <c r="E4527" s="27" t="s">
        <v>9463</v>
      </c>
      <c r="F4527" s="28">
        <v>33</v>
      </c>
      <c r="G4527" s="29"/>
      <c r="H4527" s="29"/>
      <c r="I4527" s="29"/>
      <c r="J4527" s="31">
        <f>ROUND(F4527,3)</f>
        <v>33</v>
      </c>
      <c r="K4527" s="33">
        <f>SUM(J4527:J4527)</f>
        <v>33</v>
      </c>
      <c r="L4527" s="22"/>
      <c r="M4527" s="22"/>
    </row>
    <row r="4528" spans="1:13" ht="15.45" customHeight="1" thickBot="1" x14ac:dyDescent="0.35">
      <c r="A4528" s="10" t="s">
        <v>9464</v>
      </c>
      <c r="B4528" s="5" t="s">
        <v>9465</v>
      </c>
      <c r="C4528" s="5" t="s">
        <v>9466</v>
      </c>
      <c r="D4528" s="84" t="s">
        <v>9467</v>
      </c>
      <c r="E4528" s="84"/>
      <c r="F4528" s="84"/>
      <c r="G4528" s="84"/>
      <c r="H4528" s="84"/>
      <c r="I4528" s="84"/>
      <c r="J4528" s="84"/>
      <c r="K4528" s="20">
        <f>SUM(K4531:K4535)</f>
        <v>109</v>
      </c>
      <c r="L4528" s="21">
        <f>ROUND(0*(1+M2/100),2)</f>
        <v>0</v>
      </c>
      <c r="M4528" s="21">
        <f>ROUND(K4528*L4528,2)</f>
        <v>0</v>
      </c>
    </row>
    <row r="4529" spans="1:13" ht="49.05" customHeight="1" thickBot="1" x14ac:dyDescent="0.35">
      <c r="A4529" s="22"/>
      <c r="B4529" s="22"/>
      <c r="C4529" s="22"/>
      <c r="D4529" s="84" t="s">
        <v>9468</v>
      </c>
      <c r="E4529" s="84"/>
      <c r="F4529" s="84"/>
      <c r="G4529" s="84"/>
      <c r="H4529" s="84"/>
      <c r="I4529" s="84"/>
      <c r="J4529" s="84"/>
      <c r="K4529" s="84"/>
      <c r="L4529" s="84"/>
      <c r="M4529" s="84"/>
    </row>
    <row r="4530" spans="1:13" ht="15.15" customHeight="1" thickBot="1" x14ac:dyDescent="0.35">
      <c r="A4530" s="22"/>
      <c r="B4530" s="22"/>
      <c r="C4530" s="22"/>
      <c r="D4530" s="22"/>
      <c r="E4530" s="23"/>
      <c r="F4530" s="25" t="s">
        <v>9469</v>
      </c>
      <c r="G4530" s="25" t="s">
        <v>9470</v>
      </c>
      <c r="H4530" s="25" t="s">
        <v>9471</v>
      </c>
      <c r="I4530" s="25" t="s">
        <v>9472</v>
      </c>
      <c r="J4530" s="25" t="s">
        <v>9473</v>
      </c>
      <c r="K4530" s="25" t="s">
        <v>9474</v>
      </c>
      <c r="L4530" s="22"/>
      <c r="M4530" s="22"/>
    </row>
    <row r="4531" spans="1:13" ht="15.15" customHeight="1" thickBot="1" x14ac:dyDescent="0.35">
      <c r="A4531" s="22"/>
      <c r="B4531" s="22"/>
      <c r="C4531" s="22"/>
      <c r="D4531" s="26"/>
      <c r="E4531" s="27" t="s">
        <v>9475</v>
      </c>
      <c r="F4531" s="28">
        <v>12</v>
      </c>
      <c r="G4531" s="29"/>
      <c r="H4531" s="29"/>
      <c r="I4531" s="29"/>
      <c r="J4531" s="31">
        <f>ROUND(F4531,3)</f>
        <v>12</v>
      </c>
      <c r="K4531" s="42"/>
      <c r="L4531" s="22"/>
      <c r="M4531" s="22"/>
    </row>
    <row r="4532" spans="1:13" ht="15.15" customHeight="1" thickBot="1" x14ac:dyDescent="0.35">
      <c r="A4532" s="22"/>
      <c r="B4532" s="22"/>
      <c r="C4532" s="22"/>
      <c r="D4532" s="26"/>
      <c r="E4532" s="5" t="s">
        <v>9476</v>
      </c>
      <c r="F4532" s="3">
        <v>32</v>
      </c>
      <c r="G4532" s="20"/>
      <c r="H4532" s="20"/>
      <c r="I4532" s="20"/>
      <c r="J4532" s="30">
        <f>ROUND(F4532,3)</f>
        <v>32</v>
      </c>
      <c r="K4532" s="22"/>
      <c r="L4532" s="22"/>
      <c r="M4532" s="22"/>
    </row>
    <row r="4533" spans="1:13" ht="15.15" customHeight="1" thickBot="1" x14ac:dyDescent="0.35">
      <c r="A4533" s="22"/>
      <c r="B4533" s="22"/>
      <c r="C4533" s="22"/>
      <c r="D4533" s="26"/>
      <c r="E4533" s="5" t="s">
        <v>9477</v>
      </c>
      <c r="F4533" s="3">
        <v>57</v>
      </c>
      <c r="G4533" s="20"/>
      <c r="H4533" s="20"/>
      <c r="I4533" s="20"/>
      <c r="J4533" s="30">
        <f>ROUND(F4533,3)</f>
        <v>57</v>
      </c>
      <c r="K4533" s="22"/>
      <c r="L4533" s="22"/>
      <c r="M4533" s="22"/>
    </row>
    <row r="4534" spans="1:13" ht="15.15" customHeight="1" thickBot="1" x14ac:dyDescent="0.35">
      <c r="A4534" s="22"/>
      <c r="B4534" s="22"/>
      <c r="C4534" s="22"/>
      <c r="D4534" s="26"/>
      <c r="E4534" s="5" t="s">
        <v>9478</v>
      </c>
      <c r="F4534" s="3">
        <v>4</v>
      </c>
      <c r="G4534" s="20"/>
      <c r="H4534" s="20"/>
      <c r="I4534" s="20"/>
      <c r="J4534" s="30">
        <f>ROUND(F4534,3)</f>
        <v>4</v>
      </c>
      <c r="K4534" s="22"/>
      <c r="L4534" s="22"/>
      <c r="M4534" s="22"/>
    </row>
    <row r="4535" spans="1:13" ht="15.15" customHeight="1" thickBot="1" x14ac:dyDescent="0.35">
      <c r="A4535" s="22"/>
      <c r="B4535" s="22"/>
      <c r="C4535" s="22"/>
      <c r="D4535" s="26"/>
      <c r="E4535" s="5" t="s">
        <v>9479</v>
      </c>
      <c r="F4535" s="3">
        <v>4</v>
      </c>
      <c r="G4535" s="20"/>
      <c r="H4535" s="20"/>
      <c r="I4535" s="20"/>
      <c r="J4535" s="30">
        <f>ROUND(F4535,3)</f>
        <v>4</v>
      </c>
      <c r="K4535" s="32">
        <f>SUM(J4531:J4535)</f>
        <v>109</v>
      </c>
      <c r="L4535" s="22"/>
      <c r="M4535" s="22"/>
    </row>
    <row r="4536" spans="1:13" ht="15.45" customHeight="1" thickBot="1" x14ac:dyDescent="0.35">
      <c r="A4536" s="10" t="s">
        <v>9480</v>
      </c>
      <c r="B4536" s="5" t="s">
        <v>9481</v>
      </c>
      <c r="C4536" s="5" t="s">
        <v>9482</v>
      </c>
      <c r="D4536" s="84" t="s">
        <v>9483</v>
      </c>
      <c r="E4536" s="84"/>
      <c r="F4536" s="84"/>
      <c r="G4536" s="84"/>
      <c r="H4536" s="84"/>
      <c r="I4536" s="84"/>
      <c r="J4536" s="84"/>
      <c r="K4536" s="20">
        <f>SUM(K4539:K4541)</f>
        <v>96</v>
      </c>
      <c r="L4536" s="21">
        <f>ROUND(0*(1+M2/100),2)</f>
        <v>0</v>
      </c>
      <c r="M4536" s="21">
        <f>ROUND(K4536*L4536,2)</f>
        <v>0</v>
      </c>
    </row>
    <row r="4537" spans="1:13" ht="49.05" customHeight="1" thickBot="1" x14ac:dyDescent="0.35">
      <c r="A4537" s="22"/>
      <c r="B4537" s="22"/>
      <c r="C4537" s="22"/>
      <c r="D4537" s="84" t="s">
        <v>9484</v>
      </c>
      <c r="E4537" s="84"/>
      <c r="F4537" s="84"/>
      <c r="G4537" s="84"/>
      <c r="H4537" s="84"/>
      <c r="I4537" s="84"/>
      <c r="J4537" s="84"/>
      <c r="K4537" s="84"/>
      <c r="L4537" s="84"/>
      <c r="M4537" s="84"/>
    </row>
    <row r="4538" spans="1:13" ht="15.15" customHeight="1" thickBot="1" x14ac:dyDescent="0.35">
      <c r="A4538" s="22"/>
      <c r="B4538" s="22"/>
      <c r="C4538" s="22"/>
      <c r="D4538" s="22"/>
      <c r="E4538" s="23"/>
      <c r="F4538" s="25" t="s">
        <v>9485</v>
      </c>
      <c r="G4538" s="25" t="s">
        <v>9486</v>
      </c>
      <c r="H4538" s="25" t="s">
        <v>9487</v>
      </c>
      <c r="I4538" s="25" t="s">
        <v>9488</v>
      </c>
      <c r="J4538" s="25" t="s">
        <v>9489</v>
      </c>
      <c r="K4538" s="25" t="s">
        <v>9490</v>
      </c>
      <c r="L4538" s="22"/>
      <c r="M4538" s="22"/>
    </row>
    <row r="4539" spans="1:13" ht="21.3" customHeight="1" thickBot="1" x14ac:dyDescent="0.35">
      <c r="A4539" s="22"/>
      <c r="B4539" s="22"/>
      <c r="C4539" s="22"/>
      <c r="D4539" s="26"/>
      <c r="E4539" s="27" t="s">
        <v>9491</v>
      </c>
      <c r="F4539" s="28">
        <v>20</v>
      </c>
      <c r="G4539" s="29"/>
      <c r="H4539" s="29"/>
      <c r="I4539" s="29"/>
      <c r="J4539" s="31">
        <f>ROUND(F4539,3)</f>
        <v>20</v>
      </c>
      <c r="K4539" s="42"/>
      <c r="L4539" s="22"/>
      <c r="M4539" s="22"/>
    </row>
    <row r="4540" spans="1:13" ht="21.3" customHeight="1" thickBot="1" x14ac:dyDescent="0.35">
      <c r="A4540" s="22"/>
      <c r="B4540" s="22"/>
      <c r="C4540" s="22"/>
      <c r="D4540" s="26"/>
      <c r="E4540" s="5" t="s">
        <v>9492</v>
      </c>
      <c r="F4540" s="3">
        <v>50</v>
      </c>
      <c r="G4540" s="20"/>
      <c r="H4540" s="20"/>
      <c r="I4540" s="20"/>
      <c r="J4540" s="30">
        <f>ROUND(F4540,3)</f>
        <v>50</v>
      </c>
      <c r="K4540" s="22"/>
      <c r="L4540" s="22"/>
      <c r="M4540" s="22"/>
    </row>
    <row r="4541" spans="1:13" ht="21.3" customHeight="1" thickBot="1" x14ac:dyDescent="0.35">
      <c r="A4541" s="22"/>
      <c r="B4541" s="22"/>
      <c r="C4541" s="22"/>
      <c r="D4541" s="26"/>
      <c r="E4541" s="5" t="s">
        <v>9493</v>
      </c>
      <c r="F4541" s="3">
        <v>26</v>
      </c>
      <c r="G4541" s="20"/>
      <c r="H4541" s="20"/>
      <c r="I4541" s="20"/>
      <c r="J4541" s="30">
        <f>ROUND(F4541,3)</f>
        <v>26</v>
      </c>
      <c r="K4541" s="32">
        <f>SUM(J4539:J4541)</f>
        <v>96</v>
      </c>
      <c r="L4541" s="22"/>
      <c r="M4541" s="22"/>
    </row>
    <row r="4542" spans="1:13" ht="15.45" customHeight="1" thickBot="1" x14ac:dyDescent="0.35">
      <c r="A4542" s="10" t="s">
        <v>9494</v>
      </c>
      <c r="B4542" s="5" t="s">
        <v>9495</v>
      </c>
      <c r="C4542" s="5" t="s">
        <v>9496</v>
      </c>
      <c r="D4542" s="84" t="s">
        <v>9497</v>
      </c>
      <c r="E4542" s="84"/>
      <c r="F4542" s="84"/>
      <c r="G4542" s="84"/>
      <c r="H4542" s="84"/>
      <c r="I4542" s="84"/>
      <c r="J4542" s="84"/>
      <c r="K4542" s="20">
        <f>SUM(K4545:K4546)</f>
        <v>33</v>
      </c>
      <c r="L4542" s="21">
        <f>ROUND(0*(1+M2/100),2)</f>
        <v>0</v>
      </c>
      <c r="M4542" s="21">
        <f>ROUND(K4542*L4542,2)</f>
        <v>0</v>
      </c>
    </row>
    <row r="4543" spans="1:13" ht="49.05" customHeight="1" thickBot="1" x14ac:dyDescent="0.35">
      <c r="A4543" s="22"/>
      <c r="B4543" s="22"/>
      <c r="C4543" s="22"/>
      <c r="D4543" s="84" t="s">
        <v>9498</v>
      </c>
      <c r="E4543" s="84"/>
      <c r="F4543" s="84"/>
      <c r="G4543" s="84"/>
      <c r="H4543" s="84"/>
      <c r="I4543" s="84"/>
      <c r="J4543" s="84"/>
      <c r="K4543" s="84"/>
      <c r="L4543" s="84"/>
      <c r="M4543" s="84"/>
    </row>
    <row r="4544" spans="1:13" ht="15.15" customHeight="1" thickBot="1" x14ac:dyDescent="0.35">
      <c r="A4544" s="22"/>
      <c r="B4544" s="22"/>
      <c r="C4544" s="22"/>
      <c r="D4544" s="22"/>
      <c r="E4544" s="23"/>
      <c r="F4544" s="25" t="s">
        <v>9499</v>
      </c>
      <c r="G4544" s="25" t="s">
        <v>9500</v>
      </c>
      <c r="H4544" s="25" t="s">
        <v>9501</v>
      </c>
      <c r="I4544" s="25" t="s">
        <v>9502</v>
      </c>
      <c r="J4544" s="25" t="s">
        <v>9503</v>
      </c>
      <c r="K4544" s="25" t="s">
        <v>9504</v>
      </c>
      <c r="L4544" s="22"/>
      <c r="M4544" s="22"/>
    </row>
    <row r="4545" spans="1:13" ht="21.3" customHeight="1" thickBot="1" x14ac:dyDescent="0.35">
      <c r="A4545" s="22"/>
      <c r="B4545" s="22"/>
      <c r="C4545" s="22"/>
      <c r="D4545" s="26"/>
      <c r="E4545" s="27" t="s">
        <v>9505</v>
      </c>
      <c r="F4545" s="28">
        <v>14</v>
      </c>
      <c r="G4545" s="29"/>
      <c r="H4545" s="29"/>
      <c r="I4545" s="29"/>
      <c r="J4545" s="31">
        <f>ROUND(F4545,3)</f>
        <v>14</v>
      </c>
      <c r="K4545" s="42"/>
      <c r="L4545" s="22"/>
      <c r="M4545" s="22"/>
    </row>
    <row r="4546" spans="1:13" ht="15.15" customHeight="1" thickBot="1" x14ac:dyDescent="0.35">
      <c r="A4546" s="22"/>
      <c r="B4546" s="22"/>
      <c r="C4546" s="22"/>
      <c r="D4546" s="26"/>
      <c r="E4546" s="5" t="s">
        <v>9506</v>
      </c>
      <c r="F4546" s="3">
        <v>19</v>
      </c>
      <c r="G4546" s="20"/>
      <c r="H4546" s="20"/>
      <c r="I4546" s="20"/>
      <c r="J4546" s="30">
        <f>ROUND(F4546,3)</f>
        <v>19</v>
      </c>
      <c r="K4546" s="32">
        <f>SUM(J4545:J4546)</f>
        <v>33</v>
      </c>
      <c r="L4546" s="22"/>
      <c r="M4546" s="22"/>
    </row>
    <row r="4547" spans="1:13" ht="15.45" customHeight="1" thickBot="1" x14ac:dyDescent="0.35">
      <c r="A4547" s="10" t="s">
        <v>9507</v>
      </c>
      <c r="B4547" s="5" t="s">
        <v>9508</v>
      </c>
      <c r="C4547" s="5" t="s">
        <v>9509</v>
      </c>
      <c r="D4547" s="84" t="s">
        <v>9510</v>
      </c>
      <c r="E4547" s="84"/>
      <c r="F4547" s="84"/>
      <c r="G4547" s="84"/>
      <c r="H4547" s="84"/>
      <c r="I4547" s="84"/>
      <c r="J4547" s="84"/>
      <c r="K4547" s="20">
        <f>SUM(K4550:K4553)</f>
        <v>103</v>
      </c>
      <c r="L4547" s="21">
        <f>ROUND(0*(1+M2/100),2)</f>
        <v>0</v>
      </c>
      <c r="M4547" s="21">
        <f>ROUND(K4547*L4547,2)</f>
        <v>0</v>
      </c>
    </row>
    <row r="4548" spans="1:13" ht="49.05" customHeight="1" thickBot="1" x14ac:dyDescent="0.35">
      <c r="A4548" s="22"/>
      <c r="B4548" s="22"/>
      <c r="C4548" s="22"/>
      <c r="D4548" s="84" t="s">
        <v>9511</v>
      </c>
      <c r="E4548" s="84"/>
      <c r="F4548" s="84"/>
      <c r="G4548" s="84"/>
      <c r="H4548" s="84"/>
      <c r="I4548" s="84"/>
      <c r="J4548" s="84"/>
      <c r="K4548" s="84"/>
      <c r="L4548" s="84"/>
      <c r="M4548" s="84"/>
    </row>
    <row r="4549" spans="1:13" ht="15.15" customHeight="1" thickBot="1" x14ac:dyDescent="0.35">
      <c r="A4549" s="22"/>
      <c r="B4549" s="22"/>
      <c r="C4549" s="22"/>
      <c r="D4549" s="22"/>
      <c r="E4549" s="23"/>
      <c r="F4549" s="25" t="s">
        <v>9512</v>
      </c>
      <c r="G4549" s="25" t="s">
        <v>9513</v>
      </c>
      <c r="H4549" s="25" t="s">
        <v>9514</v>
      </c>
      <c r="I4549" s="25" t="s">
        <v>9515</v>
      </c>
      <c r="J4549" s="25" t="s">
        <v>9516</v>
      </c>
      <c r="K4549" s="25" t="s">
        <v>9517</v>
      </c>
      <c r="L4549" s="22"/>
      <c r="M4549" s="22"/>
    </row>
    <row r="4550" spans="1:13" ht="21.3" customHeight="1" thickBot="1" x14ac:dyDescent="0.35">
      <c r="A4550" s="22"/>
      <c r="B4550" s="22"/>
      <c r="C4550" s="22"/>
      <c r="D4550" s="26"/>
      <c r="E4550" s="27" t="s">
        <v>9518</v>
      </c>
      <c r="F4550" s="28">
        <v>15</v>
      </c>
      <c r="G4550" s="29"/>
      <c r="H4550" s="29"/>
      <c r="I4550" s="29"/>
      <c r="J4550" s="31">
        <f>ROUND(F4550,3)</f>
        <v>15</v>
      </c>
      <c r="K4550" s="42"/>
      <c r="L4550" s="22"/>
      <c r="M4550" s="22"/>
    </row>
    <row r="4551" spans="1:13" ht="21.3" customHeight="1" thickBot="1" x14ac:dyDescent="0.35">
      <c r="A4551" s="22"/>
      <c r="B4551" s="22"/>
      <c r="C4551" s="22"/>
      <c r="D4551" s="26"/>
      <c r="E4551" s="5" t="s">
        <v>9519</v>
      </c>
      <c r="F4551" s="3">
        <v>35</v>
      </c>
      <c r="G4551" s="20"/>
      <c r="H4551" s="20"/>
      <c r="I4551" s="20"/>
      <c r="J4551" s="30">
        <f>ROUND(F4551,3)</f>
        <v>35</v>
      </c>
      <c r="K4551" s="22"/>
      <c r="L4551" s="22"/>
      <c r="M4551" s="22"/>
    </row>
    <row r="4552" spans="1:13" ht="21.3" customHeight="1" thickBot="1" x14ac:dyDescent="0.35">
      <c r="A4552" s="22"/>
      <c r="B4552" s="22"/>
      <c r="C4552" s="22"/>
      <c r="D4552" s="26"/>
      <c r="E4552" s="5" t="s">
        <v>9520</v>
      </c>
      <c r="F4552" s="3">
        <v>20</v>
      </c>
      <c r="G4552" s="20"/>
      <c r="H4552" s="20"/>
      <c r="I4552" s="20"/>
      <c r="J4552" s="30">
        <f>ROUND(F4552,3)</f>
        <v>20</v>
      </c>
      <c r="K4552" s="22"/>
      <c r="L4552" s="22"/>
      <c r="M4552" s="22"/>
    </row>
    <row r="4553" spans="1:13" ht="21.3" customHeight="1" thickBot="1" x14ac:dyDescent="0.35">
      <c r="A4553" s="22"/>
      <c r="B4553" s="22"/>
      <c r="C4553" s="22"/>
      <c r="D4553" s="26"/>
      <c r="E4553" s="5" t="s">
        <v>9521</v>
      </c>
      <c r="F4553" s="3">
        <v>33</v>
      </c>
      <c r="G4553" s="20"/>
      <c r="H4553" s="20"/>
      <c r="I4553" s="20"/>
      <c r="J4553" s="30">
        <f>ROUND(F4553,3)</f>
        <v>33</v>
      </c>
      <c r="K4553" s="32">
        <f>SUM(J4550:J4553)</f>
        <v>103</v>
      </c>
      <c r="L4553" s="22"/>
      <c r="M4553" s="22"/>
    </row>
    <row r="4554" spans="1:13" ht="15.45" customHeight="1" thickBot="1" x14ac:dyDescent="0.35">
      <c r="A4554" s="10" t="s">
        <v>9522</v>
      </c>
      <c r="B4554" s="5" t="s">
        <v>9523</v>
      </c>
      <c r="C4554" s="5" t="s">
        <v>9524</v>
      </c>
      <c r="D4554" s="84" t="s">
        <v>9525</v>
      </c>
      <c r="E4554" s="84"/>
      <c r="F4554" s="84"/>
      <c r="G4554" s="84"/>
      <c r="H4554" s="84"/>
      <c r="I4554" s="84"/>
      <c r="J4554" s="84"/>
      <c r="K4554" s="20">
        <f>SUM(K4557:K4557)</f>
        <v>18</v>
      </c>
      <c r="L4554" s="21">
        <f>ROUND(0*(1+M2/100),2)</f>
        <v>0</v>
      </c>
      <c r="M4554" s="21">
        <f>ROUND(K4554*L4554,2)</f>
        <v>0</v>
      </c>
    </row>
    <row r="4555" spans="1:13" ht="49.05" customHeight="1" thickBot="1" x14ac:dyDescent="0.35">
      <c r="A4555" s="22"/>
      <c r="B4555" s="22"/>
      <c r="C4555" s="22"/>
      <c r="D4555" s="84" t="s">
        <v>9526</v>
      </c>
      <c r="E4555" s="84"/>
      <c r="F4555" s="84"/>
      <c r="G4555" s="84"/>
      <c r="H4555" s="84"/>
      <c r="I4555" s="84"/>
      <c r="J4555" s="84"/>
      <c r="K4555" s="84"/>
      <c r="L4555" s="84"/>
      <c r="M4555" s="84"/>
    </row>
    <row r="4556" spans="1:13" ht="15.15" customHeight="1" thickBot="1" x14ac:dyDescent="0.35">
      <c r="A4556" s="22"/>
      <c r="B4556" s="22"/>
      <c r="C4556" s="22"/>
      <c r="D4556" s="22"/>
      <c r="E4556" s="23"/>
      <c r="F4556" s="25" t="s">
        <v>9527</v>
      </c>
      <c r="G4556" s="25" t="s">
        <v>9528</v>
      </c>
      <c r="H4556" s="25" t="s">
        <v>9529</v>
      </c>
      <c r="I4556" s="25" t="s">
        <v>9530</v>
      </c>
      <c r="J4556" s="25" t="s">
        <v>9531</v>
      </c>
      <c r="K4556" s="25" t="s">
        <v>9532</v>
      </c>
      <c r="L4556" s="22"/>
      <c r="M4556" s="22"/>
    </row>
    <row r="4557" spans="1:13" ht="15.15" customHeight="1" thickBot="1" x14ac:dyDescent="0.35">
      <c r="A4557" s="22"/>
      <c r="B4557" s="22"/>
      <c r="C4557" s="22"/>
      <c r="D4557" s="26"/>
      <c r="E4557" s="27" t="s">
        <v>9533</v>
      </c>
      <c r="F4557" s="28">
        <v>18</v>
      </c>
      <c r="G4557" s="29"/>
      <c r="H4557" s="29"/>
      <c r="I4557" s="29"/>
      <c r="J4557" s="31">
        <f>ROUND(F4557,3)</f>
        <v>18</v>
      </c>
      <c r="K4557" s="33">
        <f>SUM(J4557:J4557)</f>
        <v>18</v>
      </c>
      <c r="L4557" s="22"/>
      <c r="M4557" s="22"/>
    </row>
    <row r="4558" spans="1:13" ht="15.45" customHeight="1" thickBot="1" x14ac:dyDescent="0.35">
      <c r="A4558" s="10" t="s">
        <v>9534</v>
      </c>
      <c r="B4558" s="5" t="s">
        <v>9535</v>
      </c>
      <c r="C4558" s="5" t="s">
        <v>9536</v>
      </c>
      <c r="D4558" s="84" t="s">
        <v>9537</v>
      </c>
      <c r="E4558" s="84"/>
      <c r="F4558" s="84"/>
      <c r="G4558" s="84"/>
      <c r="H4558" s="84"/>
      <c r="I4558" s="84"/>
      <c r="J4558" s="84"/>
      <c r="K4558" s="20">
        <f>SUM(K4561:K4564)</f>
        <v>32</v>
      </c>
      <c r="L4558" s="21">
        <f>ROUND(0*(1+M2/100),2)</f>
        <v>0</v>
      </c>
      <c r="M4558" s="21">
        <f>ROUND(K4558*L4558,2)</f>
        <v>0</v>
      </c>
    </row>
    <row r="4559" spans="1:13" ht="49.05" customHeight="1" thickBot="1" x14ac:dyDescent="0.35">
      <c r="A4559" s="22"/>
      <c r="B4559" s="22"/>
      <c r="C4559" s="22"/>
      <c r="D4559" s="84" t="s">
        <v>9538</v>
      </c>
      <c r="E4559" s="84"/>
      <c r="F4559" s="84"/>
      <c r="G4559" s="84"/>
      <c r="H4559" s="84"/>
      <c r="I4559" s="84"/>
      <c r="J4559" s="84"/>
      <c r="K4559" s="84"/>
      <c r="L4559" s="84"/>
      <c r="M4559" s="84"/>
    </row>
    <row r="4560" spans="1:13" ht="15.15" customHeight="1" thickBot="1" x14ac:dyDescent="0.35">
      <c r="A4560" s="22"/>
      <c r="B4560" s="22"/>
      <c r="C4560" s="22"/>
      <c r="D4560" s="22"/>
      <c r="E4560" s="23"/>
      <c r="F4560" s="25" t="s">
        <v>9539</v>
      </c>
      <c r="G4560" s="25" t="s">
        <v>9540</v>
      </c>
      <c r="H4560" s="25" t="s">
        <v>9541</v>
      </c>
      <c r="I4560" s="25" t="s">
        <v>9542</v>
      </c>
      <c r="J4560" s="25" t="s">
        <v>9543</v>
      </c>
      <c r="K4560" s="25" t="s">
        <v>9544</v>
      </c>
      <c r="L4560" s="22"/>
      <c r="M4560" s="22"/>
    </row>
    <row r="4561" spans="1:13" ht="15.15" customHeight="1" thickBot="1" x14ac:dyDescent="0.35">
      <c r="A4561" s="22"/>
      <c r="B4561" s="22"/>
      <c r="C4561" s="22"/>
      <c r="D4561" s="26"/>
      <c r="E4561" s="27" t="s">
        <v>9545</v>
      </c>
      <c r="F4561" s="28">
        <v>8</v>
      </c>
      <c r="G4561" s="29"/>
      <c r="H4561" s="29"/>
      <c r="I4561" s="29"/>
      <c r="J4561" s="31">
        <f>ROUND(F4561,3)</f>
        <v>8</v>
      </c>
      <c r="K4561" s="42"/>
      <c r="L4561" s="22"/>
      <c r="M4561" s="22"/>
    </row>
    <row r="4562" spans="1:13" ht="21.3" customHeight="1" thickBot="1" x14ac:dyDescent="0.35">
      <c r="A4562" s="22"/>
      <c r="B4562" s="22"/>
      <c r="C4562" s="22"/>
      <c r="D4562" s="26"/>
      <c r="E4562" s="5" t="s">
        <v>9546</v>
      </c>
      <c r="F4562" s="3">
        <v>18</v>
      </c>
      <c r="G4562" s="20"/>
      <c r="H4562" s="20"/>
      <c r="I4562" s="20"/>
      <c r="J4562" s="30">
        <f>ROUND(F4562,3)</f>
        <v>18</v>
      </c>
      <c r="K4562" s="22"/>
      <c r="L4562" s="22"/>
      <c r="M4562" s="22"/>
    </row>
    <row r="4563" spans="1:13" ht="21.3" customHeight="1" thickBot="1" x14ac:dyDescent="0.35">
      <c r="A4563" s="22"/>
      <c r="B4563" s="22"/>
      <c r="C4563" s="22"/>
      <c r="D4563" s="26"/>
      <c r="E4563" s="5" t="s">
        <v>9547</v>
      </c>
      <c r="F4563" s="3">
        <v>4</v>
      </c>
      <c r="G4563" s="20"/>
      <c r="H4563" s="20"/>
      <c r="I4563" s="20"/>
      <c r="J4563" s="30">
        <f>ROUND(F4563,3)</f>
        <v>4</v>
      </c>
      <c r="K4563" s="22"/>
      <c r="L4563" s="22"/>
      <c r="M4563" s="22"/>
    </row>
    <row r="4564" spans="1:13" ht="21.3" customHeight="1" thickBot="1" x14ac:dyDescent="0.35">
      <c r="A4564" s="22"/>
      <c r="B4564" s="22"/>
      <c r="C4564" s="22"/>
      <c r="D4564" s="26"/>
      <c r="E4564" s="5" t="s">
        <v>9548</v>
      </c>
      <c r="F4564" s="3">
        <v>2</v>
      </c>
      <c r="G4564" s="20"/>
      <c r="H4564" s="20"/>
      <c r="I4564" s="20"/>
      <c r="J4564" s="30">
        <f>ROUND(F4564,3)</f>
        <v>2</v>
      </c>
      <c r="K4564" s="32">
        <f>SUM(J4561:J4564)</f>
        <v>32</v>
      </c>
      <c r="L4564" s="22"/>
      <c r="M4564" s="22"/>
    </row>
    <row r="4565" spans="1:13" ht="15.45" customHeight="1" thickBot="1" x14ac:dyDescent="0.35">
      <c r="A4565" s="10" t="s">
        <v>9549</v>
      </c>
      <c r="B4565" s="5" t="s">
        <v>9550</v>
      </c>
      <c r="C4565" s="5" t="s">
        <v>9551</v>
      </c>
      <c r="D4565" s="84" t="s">
        <v>9552</v>
      </c>
      <c r="E4565" s="84"/>
      <c r="F4565" s="84"/>
      <c r="G4565" s="84"/>
      <c r="H4565" s="84"/>
      <c r="I4565" s="84"/>
      <c r="J4565" s="84"/>
      <c r="K4565" s="20">
        <f>SUM(K4568:K4568)</f>
        <v>6</v>
      </c>
      <c r="L4565" s="21">
        <f>ROUND(0*(1+M2/100),2)</f>
        <v>0</v>
      </c>
      <c r="M4565" s="21">
        <f>ROUND(K4565*L4565,2)</f>
        <v>0</v>
      </c>
    </row>
    <row r="4566" spans="1:13" ht="49.05" customHeight="1" thickBot="1" x14ac:dyDescent="0.35">
      <c r="A4566" s="22"/>
      <c r="B4566" s="22"/>
      <c r="C4566" s="22"/>
      <c r="D4566" s="84" t="s">
        <v>9553</v>
      </c>
      <c r="E4566" s="84"/>
      <c r="F4566" s="84"/>
      <c r="G4566" s="84"/>
      <c r="H4566" s="84"/>
      <c r="I4566" s="84"/>
      <c r="J4566" s="84"/>
      <c r="K4566" s="84"/>
      <c r="L4566" s="84"/>
      <c r="M4566" s="84"/>
    </row>
    <row r="4567" spans="1:13" ht="15.15" customHeight="1" thickBot="1" x14ac:dyDescent="0.35">
      <c r="A4567" s="22"/>
      <c r="B4567" s="22"/>
      <c r="C4567" s="22"/>
      <c r="D4567" s="22"/>
      <c r="E4567" s="23"/>
      <c r="F4567" s="25" t="s">
        <v>9554</v>
      </c>
      <c r="G4567" s="25" t="s">
        <v>9555</v>
      </c>
      <c r="H4567" s="25" t="s">
        <v>9556</v>
      </c>
      <c r="I4567" s="25" t="s">
        <v>9557</v>
      </c>
      <c r="J4567" s="25" t="s">
        <v>9558</v>
      </c>
      <c r="K4567" s="25" t="s">
        <v>9559</v>
      </c>
      <c r="L4567" s="22"/>
      <c r="M4567" s="22"/>
    </row>
    <row r="4568" spans="1:13" ht="15.15" customHeight="1" thickBot="1" x14ac:dyDescent="0.35">
      <c r="A4568" s="22"/>
      <c r="B4568" s="22"/>
      <c r="C4568" s="22"/>
      <c r="D4568" s="26"/>
      <c r="E4568" s="27" t="s">
        <v>9560</v>
      </c>
      <c r="F4568" s="28">
        <v>6</v>
      </c>
      <c r="G4568" s="29"/>
      <c r="H4568" s="29"/>
      <c r="I4568" s="29"/>
      <c r="J4568" s="31">
        <f>ROUND(F4568,3)</f>
        <v>6</v>
      </c>
      <c r="K4568" s="33">
        <f>SUM(J4568:J4568)</f>
        <v>6</v>
      </c>
      <c r="L4568" s="22"/>
      <c r="M4568" s="22"/>
    </row>
    <row r="4569" spans="1:13" ht="15.45" customHeight="1" thickBot="1" x14ac:dyDescent="0.35">
      <c r="A4569" s="10" t="s">
        <v>9561</v>
      </c>
      <c r="B4569" s="5" t="s">
        <v>9562</v>
      </c>
      <c r="C4569" s="5" t="s">
        <v>9563</v>
      </c>
      <c r="D4569" s="84" t="s">
        <v>9564</v>
      </c>
      <c r="E4569" s="84"/>
      <c r="F4569" s="84"/>
      <c r="G4569" s="84"/>
      <c r="H4569" s="84"/>
      <c r="I4569" s="84"/>
      <c r="J4569" s="84"/>
      <c r="K4569" s="20">
        <f>SUM(K4572:K4575)</f>
        <v>110</v>
      </c>
      <c r="L4569" s="21">
        <f>ROUND(0*(1+M2/100),2)</f>
        <v>0</v>
      </c>
      <c r="M4569" s="21">
        <f>ROUND(K4569*L4569,2)</f>
        <v>0</v>
      </c>
    </row>
    <row r="4570" spans="1:13" ht="49.05" customHeight="1" thickBot="1" x14ac:dyDescent="0.35">
      <c r="A4570" s="22"/>
      <c r="B4570" s="22"/>
      <c r="C4570" s="22"/>
      <c r="D4570" s="84" t="s">
        <v>9565</v>
      </c>
      <c r="E4570" s="84"/>
      <c r="F4570" s="84"/>
      <c r="G4570" s="84"/>
      <c r="H4570" s="84"/>
      <c r="I4570" s="84"/>
      <c r="J4570" s="84"/>
      <c r="K4570" s="84"/>
      <c r="L4570" s="84"/>
      <c r="M4570" s="84"/>
    </row>
    <row r="4571" spans="1:13" ht="15.15" customHeight="1" thickBot="1" x14ac:dyDescent="0.35">
      <c r="A4571" s="22"/>
      <c r="B4571" s="22"/>
      <c r="C4571" s="22"/>
      <c r="D4571" s="22"/>
      <c r="E4571" s="23"/>
      <c r="F4571" s="25" t="s">
        <v>9566</v>
      </c>
      <c r="G4571" s="25" t="s">
        <v>9567</v>
      </c>
      <c r="H4571" s="25" t="s">
        <v>9568</v>
      </c>
      <c r="I4571" s="25" t="s">
        <v>9569</v>
      </c>
      <c r="J4571" s="25" t="s">
        <v>9570</v>
      </c>
      <c r="K4571" s="25" t="s">
        <v>9571</v>
      </c>
      <c r="L4571" s="22"/>
      <c r="M4571" s="22"/>
    </row>
    <row r="4572" spans="1:13" ht="15.15" customHeight="1" thickBot="1" x14ac:dyDescent="0.35">
      <c r="A4572" s="22"/>
      <c r="B4572" s="22"/>
      <c r="C4572" s="22"/>
      <c r="D4572" s="26"/>
      <c r="E4572" s="27" t="s">
        <v>9572</v>
      </c>
      <c r="F4572" s="28">
        <v>6</v>
      </c>
      <c r="G4572" s="29"/>
      <c r="H4572" s="29"/>
      <c r="I4572" s="29"/>
      <c r="J4572" s="31">
        <f>ROUND(F4572,3)</f>
        <v>6</v>
      </c>
      <c r="K4572" s="42"/>
      <c r="L4572" s="22"/>
      <c r="M4572" s="22"/>
    </row>
    <row r="4573" spans="1:13" ht="21.3" customHeight="1" thickBot="1" x14ac:dyDescent="0.35">
      <c r="A4573" s="22"/>
      <c r="B4573" s="22"/>
      <c r="C4573" s="22"/>
      <c r="D4573" s="26"/>
      <c r="E4573" s="5" t="s">
        <v>9573</v>
      </c>
      <c r="F4573" s="3">
        <v>26</v>
      </c>
      <c r="G4573" s="20"/>
      <c r="H4573" s="20"/>
      <c r="I4573" s="20"/>
      <c r="J4573" s="30">
        <f>ROUND(F4573,3)</f>
        <v>26</v>
      </c>
      <c r="K4573" s="22"/>
      <c r="L4573" s="22"/>
      <c r="M4573" s="22"/>
    </row>
    <row r="4574" spans="1:13" ht="21.3" customHeight="1" thickBot="1" x14ac:dyDescent="0.35">
      <c r="A4574" s="22"/>
      <c r="B4574" s="22"/>
      <c r="C4574" s="22"/>
      <c r="D4574" s="26"/>
      <c r="E4574" s="5" t="s">
        <v>9574</v>
      </c>
      <c r="F4574" s="3">
        <v>50</v>
      </c>
      <c r="G4574" s="20"/>
      <c r="H4574" s="20"/>
      <c r="I4574" s="20"/>
      <c r="J4574" s="30">
        <f>ROUND(F4574,3)</f>
        <v>50</v>
      </c>
      <c r="K4574" s="22"/>
      <c r="L4574" s="22"/>
      <c r="M4574" s="22"/>
    </row>
    <row r="4575" spans="1:13" ht="21.3" customHeight="1" thickBot="1" x14ac:dyDescent="0.35">
      <c r="A4575" s="22"/>
      <c r="B4575" s="22"/>
      <c r="C4575" s="22"/>
      <c r="D4575" s="26"/>
      <c r="E4575" s="5" t="s">
        <v>9575</v>
      </c>
      <c r="F4575" s="3">
        <v>28</v>
      </c>
      <c r="G4575" s="20"/>
      <c r="H4575" s="20"/>
      <c r="I4575" s="20"/>
      <c r="J4575" s="30">
        <f>ROUND(F4575,3)</f>
        <v>28</v>
      </c>
      <c r="K4575" s="32">
        <f>SUM(J4572:J4575)</f>
        <v>110</v>
      </c>
      <c r="L4575" s="22"/>
      <c r="M4575" s="22"/>
    </row>
    <row r="4576" spans="1:13" ht="15.45" customHeight="1" thickBot="1" x14ac:dyDescent="0.35">
      <c r="A4576" s="10" t="s">
        <v>9576</v>
      </c>
      <c r="B4576" s="5" t="s">
        <v>9577</v>
      </c>
      <c r="C4576" s="5" t="s">
        <v>9578</v>
      </c>
      <c r="D4576" s="84" t="s">
        <v>9579</v>
      </c>
      <c r="E4576" s="84"/>
      <c r="F4576" s="84"/>
      <c r="G4576" s="84"/>
      <c r="H4576" s="84"/>
      <c r="I4576" s="84"/>
      <c r="J4576" s="84"/>
      <c r="K4576" s="20">
        <f>SUM(K4579:K4579)</f>
        <v>2</v>
      </c>
      <c r="L4576" s="21">
        <f>ROUND(0*(1+M2/100),2)</f>
        <v>0</v>
      </c>
      <c r="M4576" s="21">
        <f>ROUND(K4576*L4576,2)</f>
        <v>0</v>
      </c>
    </row>
    <row r="4577" spans="1:13" ht="58.35" customHeight="1" thickBot="1" x14ac:dyDescent="0.35">
      <c r="A4577" s="22"/>
      <c r="B4577" s="22"/>
      <c r="C4577" s="22"/>
      <c r="D4577" s="84" t="s">
        <v>9580</v>
      </c>
      <c r="E4577" s="84"/>
      <c r="F4577" s="84"/>
      <c r="G4577" s="84"/>
      <c r="H4577" s="84"/>
      <c r="I4577" s="84"/>
      <c r="J4577" s="84"/>
      <c r="K4577" s="84"/>
      <c r="L4577" s="84"/>
      <c r="M4577" s="84"/>
    </row>
    <row r="4578" spans="1:13" ht="15.15" customHeight="1" thickBot="1" x14ac:dyDescent="0.35">
      <c r="A4578" s="22"/>
      <c r="B4578" s="22"/>
      <c r="C4578" s="22"/>
      <c r="D4578" s="22"/>
      <c r="E4578" s="23"/>
      <c r="F4578" s="25" t="s">
        <v>9581</v>
      </c>
      <c r="G4578" s="25" t="s">
        <v>9582</v>
      </c>
      <c r="H4578" s="25" t="s">
        <v>9583</v>
      </c>
      <c r="I4578" s="25" t="s">
        <v>9584</v>
      </c>
      <c r="J4578" s="25" t="s">
        <v>9585</v>
      </c>
      <c r="K4578" s="25" t="s">
        <v>9586</v>
      </c>
      <c r="L4578" s="22"/>
      <c r="M4578" s="22"/>
    </row>
    <row r="4579" spans="1:13" ht="15.15" customHeight="1" thickBot="1" x14ac:dyDescent="0.35">
      <c r="A4579" s="22"/>
      <c r="B4579" s="22"/>
      <c r="C4579" s="22"/>
      <c r="D4579" s="26"/>
      <c r="E4579" s="27" t="s">
        <v>9587</v>
      </c>
      <c r="F4579" s="28">
        <v>2</v>
      </c>
      <c r="G4579" s="29"/>
      <c r="H4579" s="29"/>
      <c r="I4579" s="29"/>
      <c r="J4579" s="31">
        <f>ROUND(F4579,3)</f>
        <v>2</v>
      </c>
      <c r="K4579" s="33">
        <f>SUM(J4579:J4579)</f>
        <v>2</v>
      </c>
      <c r="L4579" s="22"/>
      <c r="M4579" s="22"/>
    </row>
    <row r="4580" spans="1:13" ht="15.45" customHeight="1" thickBot="1" x14ac:dyDescent="0.35">
      <c r="A4580" s="10" t="s">
        <v>9588</v>
      </c>
      <c r="B4580" s="5" t="s">
        <v>9589</v>
      </c>
      <c r="C4580" s="5" t="s">
        <v>9590</v>
      </c>
      <c r="D4580" s="84" t="s">
        <v>9591</v>
      </c>
      <c r="E4580" s="84"/>
      <c r="F4580" s="84"/>
      <c r="G4580" s="84"/>
      <c r="H4580" s="84"/>
      <c r="I4580" s="84"/>
      <c r="J4580" s="84"/>
      <c r="K4580" s="20">
        <f>SUM(K4583:K4583)</f>
        <v>145.19999999999999</v>
      </c>
      <c r="L4580" s="21">
        <f>ROUND(0*(1+M2/100),2)</f>
        <v>0</v>
      </c>
      <c r="M4580" s="21">
        <f>ROUND(K4580*L4580,2)</f>
        <v>0</v>
      </c>
    </row>
    <row r="4581" spans="1:13" ht="49.05" customHeight="1" thickBot="1" x14ac:dyDescent="0.35">
      <c r="A4581" s="22"/>
      <c r="B4581" s="22"/>
      <c r="C4581" s="22"/>
      <c r="D4581" s="84" t="s">
        <v>9592</v>
      </c>
      <c r="E4581" s="84"/>
      <c r="F4581" s="84"/>
      <c r="G4581" s="84"/>
      <c r="H4581" s="84"/>
      <c r="I4581" s="84"/>
      <c r="J4581" s="84"/>
      <c r="K4581" s="84"/>
      <c r="L4581" s="84"/>
      <c r="M4581" s="84"/>
    </row>
    <row r="4582" spans="1:13" ht="15.15" customHeight="1" thickBot="1" x14ac:dyDescent="0.35">
      <c r="A4582" s="22"/>
      <c r="B4582" s="22"/>
      <c r="C4582" s="22"/>
      <c r="D4582" s="22"/>
      <c r="E4582" s="23"/>
      <c r="F4582" s="25" t="s">
        <v>9593</v>
      </c>
      <c r="G4582" s="25" t="s">
        <v>9594</v>
      </c>
      <c r="H4582" s="25" t="s">
        <v>9595</v>
      </c>
      <c r="I4582" s="25" t="s">
        <v>9596</v>
      </c>
      <c r="J4582" s="25" t="s">
        <v>9597</v>
      </c>
      <c r="K4582" s="25" t="s">
        <v>9598</v>
      </c>
      <c r="L4582" s="22"/>
      <c r="M4582" s="22"/>
    </row>
    <row r="4583" spans="1:13" ht="15.15" customHeight="1" thickBot="1" x14ac:dyDescent="0.35">
      <c r="A4583" s="22"/>
      <c r="B4583" s="22"/>
      <c r="C4583" s="22"/>
      <c r="D4583" s="26"/>
      <c r="E4583" s="27" t="s">
        <v>9599</v>
      </c>
      <c r="F4583" s="28">
        <v>33</v>
      </c>
      <c r="G4583" s="29">
        <v>4.4000000000000004</v>
      </c>
      <c r="H4583" s="29"/>
      <c r="I4583" s="29"/>
      <c r="J4583" s="31">
        <f>ROUND(F4583*G4583,3)</f>
        <v>145.19999999999999</v>
      </c>
      <c r="K4583" s="33">
        <f>SUM(J4583:J4583)</f>
        <v>145.19999999999999</v>
      </c>
      <c r="L4583" s="22"/>
      <c r="M4583" s="22"/>
    </row>
    <row r="4584" spans="1:13" ht="15.45" customHeight="1" thickBot="1" x14ac:dyDescent="0.35">
      <c r="A4584" s="10" t="s">
        <v>9600</v>
      </c>
      <c r="B4584" s="5" t="s">
        <v>9601</v>
      </c>
      <c r="C4584" s="5" t="s">
        <v>9602</v>
      </c>
      <c r="D4584" s="84" t="s">
        <v>9603</v>
      </c>
      <c r="E4584" s="84"/>
      <c r="F4584" s="84"/>
      <c r="G4584" s="84"/>
      <c r="H4584" s="84"/>
      <c r="I4584" s="84"/>
      <c r="J4584" s="84"/>
      <c r="K4584" s="20">
        <f>SUM(K4587:K4592)</f>
        <v>64</v>
      </c>
      <c r="L4584" s="21">
        <f>ROUND(0*(1+M2/100),2)</f>
        <v>0</v>
      </c>
      <c r="M4584" s="21">
        <f>ROUND(K4584*L4584,2)</f>
        <v>0</v>
      </c>
    </row>
    <row r="4585" spans="1:13" ht="39.75" customHeight="1" thickBot="1" x14ac:dyDescent="0.35">
      <c r="A4585" s="22"/>
      <c r="B4585" s="22"/>
      <c r="C4585" s="22"/>
      <c r="D4585" s="84" t="s">
        <v>9604</v>
      </c>
      <c r="E4585" s="84"/>
      <c r="F4585" s="84"/>
      <c r="G4585" s="84"/>
      <c r="H4585" s="84"/>
      <c r="I4585" s="84"/>
      <c r="J4585" s="84"/>
      <c r="K4585" s="84"/>
      <c r="L4585" s="84"/>
      <c r="M4585" s="84"/>
    </row>
    <row r="4586" spans="1:13" ht="15.15" customHeight="1" thickBot="1" x14ac:dyDescent="0.35">
      <c r="A4586" s="22"/>
      <c r="B4586" s="22"/>
      <c r="C4586" s="22"/>
      <c r="D4586" s="22"/>
      <c r="E4586" s="23"/>
      <c r="F4586" s="25" t="s">
        <v>9605</v>
      </c>
      <c r="G4586" s="25" t="s">
        <v>9606</v>
      </c>
      <c r="H4586" s="25" t="s">
        <v>9607</v>
      </c>
      <c r="I4586" s="25" t="s">
        <v>9608</v>
      </c>
      <c r="J4586" s="25" t="s">
        <v>9609</v>
      </c>
      <c r="K4586" s="25" t="s">
        <v>9610</v>
      </c>
      <c r="L4586" s="22"/>
      <c r="M4586" s="22"/>
    </row>
    <row r="4587" spans="1:13" ht="15.15" customHeight="1" thickBot="1" x14ac:dyDescent="0.35">
      <c r="A4587" s="22"/>
      <c r="B4587" s="22"/>
      <c r="C4587" s="22"/>
      <c r="D4587" s="26"/>
      <c r="E4587" s="27" t="s">
        <v>9611</v>
      </c>
      <c r="F4587" s="28"/>
      <c r="G4587" s="29"/>
      <c r="H4587" s="29"/>
      <c r="I4587" s="29"/>
      <c r="J4587" s="41" t="s">
        <v>9612</v>
      </c>
      <c r="K4587" s="42"/>
      <c r="L4587" s="22"/>
      <c r="M4587" s="22"/>
    </row>
    <row r="4588" spans="1:13" ht="21.3" customHeight="1" thickBot="1" x14ac:dyDescent="0.35">
      <c r="A4588" s="22"/>
      <c r="B4588" s="22"/>
      <c r="C4588" s="22"/>
      <c r="D4588" s="26"/>
      <c r="E4588" s="5" t="s">
        <v>9613</v>
      </c>
      <c r="F4588" s="3">
        <v>14</v>
      </c>
      <c r="G4588" s="20"/>
      <c r="H4588" s="20"/>
      <c r="I4588" s="20"/>
      <c r="J4588" s="30">
        <f>ROUND(F4588,3)</f>
        <v>14</v>
      </c>
      <c r="K4588" s="22"/>
      <c r="L4588" s="22"/>
      <c r="M4588" s="22"/>
    </row>
    <row r="4589" spans="1:13" ht="21.3" customHeight="1" thickBot="1" x14ac:dyDescent="0.35">
      <c r="A4589" s="22"/>
      <c r="B4589" s="22"/>
      <c r="C4589" s="22"/>
      <c r="D4589" s="26"/>
      <c r="E4589" s="5" t="s">
        <v>9614</v>
      </c>
      <c r="F4589" s="3">
        <v>35</v>
      </c>
      <c r="G4589" s="20"/>
      <c r="H4589" s="20"/>
      <c r="I4589" s="20"/>
      <c r="J4589" s="30">
        <f>ROUND(F4589,3)</f>
        <v>35</v>
      </c>
      <c r="K4589" s="22"/>
      <c r="L4589" s="22"/>
      <c r="M4589" s="22"/>
    </row>
    <row r="4590" spans="1:13" ht="15.15" customHeight="1" thickBot="1" x14ac:dyDescent="0.35">
      <c r="A4590" s="22"/>
      <c r="B4590" s="22"/>
      <c r="C4590" s="22"/>
      <c r="D4590" s="26"/>
      <c r="E4590" s="5" t="s">
        <v>9615</v>
      </c>
      <c r="F4590" s="3"/>
      <c r="G4590" s="20"/>
      <c r="H4590" s="20"/>
      <c r="I4590" s="20"/>
      <c r="J4590" s="24" t="s">
        <v>9616</v>
      </c>
      <c r="K4590" s="22"/>
      <c r="L4590" s="22"/>
      <c r="M4590" s="22"/>
    </row>
    <row r="4591" spans="1:13" ht="21.3" customHeight="1" thickBot="1" x14ac:dyDescent="0.35">
      <c r="A4591" s="22"/>
      <c r="B4591" s="22"/>
      <c r="C4591" s="22"/>
      <c r="D4591" s="26"/>
      <c r="E4591" s="5" t="s">
        <v>9617</v>
      </c>
      <c r="F4591" s="3">
        <v>15</v>
      </c>
      <c r="G4591" s="20"/>
      <c r="H4591" s="20"/>
      <c r="I4591" s="20"/>
      <c r="J4591" s="30">
        <f>ROUND(F4591,3)</f>
        <v>15</v>
      </c>
      <c r="K4591" s="22"/>
      <c r="L4591" s="22"/>
      <c r="M4591" s="22"/>
    </row>
    <row r="4592" spans="1:13" ht="15.15" customHeight="1" thickBot="1" x14ac:dyDescent="0.35">
      <c r="A4592" s="22"/>
      <c r="B4592" s="22"/>
      <c r="C4592" s="22"/>
      <c r="D4592" s="26"/>
      <c r="E4592" s="5" t="s">
        <v>9618</v>
      </c>
      <c r="F4592" s="3"/>
      <c r="G4592" s="20"/>
      <c r="H4592" s="20"/>
      <c r="I4592" s="20"/>
      <c r="J4592" s="24" t="s">
        <v>9619</v>
      </c>
      <c r="K4592" s="32">
        <f>SUM(J4587:J4592)</f>
        <v>64</v>
      </c>
      <c r="L4592" s="22"/>
      <c r="M4592" s="22"/>
    </row>
    <row r="4593" spans="1:13" ht="15.45" customHeight="1" thickBot="1" x14ac:dyDescent="0.35">
      <c r="A4593" s="10" t="s">
        <v>9620</v>
      </c>
      <c r="B4593" s="5" t="s">
        <v>9621</v>
      </c>
      <c r="C4593" s="5" t="s">
        <v>9622</v>
      </c>
      <c r="D4593" s="84" t="s">
        <v>9623</v>
      </c>
      <c r="E4593" s="84"/>
      <c r="F4593" s="84"/>
      <c r="G4593" s="84"/>
      <c r="H4593" s="84"/>
      <c r="I4593" s="84"/>
      <c r="J4593" s="84"/>
      <c r="K4593" s="20">
        <f>SUM(K4596:K4601)</f>
        <v>142</v>
      </c>
      <c r="L4593" s="21">
        <f>ROUND(0*(1+M2/100),2)</f>
        <v>0</v>
      </c>
      <c r="M4593" s="21">
        <f>ROUND(K4593*L4593,2)</f>
        <v>0</v>
      </c>
    </row>
    <row r="4594" spans="1:13" ht="30.6" customHeight="1" thickBot="1" x14ac:dyDescent="0.35">
      <c r="A4594" s="22"/>
      <c r="B4594" s="22"/>
      <c r="C4594" s="22"/>
      <c r="D4594" s="84" t="s">
        <v>9624</v>
      </c>
      <c r="E4594" s="84"/>
      <c r="F4594" s="84"/>
      <c r="G4594" s="84"/>
      <c r="H4594" s="84"/>
      <c r="I4594" s="84"/>
      <c r="J4594" s="84"/>
      <c r="K4594" s="84"/>
      <c r="L4594" s="84"/>
      <c r="M4594" s="84"/>
    </row>
    <row r="4595" spans="1:13" ht="15.15" customHeight="1" thickBot="1" x14ac:dyDescent="0.35">
      <c r="A4595" s="22"/>
      <c r="B4595" s="22"/>
      <c r="C4595" s="22"/>
      <c r="D4595" s="22"/>
      <c r="E4595" s="23"/>
      <c r="F4595" s="25" t="s">
        <v>9625</v>
      </c>
      <c r="G4595" s="25" t="s">
        <v>9626</v>
      </c>
      <c r="H4595" s="25" t="s">
        <v>9627</v>
      </c>
      <c r="I4595" s="25" t="s">
        <v>9628</v>
      </c>
      <c r="J4595" s="25" t="s">
        <v>9629</v>
      </c>
      <c r="K4595" s="25" t="s">
        <v>9630</v>
      </c>
      <c r="L4595" s="22"/>
      <c r="M4595" s="22"/>
    </row>
    <row r="4596" spans="1:13" ht="15.15" customHeight="1" thickBot="1" x14ac:dyDescent="0.35">
      <c r="A4596" s="22"/>
      <c r="B4596" s="22"/>
      <c r="C4596" s="22"/>
      <c r="D4596" s="26"/>
      <c r="E4596" s="27" t="s">
        <v>9631</v>
      </c>
      <c r="F4596" s="28"/>
      <c r="G4596" s="29"/>
      <c r="H4596" s="29"/>
      <c r="I4596" s="29"/>
      <c r="J4596" s="41" t="s">
        <v>9632</v>
      </c>
      <c r="K4596" s="42"/>
      <c r="L4596" s="22"/>
      <c r="M4596" s="22"/>
    </row>
    <row r="4597" spans="1:13" ht="21.3" customHeight="1" thickBot="1" x14ac:dyDescent="0.35">
      <c r="A4597" s="22"/>
      <c r="B4597" s="22"/>
      <c r="C4597" s="22"/>
      <c r="D4597" s="26"/>
      <c r="E4597" s="5" t="s">
        <v>9633</v>
      </c>
      <c r="F4597" s="3">
        <v>34</v>
      </c>
      <c r="G4597" s="20"/>
      <c r="H4597" s="20"/>
      <c r="I4597" s="20"/>
      <c r="J4597" s="30">
        <f>ROUND(F4597,3)</f>
        <v>34</v>
      </c>
      <c r="K4597" s="22"/>
      <c r="L4597" s="22"/>
      <c r="M4597" s="22"/>
    </row>
    <row r="4598" spans="1:13" ht="15.15" customHeight="1" thickBot="1" x14ac:dyDescent="0.35">
      <c r="A4598" s="22"/>
      <c r="B4598" s="22"/>
      <c r="C4598" s="22"/>
      <c r="D4598" s="26"/>
      <c r="E4598" s="5" t="s">
        <v>9634</v>
      </c>
      <c r="F4598" s="3"/>
      <c r="G4598" s="20"/>
      <c r="H4598" s="20"/>
      <c r="I4598" s="20"/>
      <c r="J4598" s="24" t="s">
        <v>9635</v>
      </c>
      <c r="K4598" s="22"/>
      <c r="L4598" s="22"/>
      <c r="M4598" s="22"/>
    </row>
    <row r="4599" spans="1:13" ht="21.3" customHeight="1" thickBot="1" x14ac:dyDescent="0.35">
      <c r="A4599" s="22"/>
      <c r="B4599" s="22"/>
      <c r="C4599" s="22"/>
      <c r="D4599" s="26"/>
      <c r="E4599" s="5" t="s">
        <v>9636</v>
      </c>
      <c r="F4599" s="3">
        <v>72</v>
      </c>
      <c r="G4599" s="20"/>
      <c r="H4599" s="20"/>
      <c r="I4599" s="20"/>
      <c r="J4599" s="30">
        <f>ROUND(F4599,3)</f>
        <v>72</v>
      </c>
      <c r="K4599" s="22"/>
      <c r="L4599" s="22"/>
      <c r="M4599" s="22"/>
    </row>
    <row r="4600" spans="1:13" ht="15.15" customHeight="1" thickBot="1" x14ac:dyDescent="0.35">
      <c r="A4600" s="22"/>
      <c r="B4600" s="22"/>
      <c r="C4600" s="22"/>
      <c r="D4600" s="26"/>
      <c r="E4600" s="5" t="s">
        <v>9637</v>
      </c>
      <c r="F4600" s="3"/>
      <c r="G4600" s="20"/>
      <c r="H4600" s="20"/>
      <c r="I4600" s="20"/>
      <c r="J4600" s="24" t="s">
        <v>9638</v>
      </c>
      <c r="K4600" s="22"/>
      <c r="L4600" s="22"/>
      <c r="M4600" s="22"/>
    </row>
    <row r="4601" spans="1:13" ht="21.3" customHeight="1" thickBot="1" x14ac:dyDescent="0.35">
      <c r="A4601" s="22"/>
      <c r="B4601" s="22"/>
      <c r="C4601" s="22"/>
      <c r="D4601" s="26"/>
      <c r="E4601" s="5" t="s">
        <v>9639</v>
      </c>
      <c r="F4601" s="3">
        <v>36</v>
      </c>
      <c r="G4601" s="20"/>
      <c r="H4601" s="20"/>
      <c r="I4601" s="20"/>
      <c r="J4601" s="30">
        <f>ROUND(F4601,3)</f>
        <v>36</v>
      </c>
      <c r="K4601" s="32">
        <f>SUM(J4596:J4601)</f>
        <v>142</v>
      </c>
      <c r="L4601" s="22"/>
      <c r="M4601" s="22"/>
    </row>
    <row r="4602" spans="1:13" ht="15.45" customHeight="1" thickBot="1" x14ac:dyDescent="0.35">
      <c r="A4602" s="10" t="s">
        <v>9640</v>
      </c>
      <c r="B4602" s="5" t="s">
        <v>9641</v>
      </c>
      <c r="C4602" s="5" t="s">
        <v>9642</v>
      </c>
      <c r="D4602" s="84" t="s">
        <v>9643</v>
      </c>
      <c r="E4602" s="84"/>
      <c r="F4602" s="84"/>
      <c r="G4602" s="84"/>
      <c r="H4602" s="84"/>
      <c r="I4602" s="84"/>
      <c r="J4602" s="84"/>
      <c r="K4602" s="20">
        <f>SUM(K4605:K4606)</f>
        <v>29</v>
      </c>
      <c r="L4602" s="21">
        <f>ROUND(0*(1+M2/100),2)</f>
        <v>0</v>
      </c>
      <c r="M4602" s="21">
        <f>ROUND(K4602*L4602,2)</f>
        <v>0</v>
      </c>
    </row>
    <row r="4603" spans="1:13" ht="58.35" customHeight="1" thickBot="1" x14ac:dyDescent="0.35">
      <c r="A4603" s="22"/>
      <c r="B4603" s="22"/>
      <c r="C4603" s="22"/>
      <c r="D4603" s="84" t="s">
        <v>9644</v>
      </c>
      <c r="E4603" s="84"/>
      <c r="F4603" s="84"/>
      <c r="G4603" s="84"/>
      <c r="H4603" s="84"/>
      <c r="I4603" s="84"/>
      <c r="J4603" s="84"/>
      <c r="K4603" s="84"/>
      <c r="L4603" s="84"/>
      <c r="M4603" s="84"/>
    </row>
    <row r="4604" spans="1:13" ht="15.15" customHeight="1" thickBot="1" x14ac:dyDescent="0.35">
      <c r="A4604" s="22"/>
      <c r="B4604" s="22"/>
      <c r="C4604" s="22"/>
      <c r="D4604" s="22"/>
      <c r="E4604" s="23"/>
      <c r="F4604" s="25" t="s">
        <v>9645</v>
      </c>
      <c r="G4604" s="25" t="s">
        <v>9646</v>
      </c>
      <c r="H4604" s="25" t="s">
        <v>9647</v>
      </c>
      <c r="I4604" s="25" t="s">
        <v>9648</v>
      </c>
      <c r="J4604" s="25" t="s">
        <v>9649</v>
      </c>
      <c r="K4604" s="25" t="s">
        <v>9650</v>
      </c>
      <c r="L4604" s="22"/>
      <c r="M4604" s="22"/>
    </row>
    <row r="4605" spans="1:13" ht="15.15" customHeight="1" thickBot="1" x14ac:dyDescent="0.35">
      <c r="A4605" s="22"/>
      <c r="B4605" s="22"/>
      <c r="C4605" s="22"/>
      <c r="D4605" s="26"/>
      <c r="E4605" s="27" t="s">
        <v>9651</v>
      </c>
      <c r="F4605" s="28">
        <v>25</v>
      </c>
      <c r="G4605" s="29"/>
      <c r="H4605" s="29"/>
      <c r="I4605" s="29"/>
      <c r="J4605" s="31">
        <f>ROUND(F4605,3)</f>
        <v>25</v>
      </c>
      <c r="K4605" s="42"/>
      <c r="L4605" s="22"/>
      <c r="M4605" s="22"/>
    </row>
    <row r="4606" spans="1:13" ht="15.15" customHeight="1" thickBot="1" x14ac:dyDescent="0.35">
      <c r="A4606" s="22"/>
      <c r="B4606" s="22"/>
      <c r="C4606" s="22"/>
      <c r="D4606" s="26"/>
      <c r="E4606" s="5" t="s">
        <v>9652</v>
      </c>
      <c r="F4606" s="3">
        <v>4</v>
      </c>
      <c r="G4606" s="20"/>
      <c r="H4606" s="20"/>
      <c r="I4606" s="20"/>
      <c r="J4606" s="30">
        <f>ROUND(F4606,3)</f>
        <v>4</v>
      </c>
      <c r="K4606" s="32">
        <f>SUM(J4605:J4606)</f>
        <v>29</v>
      </c>
      <c r="L4606" s="22"/>
      <c r="M4606" s="22"/>
    </row>
    <row r="4607" spans="1:13" ht="15.45" customHeight="1" thickBot="1" x14ac:dyDescent="0.35">
      <c r="A4607" s="10" t="s">
        <v>9653</v>
      </c>
      <c r="B4607" s="5" t="s">
        <v>9654</v>
      </c>
      <c r="C4607" s="5" t="s">
        <v>9655</v>
      </c>
      <c r="D4607" s="84" t="s">
        <v>9656</v>
      </c>
      <c r="E4607" s="84"/>
      <c r="F4607" s="84"/>
      <c r="G4607" s="84"/>
      <c r="H4607" s="84"/>
      <c r="I4607" s="84"/>
      <c r="J4607" s="84"/>
      <c r="K4607" s="20">
        <f>SUM(K4610:K4613)</f>
        <v>156</v>
      </c>
      <c r="L4607" s="21">
        <f>ROUND(0*(1+M2/100),2)</f>
        <v>0</v>
      </c>
      <c r="M4607" s="21">
        <f>ROUND(K4607*L4607,2)</f>
        <v>0</v>
      </c>
    </row>
    <row r="4608" spans="1:13" ht="67.5" customHeight="1" thickBot="1" x14ac:dyDescent="0.35">
      <c r="A4608" s="22"/>
      <c r="B4608" s="22"/>
      <c r="C4608" s="22"/>
      <c r="D4608" s="84" t="s">
        <v>9657</v>
      </c>
      <c r="E4608" s="84"/>
      <c r="F4608" s="84"/>
      <c r="G4608" s="84"/>
      <c r="H4608" s="84"/>
      <c r="I4608" s="84"/>
      <c r="J4608" s="84"/>
      <c r="K4608" s="84"/>
      <c r="L4608" s="84"/>
      <c r="M4608" s="84"/>
    </row>
    <row r="4609" spans="1:13" ht="15.15" customHeight="1" thickBot="1" x14ac:dyDescent="0.35">
      <c r="A4609" s="22"/>
      <c r="B4609" s="22"/>
      <c r="C4609" s="22"/>
      <c r="D4609" s="22"/>
      <c r="E4609" s="23"/>
      <c r="F4609" s="25" t="s">
        <v>9658</v>
      </c>
      <c r="G4609" s="25" t="s">
        <v>9659</v>
      </c>
      <c r="H4609" s="25" t="s">
        <v>9660</v>
      </c>
      <c r="I4609" s="25" t="s">
        <v>9661</v>
      </c>
      <c r="J4609" s="25" t="s">
        <v>9662</v>
      </c>
      <c r="K4609" s="25" t="s">
        <v>9663</v>
      </c>
      <c r="L4609" s="22"/>
      <c r="M4609" s="22"/>
    </row>
    <row r="4610" spans="1:13" ht="15.15" customHeight="1" thickBot="1" x14ac:dyDescent="0.35">
      <c r="A4610" s="22"/>
      <c r="B4610" s="22"/>
      <c r="C4610" s="22"/>
      <c r="D4610" s="26"/>
      <c r="E4610" s="27" t="s">
        <v>9664</v>
      </c>
      <c r="F4610" s="28">
        <v>42</v>
      </c>
      <c r="G4610" s="29"/>
      <c r="H4610" s="29"/>
      <c r="I4610" s="29"/>
      <c r="J4610" s="31">
        <f>ROUND(F4610,3)</f>
        <v>42</v>
      </c>
      <c r="K4610" s="42"/>
      <c r="L4610" s="22"/>
      <c r="M4610" s="22"/>
    </row>
    <row r="4611" spans="1:13" ht="15.15" customHeight="1" thickBot="1" x14ac:dyDescent="0.35">
      <c r="A4611" s="22"/>
      <c r="B4611" s="22"/>
      <c r="C4611" s="22"/>
      <c r="D4611" s="26"/>
      <c r="E4611" s="5" t="s">
        <v>9665</v>
      </c>
      <c r="F4611" s="3">
        <v>60</v>
      </c>
      <c r="G4611" s="20"/>
      <c r="H4611" s="20"/>
      <c r="I4611" s="20"/>
      <c r="J4611" s="30">
        <f>ROUND(F4611,3)</f>
        <v>60</v>
      </c>
      <c r="K4611" s="22"/>
      <c r="L4611" s="22"/>
      <c r="M4611" s="22"/>
    </row>
    <row r="4612" spans="1:13" ht="15.15" customHeight="1" thickBot="1" x14ac:dyDescent="0.35">
      <c r="A4612" s="22"/>
      <c r="B4612" s="22"/>
      <c r="C4612" s="22"/>
      <c r="D4612" s="26"/>
      <c r="E4612" s="5" t="s">
        <v>9666</v>
      </c>
      <c r="F4612" s="3">
        <v>33</v>
      </c>
      <c r="G4612" s="20"/>
      <c r="H4612" s="20"/>
      <c r="I4612" s="20"/>
      <c r="J4612" s="30">
        <f>ROUND(F4612,3)</f>
        <v>33</v>
      </c>
      <c r="K4612" s="22"/>
      <c r="L4612" s="22"/>
      <c r="M4612" s="22"/>
    </row>
    <row r="4613" spans="1:13" ht="15.15" customHeight="1" thickBot="1" x14ac:dyDescent="0.35">
      <c r="A4613" s="22"/>
      <c r="B4613" s="22"/>
      <c r="C4613" s="22"/>
      <c r="D4613" s="26"/>
      <c r="E4613" s="5" t="s">
        <v>9667</v>
      </c>
      <c r="F4613" s="3">
        <v>21</v>
      </c>
      <c r="G4613" s="20"/>
      <c r="H4613" s="20"/>
      <c r="I4613" s="20"/>
      <c r="J4613" s="30">
        <f>ROUND(F4613,3)</f>
        <v>21</v>
      </c>
      <c r="K4613" s="32">
        <f>SUM(J4610:J4613)</f>
        <v>156</v>
      </c>
      <c r="L4613" s="22"/>
      <c r="M4613" s="22"/>
    </row>
    <row r="4614" spans="1:13" ht="15.45" customHeight="1" thickBot="1" x14ac:dyDescent="0.35">
      <c r="A4614" s="10" t="s">
        <v>9668</v>
      </c>
      <c r="B4614" s="5" t="s">
        <v>9669</v>
      </c>
      <c r="C4614" s="5" t="s">
        <v>9670</v>
      </c>
      <c r="D4614" s="84" t="s">
        <v>9671</v>
      </c>
      <c r="E4614" s="84"/>
      <c r="F4614" s="84"/>
      <c r="G4614" s="84"/>
      <c r="H4614" s="84"/>
      <c r="I4614" s="84"/>
      <c r="J4614" s="84"/>
      <c r="K4614" s="20">
        <f>SUM(K4617:K4619)</f>
        <v>34</v>
      </c>
      <c r="L4614" s="21">
        <f>ROUND(0*(1+M2/100),2)</f>
        <v>0</v>
      </c>
      <c r="M4614" s="21">
        <f>ROUND(K4614*L4614,2)</f>
        <v>0</v>
      </c>
    </row>
    <row r="4615" spans="1:13" ht="67.5" customHeight="1" thickBot="1" x14ac:dyDescent="0.35">
      <c r="A4615" s="22"/>
      <c r="B4615" s="22"/>
      <c r="C4615" s="22"/>
      <c r="D4615" s="84" t="s">
        <v>9672</v>
      </c>
      <c r="E4615" s="84"/>
      <c r="F4615" s="84"/>
      <c r="G4615" s="84"/>
      <c r="H4615" s="84"/>
      <c r="I4615" s="84"/>
      <c r="J4615" s="84"/>
      <c r="K4615" s="84"/>
      <c r="L4615" s="84"/>
      <c r="M4615" s="84"/>
    </row>
    <row r="4616" spans="1:13" ht="15.15" customHeight="1" thickBot="1" x14ac:dyDescent="0.35">
      <c r="A4616" s="22"/>
      <c r="B4616" s="22"/>
      <c r="C4616" s="22"/>
      <c r="D4616" s="22"/>
      <c r="E4616" s="23"/>
      <c r="F4616" s="25" t="s">
        <v>9673</v>
      </c>
      <c r="G4616" s="25" t="s">
        <v>9674</v>
      </c>
      <c r="H4616" s="25" t="s">
        <v>9675</v>
      </c>
      <c r="I4616" s="25" t="s">
        <v>9676</v>
      </c>
      <c r="J4616" s="25" t="s">
        <v>9677</v>
      </c>
      <c r="K4616" s="25" t="s">
        <v>9678</v>
      </c>
      <c r="L4616" s="22"/>
      <c r="M4616" s="22"/>
    </row>
    <row r="4617" spans="1:13" ht="15.15" customHeight="1" thickBot="1" x14ac:dyDescent="0.35">
      <c r="A4617" s="22"/>
      <c r="B4617" s="22"/>
      <c r="C4617" s="22"/>
      <c r="D4617" s="26"/>
      <c r="E4617" s="27" t="s">
        <v>9679</v>
      </c>
      <c r="F4617" s="28">
        <v>17</v>
      </c>
      <c r="G4617" s="29"/>
      <c r="H4617" s="29"/>
      <c r="I4617" s="29"/>
      <c r="J4617" s="31">
        <f>ROUND(F4617,3)</f>
        <v>17</v>
      </c>
      <c r="K4617" s="42"/>
      <c r="L4617" s="22"/>
      <c r="M4617" s="22"/>
    </row>
    <row r="4618" spans="1:13" ht="15.15" customHeight="1" thickBot="1" x14ac:dyDescent="0.35">
      <c r="A4618" s="22"/>
      <c r="B4618" s="22"/>
      <c r="C4618" s="22"/>
      <c r="D4618" s="26"/>
      <c r="E4618" s="5" t="s">
        <v>9680</v>
      </c>
      <c r="F4618" s="3">
        <v>7</v>
      </c>
      <c r="G4618" s="20"/>
      <c r="H4618" s="20"/>
      <c r="I4618" s="20"/>
      <c r="J4618" s="30">
        <f>ROUND(F4618,3)</f>
        <v>7</v>
      </c>
      <c r="K4618" s="22"/>
      <c r="L4618" s="22"/>
      <c r="M4618" s="22"/>
    </row>
    <row r="4619" spans="1:13" ht="15.15" customHeight="1" thickBot="1" x14ac:dyDescent="0.35">
      <c r="A4619" s="22"/>
      <c r="B4619" s="22"/>
      <c r="C4619" s="22"/>
      <c r="D4619" s="26"/>
      <c r="E4619" s="5" t="s">
        <v>9681</v>
      </c>
      <c r="F4619" s="3">
        <v>10</v>
      </c>
      <c r="G4619" s="20"/>
      <c r="H4619" s="20"/>
      <c r="I4619" s="20"/>
      <c r="J4619" s="30">
        <f>ROUND(F4619,3)</f>
        <v>10</v>
      </c>
      <c r="K4619" s="32">
        <f>SUM(J4617:J4619)</f>
        <v>34</v>
      </c>
      <c r="L4619" s="22"/>
      <c r="M4619" s="22"/>
    </row>
    <row r="4620" spans="1:13" ht="15.45" customHeight="1" thickBot="1" x14ac:dyDescent="0.35">
      <c r="A4620" s="10" t="s">
        <v>9682</v>
      </c>
      <c r="B4620" s="5" t="s">
        <v>9683</v>
      </c>
      <c r="C4620" s="5" t="s">
        <v>9684</v>
      </c>
      <c r="D4620" s="84" t="s">
        <v>9685</v>
      </c>
      <c r="E4620" s="84"/>
      <c r="F4620" s="84"/>
      <c r="G4620" s="84"/>
      <c r="H4620" s="84"/>
      <c r="I4620" s="84"/>
      <c r="J4620" s="84"/>
      <c r="K4620" s="20">
        <f>SUM(K4623:K4623)</f>
        <v>8</v>
      </c>
      <c r="L4620" s="21">
        <f>ROUND(0*(1+M2/100),2)</f>
        <v>0</v>
      </c>
      <c r="M4620" s="21">
        <f>ROUND(K4620*L4620,2)</f>
        <v>0</v>
      </c>
    </row>
    <row r="4621" spans="1:13" ht="49.05" customHeight="1" thickBot="1" x14ac:dyDescent="0.35">
      <c r="A4621" s="22"/>
      <c r="B4621" s="22"/>
      <c r="C4621" s="22"/>
      <c r="D4621" s="84" t="s">
        <v>9686</v>
      </c>
      <c r="E4621" s="84"/>
      <c r="F4621" s="84"/>
      <c r="G4621" s="84"/>
      <c r="H4621" s="84"/>
      <c r="I4621" s="84"/>
      <c r="J4621" s="84"/>
      <c r="K4621" s="84"/>
      <c r="L4621" s="84"/>
      <c r="M4621" s="84"/>
    </row>
    <row r="4622" spans="1:13" ht="15.15" customHeight="1" thickBot="1" x14ac:dyDescent="0.35">
      <c r="A4622" s="22"/>
      <c r="B4622" s="22"/>
      <c r="C4622" s="22"/>
      <c r="D4622" s="22"/>
      <c r="E4622" s="23"/>
      <c r="F4622" s="25" t="s">
        <v>9687</v>
      </c>
      <c r="G4622" s="25" t="s">
        <v>9688</v>
      </c>
      <c r="H4622" s="25" t="s">
        <v>9689</v>
      </c>
      <c r="I4622" s="25" t="s">
        <v>9690</v>
      </c>
      <c r="J4622" s="25" t="s">
        <v>9691</v>
      </c>
      <c r="K4622" s="25" t="s">
        <v>9692</v>
      </c>
      <c r="L4622" s="22"/>
      <c r="M4622" s="22"/>
    </row>
    <row r="4623" spans="1:13" ht="15.15" customHeight="1" thickBot="1" x14ac:dyDescent="0.35">
      <c r="A4623" s="22"/>
      <c r="B4623" s="22"/>
      <c r="C4623" s="22"/>
      <c r="D4623" s="26"/>
      <c r="E4623" s="27" t="s">
        <v>9693</v>
      </c>
      <c r="F4623" s="28">
        <v>8</v>
      </c>
      <c r="G4623" s="29"/>
      <c r="H4623" s="29"/>
      <c r="I4623" s="29"/>
      <c r="J4623" s="31">
        <f>ROUND(F4623,3)</f>
        <v>8</v>
      </c>
      <c r="K4623" s="33">
        <f>SUM(J4623:J4623)</f>
        <v>8</v>
      </c>
      <c r="L4623" s="22"/>
      <c r="M4623" s="22"/>
    </row>
    <row r="4624" spans="1:13" ht="15.45" customHeight="1" thickBot="1" x14ac:dyDescent="0.35">
      <c r="A4624" s="10" t="s">
        <v>9694</v>
      </c>
      <c r="B4624" s="5" t="s">
        <v>9695</v>
      </c>
      <c r="C4624" s="5" t="s">
        <v>9696</v>
      </c>
      <c r="D4624" s="84" t="s">
        <v>9697</v>
      </c>
      <c r="E4624" s="84"/>
      <c r="F4624" s="84"/>
      <c r="G4624" s="84"/>
      <c r="H4624" s="84"/>
      <c r="I4624" s="84"/>
      <c r="J4624" s="84"/>
      <c r="K4624" s="20">
        <f>SUM(K4627:K4627)</f>
        <v>22</v>
      </c>
      <c r="L4624" s="21">
        <f>ROUND(0*(1+M2/100),2)</f>
        <v>0</v>
      </c>
      <c r="M4624" s="21">
        <f>ROUND(K4624*L4624,2)</f>
        <v>0</v>
      </c>
    </row>
    <row r="4625" spans="1:13" ht="39.75" customHeight="1" thickBot="1" x14ac:dyDescent="0.35">
      <c r="A4625" s="22"/>
      <c r="B4625" s="22"/>
      <c r="C4625" s="22"/>
      <c r="D4625" s="84" t="s">
        <v>9698</v>
      </c>
      <c r="E4625" s="84"/>
      <c r="F4625" s="84"/>
      <c r="G4625" s="84"/>
      <c r="H4625" s="84"/>
      <c r="I4625" s="84"/>
      <c r="J4625" s="84"/>
      <c r="K4625" s="84"/>
      <c r="L4625" s="84"/>
      <c r="M4625" s="84"/>
    </row>
    <row r="4626" spans="1:13" ht="15.15" customHeight="1" thickBot="1" x14ac:dyDescent="0.35">
      <c r="A4626" s="22"/>
      <c r="B4626" s="22"/>
      <c r="C4626" s="22"/>
      <c r="D4626" s="22"/>
      <c r="E4626" s="23"/>
      <c r="F4626" s="25" t="s">
        <v>9699</v>
      </c>
      <c r="G4626" s="25" t="s">
        <v>9700</v>
      </c>
      <c r="H4626" s="25" t="s">
        <v>9701</v>
      </c>
      <c r="I4626" s="25" t="s">
        <v>9702</v>
      </c>
      <c r="J4626" s="25" t="s">
        <v>9703</v>
      </c>
      <c r="K4626" s="25" t="s">
        <v>9704</v>
      </c>
      <c r="L4626" s="22"/>
      <c r="M4626" s="22"/>
    </row>
    <row r="4627" spans="1:13" ht="15.15" customHeight="1" thickBot="1" x14ac:dyDescent="0.35">
      <c r="A4627" s="22"/>
      <c r="B4627" s="22"/>
      <c r="C4627" s="22"/>
      <c r="D4627" s="26"/>
      <c r="E4627" s="27" t="s">
        <v>9705</v>
      </c>
      <c r="F4627" s="28">
        <v>22</v>
      </c>
      <c r="G4627" s="29"/>
      <c r="H4627" s="29"/>
      <c r="I4627" s="29"/>
      <c r="J4627" s="31">
        <f>ROUND(F4627,3)</f>
        <v>22</v>
      </c>
      <c r="K4627" s="33">
        <f>SUM(J4627:J4627)</f>
        <v>22</v>
      </c>
      <c r="L4627" s="22"/>
      <c r="M4627" s="22"/>
    </row>
    <row r="4628" spans="1:13" ht="15.45" customHeight="1" thickBot="1" x14ac:dyDescent="0.35">
      <c r="A4628" s="10" t="s">
        <v>9706</v>
      </c>
      <c r="B4628" s="5" t="s">
        <v>9707</v>
      </c>
      <c r="C4628" s="5" t="s">
        <v>9708</v>
      </c>
      <c r="D4628" s="84" t="s">
        <v>9709</v>
      </c>
      <c r="E4628" s="84"/>
      <c r="F4628" s="84"/>
      <c r="G4628" s="84"/>
      <c r="H4628" s="84"/>
      <c r="I4628" s="84"/>
      <c r="J4628" s="84"/>
      <c r="K4628" s="20">
        <f>SUM(K4631:K4631)</f>
        <v>2</v>
      </c>
      <c r="L4628" s="21">
        <f>ROUND(0*(1+M2/100),2)</f>
        <v>0</v>
      </c>
      <c r="M4628" s="21">
        <f>ROUND(K4628*L4628,2)</f>
        <v>0</v>
      </c>
    </row>
    <row r="4629" spans="1:13" ht="49.05" customHeight="1" thickBot="1" x14ac:dyDescent="0.35">
      <c r="A4629" s="22"/>
      <c r="B4629" s="22"/>
      <c r="C4629" s="22"/>
      <c r="D4629" s="84" t="s">
        <v>9710</v>
      </c>
      <c r="E4629" s="84"/>
      <c r="F4629" s="84"/>
      <c r="G4629" s="84"/>
      <c r="H4629" s="84"/>
      <c r="I4629" s="84"/>
      <c r="J4629" s="84"/>
      <c r="K4629" s="84"/>
      <c r="L4629" s="84"/>
      <c r="M4629" s="84"/>
    </row>
    <row r="4630" spans="1:13" ht="15.15" customHeight="1" thickBot="1" x14ac:dyDescent="0.35">
      <c r="A4630" s="22"/>
      <c r="B4630" s="22"/>
      <c r="C4630" s="22"/>
      <c r="D4630" s="22"/>
      <c r="E4630" s="23"/>
      <c r="F4630" s="25" t="s">
        <v>9711</v>
      </c>
      <c r="G4630" s="25" t="s">
        <v>9712</v>
      </c>
      <c r="H4630" s="25" t="s">
        <v>9713</v>
      </c>
      <c r="I4630" s="25" t="s">
        <v>9714</v>
      </c>
      <c r="J4630" s="25" t="s">
        <v>9715</v>
      </c>
      <c r="K4630" s="25" t="s">
        <v>9716</v>
      </c>
      <c r="L4630" s="22"/>
      <c r="M4630" s="22"/>
    </row>
    <row r="4631" spans="1:13" ht="15.15" customHeight="1" thickBot="1" x14ac:dyDescent="0.35">
      <c r="A4631" s="22"/>
      <c r="B4631" s="22"/>
      <c r="C4631" s="22"/>
      <c r="D4631" s="26"/>
      <c r="E4631" s="27" t="s">
        <v>9717</v>
      </c>
      <c r="F4631" s="28">
        <v>2</v>
      </c>
      <c r="G4631" s="29"/>
      <c r="H4631" s="29"/>
      <c r="I4631" s="29"/>
      <c r="J4631" s="31">
        <f>ROUND(F4631,3)</f>
        <v>2</v>
      </c>
      <c r="K4631" s="33">
        <f>SUM(J4631:J4631)</f>
        <v>2</v>
      </c>
      <c r="L4631" s="22"/>
      <c r="M4631" s="22"/>
    </row>
    <row r="4632" spans="1:13" ht="15.45" customHeight="1" thickBot="1" x14ac:dyDescent="0.35">
      <c r="A4632" s="10" t="s">
        <v>9718</v>
      </c>
      <c r="B4632" s="5" t="s">
        <v>9719</v>
      </c>
      <c r="C4632" s="5" t="s">
        <v>9720</v>
      </c>
      <c r="D4632" s="84" t="s">
        <v>9721</v>
      </c>
      <c r="E4632" s="84"/>
      <c r="F4632" s="84"/>
      <c r="G4632" s="84"/>
      <c r="H4632" s="84"/>
      <c r="I4632" s="84"/>
      <c r="J4632" s="84"/>
      <c r="K4632" s="20">
        <f>SUM(K4635:K4636)</f>
        <v>18</v>
      </c>
      <c r="L4632" s="21">
        <f>ROUND(0*(1+M2/100),2)</f>
        <v>0</v>
      </c>
      <c r="M4632" s="21">
        <f>ROUND(K4632*L4632,2)</f>
        <v>0</v>
      </c>
    </row>
    <row r="4633" spans="1:13" ht="39.75" customHeight="1" thickBot="1" x14ac:dyDescent="0.35">
      <c r="A4633" s="22"/>
      <c r="B4633" s="22"/>
      <c r="C4633" s="22"/>
      <c r="D4633" s="84" t="s">
        <v>9722</v>
      </c>
      <c r="E4633" s="84"/>
      <c r="F4633" s="84"/>
      <c r="G4633" s="84"/>
      <c r="H4633" s="84"/>
      <c r="I4633" s="84"/>
      <c r="J4633" s="84"/>
      <c r="K4633" s="84"/>
      <c r="L4633" s="84"/>
      <c r="M4633" s="84"/>
    </row>
    <row r="4634" spans="1:13" ht="15.15" customHeight="1" thickBot="1" x14ac:dyDescent="0.35">
      <c r="A4634" s="22"/>
      <c r="B4634" s="22"/>
      <c r="C4634" s="22"/>
      <c r="D4634" s="22"/>
      <c r="E4634" s="23"/>
      <c r="F4634" s="25" t="s">
        <v>9723</v>
      </c>
      <c r="G4634" s="25" t="s">
        <v>9724</v>
      </c>
      <c r="H4634" s="25" t="s">
        <v>9725</v>
      </c>
      <c r="I4634" s="25" t="s">
        <v>9726</v>
      </c>
      <c r="J4634" s="25" t="s">
        <v>9727</v>
      </c>
      <c r="K4634" s="25" t="s">
        <v>9728</v>
      </c>
      <c r="L4634" s="22"/>
      <c r="M4634" s="22"/>
    </row>
    <row r="4635" spans="1:13" ht="15.15" customHeight="1" thickBot="1" x14ac:dyDescent="0.35">
      <c r="A4635" s="22"/>
      <c r="B4635" s="22"/>
      <c r="C4635" s="22"/>
      <c r="D4635" s="26"/>
      <c r="E4635" s="27" t="s">
        <v>9729</v>
      </c>
      <c r="F4635" s="28">
        <v>14</v>
      </c>
      <c r="G4635" s="29"/>
      <c r="H4635" s="29"/>
      <c r="I4635" s="29"/>
      <c r="J4635" s="31">
        <f>ROUND(F4635,3)</f>
        <v>14</v>
      </c>
      <c r="K4635" s="42"/>
      <c r="L4635" s="22"/>
      <c r="M4635" s="22"/>
    </row>
    <row r="4636" spans="1:13" ht="15.15" customHeight="1" thickBot="1" x14ac:dyDescent="0.35">
      <c r="A4636" s="22"/>
      <c r="B4636" s="22"/>
      <c r="C4636" s="22"/>
      <c r="D4636" s="26"/>
      <c r="E4636" s="5" t="s">
        <v>9730</v>
      </c>
      <c r="F4636" s="3">
        <v>4</v>
      </c>
      <c r="G4636" s="20"/>
      <c r="H4636" s="20"/>
      <c r="I4636" s="20"/>
      <c r="J4636" s="30">
        <f>ROUND(F4636,3)</f>
        <v>4</v>
      </c>
      <c r="K4636" s="32">
        <f>SUM(J4635:J4636)</f>
        <v>18</v>
      </c>
      <c r="L4636" s="22"/>
      <c r="M4636" s="22"/>
    </row>
    <row r="4637" spans="1:13" ht="15.45" customHeight="1" thickBot="1" x14ac:dyDescent="0.35">
      <c r="A4637" s="34"/>
      <c r="B4637" s="34"/>
      <c r="C4637" s="34"/>
      <c r="D4637" s="35" t="s">
        <v>9731</v>
      </c>
      <c r="E4637" s="36"/>
      <c r="F4637" s="36"/>
      <c r="G4637" s="36"/>
      <c r="H4637" s="36"/>
      <c r="I4637" s="36"/>
      <c r="J4637" s="36"/>
      <c r="K4637" s="36"/>
      <c r="L4637" s="37">
        <f>M4513+M4520+M4524+M4528+M4536+M4542+M4547+M4554+M4558+M4565+M4569+M4576+M4580+M4584+M4593+M4602+M4607+M4614+M4620+M4624+M4628+M4632</f>
        <v>0</v>
      </c>
      <c r="M4637" s="37">
        <f>ROUND(L4637,2)</f>
        <v>0</v>
      </c>
    </row>
    <row r="4638" spans="1:13" ht="15.45" customHeight="1" thickBot="1" x14ac:dyDescent="0.35">
      <c r="A4638" s="38" t="s">
        <v>9732</v>
      </c>
      <c r="B4638" s="38" t="s">
        <v>9733</v>
      </c>
      <c r="C4638" s="39"/>
      <c r="D4638" s="85" t="s">
        <v>9734</v>
      </c>
      <c r="E4638" s="85"/>
      <c r="F4638" s="85"/>
      <c r="G4638" s="85"/>
      <c r="H4638" s="85"/>
      <c r="I4638" s="85"/>
      <c r="J4638" s="85"/>
      <c r="K4638" s="39"/>
      <c r="L4638" s="40">
        <f>L4826</f>
        <v>0</v>
      </c>
      <c r="M4638" s="40">
        <f>ROUND(L4638,2)</f>
        <v>0</v>
      </c>
    </row>
    <row r="4639" spans="1:13" ht="15.45" customHeight="1" thickBot="1" x14ac:dyDescent="0.35">
      <c r="A4639" s="10" t="s">
        <v>9735</v>
      </c>
      <c r="B4639" s="5" t="s">
        <v>9736</v>
      </c>
      <c r="C4639" s="5" t="s">
        <v>9737</v>
      </c>
      <c r="D4639" s="84" t="s">
        <v>9738</v>
      </c>
      <c r="E4639" s="84"/>
      <c r="F4639" s="84"/>
      <c r="G4639" s="84"/>
      <c r="H4639" s="84"/>
      <c r="I4639" s="84"/>
      <c r="J4639" s="84"/>
      <c r="K4639" s="20">
        <f>SUM(K4642:K4642)</f>
        <v>93.6</v>
      </c>
      <c r="L4639" s="21">
        <f>ROUND(0*(1+M2/100),2)</f>
        <v>0</v>
      </c>
      <c r="M4639" s="21">
        <f>ROUND(K4639*L4639,2)</f>
        <v>0</v>
      </c>
    </row>
    <row r="4640" spans="1:13" ht="49.05" customHeight="1" thickBot="1" x14ac:dyDescent="0.35">
      <c r="A4640" s="22"/>
      <c r="B4640" s="22"/>
      <c r="C4640" s="22"/>
      <c r="D4640" s="84" t="s">
        <v>9739</v>
      </c>
      <c r="E4640" s="84"/>
      <c r="F4640" s="84"/>
      <c r="G4640" s="84"/>
      <c r="H4640" s="84"/>
      <c r="I4640" s="84"/>
      <c r="J4640" s="84"/>
      <c r="K4640" s="84"/>
      <c r="L4640" s="84"/>
      <c r="M4640" s="84"/>
    </row>
    <row r="4641" spans="1:13" ht="15.15" customHeight="1" thickBot="1" x14ac:dyDescent="0.35">
      <c r="A4641" s="22"/>
      <c r="B4641" s="22"/>
      <c r="C4641" s="22"/>
      <c r="D4641" s="22"/>
      <c r="E4641" s="23"/>
      <c r="F4641" s="25" t="s">
        <v>9740</v>
      </c>
      <c r="G4641" s="25" t="s">
        <v>9741</v>
      </c>
      <c r="H4641" s="25" t="s">
        <v>9742</v>
      </c>
      <c r="I4641" s="25" t="s">
        <v>9743</v>
      </c>
      <c r="J4641" s="25" t="s">
        <v>9744</v>
      </c>
      <c r="K4641" s="25" t="s">
        <v>9745</v>
      </c>
      <c r="L4641" s="22"/>
      <c r="M4641" s="22"/>
    </row>
    <row r="4642" spans="1:13" ht="21.3" customHeight="1" thickBot="1" x14ac:dyDescent="0.35">
      <c r="A4642" s="22"/>
      <c r="B4642" s="22"/>
      <c r="C4642" s="22"/>
      <c r="D4642" s="26"/>
      <c r="E4642" s="27" t="s">
        <v>9746</v>
      </c>
      <c r="F4642" s="28">
        <v>1.3</v>
      </c>
      <c r="G4642" s="29">
        <v>72</v>
      </c>
      <c r="H4642" s="29"/>
      <c r="I4642" s="29"/>
      <c r="J4642" s="31">
        <f>ROUND(F4642*G4642,3)</f>
        <v>93.6</v>
      </c>
      <c r="K4642" s="33">
        <f>SUM(J4642:J4642)</f>
        <v>93.6</v>
      </c>
      <c r="L4642" s="22"/>
      <c r="M4642" s="22"/>
    </row>
    <row r="4643" spans="1:13" ht="15.45" customHeight="1" thickBot="1" x14ac:dyDescent="0.35">
      <c r="A4643" s="10" t="s">
        <v>9747</v>
      </c>
      <c r="B4643" s="5" t="s">
        <v>9748</v>
      </c>
      <c r="C4643" s="5" t="s">
        <v>9749</v>
      </c>
      <c r="D4643" s="84" t="s">
        <v>9750</v>
      </c>
      <c r="E4643" s="84"/>
      <c r="F4643" s="84"/>
      <c r="G4643" s="84"/>
      <c r="H4643" s="84"/>
      <c r="I4643" s="84"/>
      <c r="J4643" s="84"/>
      <c r="K4643" s="20">
        <f>SUM(K4646:K4646)</f>
        <v>1</v>
      </c>
      <c r="L4643" s="21">
        <f>ROUND(0*(1+M2/100),2)</f>
        <v>0</v>
      </c>
      <c r="M4643" s="21">
        <f>ROUND(K4643*L4643,2)</f>
        <v>0</v>
      </c>
    </row>
    <row r="4644" spans="1:13" ht="30.6" customHeight="1" thickBot="1" x14ac:dyDescent="0.35">
      <c r="A4644" s="22"/>
      <c r="B4644" s="22"/>
      <c r="C4644" s="22"/>
      <c r="D4644" s="84" t="s">
        <v>9751</v>
      </c>
      <c r="E4644" s="84"/>
      <c r="F4644" s="84"/>
      <c r="G4644" s="84"/>
      <c r="H4644" s="84"/>
      <c r="I4644" s="84"/>
      <c r="J4644" s="84"/>
      <c r="K4644" s="84"/>
      <c r="L4644" s="84"/>
      <c r="M4644" s="84"/>
    </row>
    <row r="4645" spans="1:13" ht="15.15" customHeight="1" thickBot="1" x14ac:dyDescent="0.35">
      <c r="A4645" s="22"/>
      <c r="B4645" s="22"/>
      <c r="C4645" s="22"/>
      <c r="D4645" s="22"/>
      <c r="E4645" s="23"/>
      <c r="F4645" s="25" t="s">
        <v>9752</v>
      </c>
      <c r="G4645" s="25" t="s">
        <v>9753</v>
      </c>
      <c r="H4645" s="25" t="s">
        <v>9754</v>
      </c>
      <c r="I4645" s="25" t="s">
        <v>9755</v>
      </c>
      <c r="J4645" s="25" t="s">
        <v>9756</v>
      </c>
      <c r="K4645" s="25" t="s">
        <v>9757</v>
      </c>
      <c r="L4645" s="22"/>
      <c r="M4645" s="22"/>
    </row>
    <row r="4646" spans="1:13" ht="15.15" customHeight="1" thickBot="1" x14ac:dyDescent="0.35">
      <c r="A4646" s="22"/>
      <c r="B4646" s="22"/>
      <c r="C4646" s="22"/>
      <c r="D4646" s="26"/>
      <c r="E4646" s="27" t="s">
        <v>9758</v>
      </c>
      <c r="F4646" s="28">
        <v>1</v>
      </c>
      <c r="G4646" s="29"/>
      <c r="H4646" s="29"/>
      <c r="I4646" s="29"/>
      <c r="J4646" s="31">
        <f>ROUND(F4646,3)</f>
        <v>1</v>
      </c>
      <c r="K4646" s="33">
        <f>SUM(J4646:J4646)</f>
        <v>1</v>
      </c>
      <c r="L4646" s="22"/>
      <c r="M4646" s="22"/>
    </row>
    <row r="4647" spans="1:13" ht="15.45" customHeight="1" thickBot="1" x14ac:dyDescent="0.35">
      <c r="A4647" s="10" t="s">
        <v>9759</v>
      </c>
      <c r="B4647" s="5" t="s">
        <v>9760</v>
      </c>
      <c r="C4647" s="5" t="s">
        <v>9761</v>
      </c>
      <c r="D4647" s="84" t="s">
        <v>9762</v>
      </c>
      <c r="E4647" s="84"/>
      <c r="F4647" s="84"/>
      <c r="G4647" s="84"/>
      <c r="H4647" s="84"/>
      <c r="I4647" s="84"/>
      <c r="J4647" s="84"/>
      <c r="K4647" s="20">
        <f>SUM(K4650:K4650)</f>
        <v>1</v>
      </c>
      <c r="L4647" s="21">
        <f>ROUND(0*(1+M2/100),2)</f>
        <v>0</v>
      </c>
      <c r="M4647" s="21">
        <f>ROUND(K4647*L4647,2)</f>
        <v>0</v>
      </c>
    </row>
    <row r="4648" spans="1:13" ht="30.6" customHeight="1" thickBot="1" x14ac:dyDescent="0.35">
      <c r="A4648" s="22"/>
      <c r="B4648" s="22"/>
      <c r="C4648" s="22"/>
      <c r="D4648" s="84" t="s">
        <v>9763</v>
      </c>
      <c r="E4648" s="84"/>
      <c r="F4648" s="84"/>
      <c r="G4648" s="84"/>
      <c r="H4648" s="84"/>
      <c r="I4648" s="84"/>
      <c r="J4648" s="84"/>
      <c r="K4648" s="84"/>
      <c r="L4648" s="84"/>
      <c r="M4648" s="84"/>
    </row>
    <row r="4649" spans="1:13" ht="15.15" customHeight="1" thickBot="1" x14ac:dyDescent="0.35">
      <c r="A4649" s="22"/>
      <c r="B4649" s="22"/>
      <c r="C4649" s="22"/>
      <c r="D4649" s="22"/>
      <c r="E4649" s="23"/>
      <c r="F4649" s="25" t="s">
        <v>9764</v>
      </c>
      <c r="G4649" s="25" t="s">
        <v>9765</v>
      </c>
      <c r="H4649" s="25" t="s">
        <v>9766</v>
      </c>
      <c r="I4649" s="25" t="s">
        <v>9767</v>
      </c>
      <c r="J4649" s="25" t="s">
        <v>9768</v>
      </c>
      <c r="K4649" s="25" t="s">
        <v>9769</v>
      </c>
      <c r="L4649" s="22"/>
      <c r="M4649" s="22"/>
    </row>
    <row r="4650" spans="1:13" ht="15.15" customHeight="1" thickBot="1" x14ac:dyDescent="0.35">
      <c r="A4650" s="22"/>
      <c r="B4650" s="22"/>
      <c r="C4650" s="22"/>
      <c r="D4650" s="26"/>
      <c r="E4650" s="27" t="s">
        <v>9770</v>
      </c>
      <c r="F4650" s="28">
        <v>1</v>
      </c>
      <c r="G4650" s="29"/>
      <c r="H4650" s="29"/>
      <c r="I4650" s="29"/>
      <c r="J4650" s="31">
        <f>ROUND(F4650,3)</f>
        <v>1</v>
      </c>
      <c r="K4650" s="33">
        <f>SUM(J4650:J4650)</f>
        <v>1</v>
      </c>
      <c r="L4650" s="22"/>
      <c r="M4650" s="22"/>
    </row>
    <row r="4651" spans="1:13" ht="15.45" customHeight="1" thickBot="1" x14ac:dyDescent="0.35">
      <c r="A4651" s="10" t="s">
        <v>9771</v>
      </c>
      <c r="B4651" s="5" t="s">
        <v>9772</v>
      </c>
      <c r="C4651" s="5" t="s">
        <v>9773</v>
      </c>
      <c r="D4651" s="84" t="s">
        <v>9774</v>
      </c>
      <c r="E4651" s="84"/>
      <c r="F4651" s="84"/>
      <c r="G4651" s="84"/>
      <c r="H4651" s="84"/>
      <c r="I4651" s="84"/>
      <c r="J4651" s="84"/>
      <c r="K4651" s="20">
        <f>SUM(K4654:K4655)</f>
        <v>205</v>
      </c>
      <c r="L4651" s="21">
        <f>ROUND(0*(1+M2/100),2)</f>
        <v>0</v>
      </c>
      <c r="M4651" s="21">
        <f>ROUND(K4651*L4651,2)</f>
        <v>0</v>
      </c>
    </row>
    <row r="4652" spans="1:13" ht="30.6" customHeight="1" thickBot="1" x14ac:dyDescent="0.35">
      <c r="A4652" s="22"/>
      <c r="B4652" s="22"/>
      <c r="C4652" s="22"/>
      <c r="D4652" s="84" t="s">
        <v>9775</v>
      </c>
      <c r="E4652" s="84"/>
      <c r="F4652" s="84"/>
      <c r="G4652" s="84"/>
      <c r="H4652" s="84"/>
      <c r="I4652" s="84"/>
      <c r="J4652" s="84"/>
      <c r="K4652" s="84"/>
      <c r="L4652" s="84"/>
      <c r="M4652" s="84"/>
    </row>
    <row r="4653" spans="1:13" ht="15.15" customHeight="1" thickBot="1" x14ac:dyDescent="0.35">
      <c r="A4653" s="22"/>
      <c r="B4653" s="22"/>
      <c r="C4653" s="22"/>
      <c r="D4653" s="22"/>
      <c r="E4653" s="23"/>
      <c r="F4653" s="25" t="s">
        <v>9776</v>
      </c>
      <c r="G4653" s="25" t="s">
        <v>9777</v>
      </c>
      <c r="H4653" s="25" t="s">
        <v>9778</v>
      </c>
      <c r="I4653" s="25" t="s">
        <v>9779</v>
      </c>
      <c r="J4653" s="25" t="s">
        <v>9780</v>
      </c>
      <c r="K4653" s="25" t="s">
        <v>9781</v>
      </c>
      <c r="L4653" s="22"/>
      <c r="M4653" s="22"/>
    </row>
    <row r="4654" spans="1:13" ht="21.3" customHeight="1" thickBot="1" x14ac:dyDescent="0.35">
      <c r="A4654" s="22"/>
      <c r="B4654" s="22"/>
      <c r="C4654" s="22"/>
      <c r="D4654" s="26"/>
      <c r="E4654" s="27" t="s">
        <v>9782</v>
      </c>
      <c r="F4654" s="28">
        <v>85</v>
      </c>
      <c r="G4654" s="29"/>
      <c r="H4654" s="29"/>
      <c r="I4654" s="29"/>
      <c r="J4654" s="31">
        <f>ROUND(F4654,3)</f>
        <v>85</v>
      </c>
      <c r="K4654" s="42"/>
      <c r="L4654" s="22"/>
      <c r="M4654" s="22"/>
    </row>
    <row r="4655" spans="1:13" ht="21.3" customHeight="1" thickBot="1" x14ac:dyDescent="0.35">
      <c r="A4655" s="22"/>
      <c r="B4655" s="22"/>
      <c r="C4655" s="22"/>
      <c r="D4655" s="26"/>
      <c r="E4655" s="5" t="s">
        <v>9783</v>
      </c>
      <c r="F4655" s="3">
        <v>120</v>
      </c>
      <c r="G4655" s="20"/>
      <c r="H4655" s="20"/>
      <c r="I4655" s="20"/>
      <c r="J4655" s="30">
        <f>ROUND(F4655,3)</f>
        <v>120</v>
      </c>
      <c r="K4655" s="32">
        <f>SUM(J4654:J4655)</f>
        <v>205</v>
      </c>
      <c r="L4655" s="22"/>
      <c r="M4655" s="22"/>
    </row>
    <row r="4656" spans="1:13" ht="15.45" customHeight="1" thickBot="1" x14ac:dyDescent="0.35">
      <c r="A4656" s="10" t="s">
        <v>9784</v>
      </c>
      <c r="B4656" s="5" t="s">
        <v>9785</v>
      </c>
      <c r="C4656" s="5" t="s">
        <v>9786</v>
      </c>
      <c r="D4656" s="84" t="s">
        <v>9787</v>
      </c>
      <c r="E4656" s="84"/>
      <c r="F4656" s="84"/>
      <c r="G4656" s="84"/>
      <c r="H4656" s="84"/>
      <c r="I4656" s="84"/>
      <c r="J4656" s="84"/>
      <c r="K4656" s="20">
        <f>SUM(K4659:K4659)</f>
        <v>1</v>
      </c>
      <c r="L4656" s="21">
        <f>ROUND(0*(1+M2/100),2)</f>
        <v>0</v>
      </c>
      <c r="M4656" s="21">
        <f>ROUND(K4656*L4656,2)</f>
        <v>0</v>
      </c>
    </row>
    <row r="4657" spans="1:13" ht="104.55" customHeight="1" thickBot="1" x14ac:dyDescent="0.35">
      <c r="A4657" s="22"/>
      <c r="B4657" s="22"/>
      <c r="C4657" s="22"/>
      <c r="D4657" s="84" t="s">
        <v>9788</v>
      </c>
      <c r="E4657" s="84"/>
      <c r="F4657" s="84"/>
      <c r="G4657" s="84"/>
      <c r="H4657" s="84"/>
      <c r="I4657" s="84"/>
      <c r="J4657" s="84"/>
      <c r="K4657" s="84"/>
      <c r="L4657" s="84"/>
      <c r="M4657" s="84"/>
    </row>
    <row r="4658" spans="1:13" ht="15.15" customHeight="1" thickBot="1" x14ac:dyDescent="0.35">
      <c r="A4658" s="22"/>
      <c r="B4658" s="22"/>
      <c r="C4658" s="22"/>
      <c r="D4658" s="22"/>
      <c r="E4658" s="23"/>
      <c r="F4658" s="25" t="s">
        <v>9789</v>
      </c>
      <c r="G4658" s="25" t="s">
        <v>9790</v>
      </c>
      <c r="H4658" s="25" t="s">
        <v>9791</v>
      </c>
      <c r="I4658" s="25" t="s">
        <v>9792</v>
      </c>
      <c r="J4658" s="25" t="s">
        <v>9793</v>
      </c>
      <c r="K4658" s="25" t="s">
        <v>9794</v>
      </c>
      <c r="L4658" s="22"/>
      <c r="M4658" s="22"/>
    </row>
    <row r="4659" spans="1:13" ht="21.3" customHeight="1" thickBot="1" x14ac:dyDescent="0.35">
      <c r="A4659" s="22"/>
      <c r="B4659" s="22"/>
      <c r="C4659" s="22"/>
      <c r="D4659" s="26"/>
      <c r="E4659" s="27" t="s">
        <v>9795</v>
      </c>
      <c r="F4659" s="28">
        <v>1</v>
      </c>
      <c r="G4659" s="29"/>
      <c r="H4659" s="29"/>
      <c r="I4659" s="29"/>
      <c r="J4659" s="31">
        <f>ROUND(F4659,3)</f>
        <v>1</v>
      </c>
      <c r="K4659" s="33">
        <f>SUM(J4659:J4659)</f>
        <v>1</v>
      </c>
      <c r="L4659" s="22"/>
      <c r="M4659" s="22"/>
    </row>
    <row r="4660" spans="1:13" ht="15.45" customHeight="1" thickBot="1" x14ac:dyDescent="0.35">
      <c r="A4660" s="10" t="s">
        <v>9796</v>
      </c>
      <c r="B4660" s="5" t="s">
        <v>9797</v>
      </c>
      <c r="C4660" s="5" t="s">
        <v>9798</v>
      </c>
      <c r="D4660" s="84" t="s">
        <v>9799</v>
      </c>
      <c r="E4660" s="84"/>
      <c r="F4660" s="84"/>
      <c r="G4660" s="84"/>
      <c r="H4660" s="84"/>
      <c r="I4660" s="84"/>
      <c r="J4660" s="84"/>
      <c r="K4660" s="20">
        <f>SUM(K4663:K4663)</f>
        <v>1</v>
      </c>
      <c r="L4660" s="21">
        <f>ROUND(0*(1+M2/100),2)</f>
        <v>0</v>
      </c>
      <c r="M4660" s="21">
        <f>ROUND(K4660*L4660,2)</f>
        <v>0</v>
      </c>
    </row>
    <row r="4661" spans="1:13" ht="30.6" customHeight="1" thickBot="1" x14ac:dyDescent="0.35">
      <c r="A4661" s="22"/>
      <c r="B4661" s="22"/>
      <c r="C4661" s="22"/>
      <c r="D4661" s="84" t="s">
        <v>9800</v>
      </c>
      <c r="E4661" s="84"/>
      <c r="F4661" s="84"/>
      <c r="G4661" s="84"/>
      <c r="H4661" s="84"/>
      <c r="I4661" s="84"/>
      <c r="J4661" s="84"/>
      <c r="K4661" s="84"/>
      <c r="L4661" s="84"/>
      <c r="M4661" s="84"/>
    </row>
    <row r="4662" spans="1:13" ht="15.15" customHeight="1" thickBot="1" x14ac:dyDescent="0.35">
      <c r="A4662" s="22"/>
      <c r="B4662" s="22"/>
      <c r="C4662" s="22"/>
      <c r="D4662" s="22"/>
      <c r="E4662" s="23"/>
      <c r="F4662" s="25" t="s">
        <v>9801</v>
      </c>
      <c r="G4662" s="25" t="s">
        <v>9802</v>
      </c>
      <c r="H4662" s="25" t="s">
        <v>9803</v>
      </c>
      <c r="I4662" s="25" t="s">
        <v>9804</v>
      </c>
      <c r="J4662" s="25" t="s">
        <v>9805</v>
      </c>
      <c r="K4662" s="25" t="s">
        <v>9806</v>
      </c>
      <c r="L4662" s="22"/>
      <c r="M4662" s="22"/>
    </row>
    <row r="4663" spans="1:13" ht="30.6" customHeight="1" thickBot="1" x14ac:dyDescent="0.35">
      <c r="A4663" s="22"/>
      <c r="B4663" s="22"/>
      <c r="C4663" s="22"/>
      <c r="D4663" s="26"/>
      <c r="E4663" s="27" t="s">
        <v>9807</v>
      </c>
      <c r="F4663" s="28">
        <v>1</v>
      </c>
      <c r="G4663" s="29"/>
      <c r="H4663" s="29"/>
      <c r="I4663" s="29"/>
      <c r="J4663" s="31">
        <f>ROUND(F4663,3)</f>
        <v>1</v>
      </c>
      <c r="K4663" s="33">
        <f>SUM(J4663:J4663)</f>
        <v>1</v>
      </c>
      <c r="L4663" s="22"/>
      <c r="M4663" s="22"/>
    </row>
    <row r="4664" spans="1:13" ht="15.45" customHeight="1" thickBot="1" x14ac:dyDescent="0.35">
      <c r="A4664" s="10" t="s">
        <v>9808</v>
      </c>
      <c r="B4664" s="5" t="s">
        <v>9809</v>
      </c>
      <c r="C4664" s="5" t="s">
        <v>9810</v>
      </c>
      <c r="D4664" s="84" t="s">
        <v>9811</v>
      </c>
      <c r="E4664" s="84"/>
      <c r="F4664" s="84"/>
      <c r="G4664" s="84"/>
      <c r="H4664" s="84"/>
      <c r="I4664" s="84"/>
      <c r="J4664" s="84"/>
      <c r="K4664" s="20">
        <f>SUM(K4667:K4668)</f>
        <v>113</v>
      </c>
      <c r="L4664" s="21">
        <f>ROUND(0*(1+M2/100),2)</f>
        <v>0</v>
      </c>
      <c r="M4664" s="21">
        <f>ROUND(K4664*L4664,2)</f>
        <v>0</v>
      </c>
    </row>
    <row r="4665" spans="1:13" ht="49.05" customHeight="1" thickBot="1" x14ac:dyDescent="0.35">
      <c r="A4665" s="22"/>
      <c r="B4665" s="22"/>
      <c r="C4665" s="22"/>
      <c r="D4665" s="84" t="s">
        <v>9812</v>
      </c>
      <c r="E4665" s="84"/>
      <c r="F4665" s="84"/>
      <c r="G4665" s="84"/>
      <c r="H4665" s="84"/>
      <c r="I4665" s="84"/>
      <c r="J4665" s="84"/>
      <c r="K4665" s="84"/>
      <c r="L4665" s="84"/>
      <c r="M4665" s="84"/>
    </row>
    <row r="4666" spans="1:13" ht="15.15" customHeight="1" thickBot="1" x14ac:dyDescent="0.35">
      <c r="A4666" s="22"/>
      <c r="B4666" s="22"/>
      <c r="C4666" s="22"/>
      <c r="D4666" s="22"/>
      <c r="E4666" s="23"/>
      <c r="F4666" s="25" t="s">
        <v>9813</v>
      </c>
      <c r="G4666" s="25" t="s">
        <v>9814</v>
      </c>
      <c r="H4666" s="25" t="s">
        <v>9815</v>
      </c>
      <c r="I4666" s="25" t="s">
        <v>9816</v>
      </c>
      <c r="J4666" s="25" t="s">
        <v>9817</v>
      </c>
      <c r="K4666" s="25" t="s">
        <v>9818</v>
      </c>
      <c r="L4666" s="22"/>
      <c r="M4666" s="22"/>
    </row>
    <row r="4667" spans="1:13" ht="21.3" customHeight="1" thickBot="1" x14ac:dyDescent="0.35">
      <c r="A4667" s="22"/>
      <c r="B4667" s="22"/>
      <c r="C4667" s="22"/>
      <c r="D4667" s="26"/>
      <c r="E4667" s="27" t="s">
        <v>9819</v>
      </c>
      <c r="F4667" s="28">
        <v>63</v>
      </c>
      <c r="G4667" s="29"/>
      <c r="H4667" s="29"/>
      <c r="I4667" s="29"/>
      <c r="J4667" s="31">
        <f>ROUND(F4667,3)</f>
        <v>63</v>
      </c>
      <c r="K4667" s="42"/>
      <c r="L4667" s="22"/>
      <c r="M4667" s="22"/>
    </row>
    <row r="4668" spans="1:13" ht="21.3" customHeight="1" thickBot="1" x14ac:dyDescent="0.35">
      <c r="A4668" s="22"/>
      <c r="B4668" s="22"/>
      <c r="C4668" s="22"/>
      <c r="D4668" s="26"/>
      <c r="E4668" s="5" t="s">
        <v>9820</v>
      </c>
      <c r="F4668" s="3">
        <v>50</v>
      </c>
      <c r="G4668" s="20"/>
      <c r="H4668" s="20"/>
      <c r="I4668" s="20"/>
      <c r="J4668" s="30">
        <f>ROUND(F4668,3)</f>
        <v>50</v>
      </c>
      <c r="K4668" s="32">
        <f>SUM(J4667:J4668)</f>
        <v>113</v>
      </c>
      <c r="L4668" s="22"/>
      <c r="M4668" s="22"/>
    </row>
    <row r="4669" spans="1:13" ht="15.45" customHeight="1" thickBot="1" x14ac:dyDescent="0.35">
      <c r="A4669" s="10" t="s">
        <v>9821</v>
      </c>
      <c r="B4669" s="5" t="s">
        <v>9822</v>
      </c>
      <c r="C4669" s="5" t="s">
        <v>9823</v>
      </c>
      <c r="D4669" s="84" t="s">
        <v>9824</v>
      </c>
      <c r="E4669" s="84"/>
      <c r="F4669" s="84"/>
      <c r="G4669" s="84"/>
      <c r="H4669" s="84"/>
      <c r="I4669" s="84"/>
      <c r="J4669" s="84"/>
      <c r="K4669" s="20">
        <f>SUM(K4672:K4672)</f>
        <v>36</v>
      </c>
      <c r="L4669" s="21">
        <f>ROUND(0*(1+M2/100),2)</f>
        <v>0</v>
      </c>
      <c r="M4669" s="21">
        <f>ROUND(K4669*L4669,2)</f>
        <v>0</v>
      </c>
    </row>
    <row r="4670" spans="1:13" ht="49.05" customHeight="1" thickBot="1" x14ac:dyDescent="0.35">
      <c r="A4670" s="22"/>
      <c r="B4670" s="22"/>
      <c r="C4670" s="22"/>
      <c r="D4670" s="84" t="s">
        <v>9825</v>
      </c>
      <c r="E4670" s="84"/>
      <c r="F4670" s="84"/>
      <c r="G4670" s="84"/>
      <c r="H4670" s="84"/>
      <c r="I4670" s="84"/>
      <c r="J4670" s="84"/>
      <c r="K4670" s="84"/>
      <c r="L4670" s="84"/>
      <c r="M4670" s="84"/>
    </row>
    <row r="4671" spans="1:13" ht="15.15" customHeight="1" thickBot="1" x14ac:dyDescent="0.35">
      <c r="A4671" s="22"/>
      <c r="B4671" s="22"/>
      <c r="C4671" s="22"/>
      <c r="D4671" s="22"/>
      <c r="E4671" s="23"/>
      <c r="F4671" s="25" t="s">
        <v>9826</v>
      </c>
      <c r="G4671" s="25" t="s">
        <v>9827</v>
      </c>
      <c r="H4671" s="25" t="s">
        <v>9828</v>
      </c>
      <c r="I4671" s="25" t="s">
        <v>9829</v>
      </c>
      <c r="J4671" s="25" t="s">
        <v>9830</v>
      </c>
      <c r="K4671" s="25" t="s">
        <v>9831</v>
      </c>
      <c r="L4671" s="22"/>
      <c r="M4671" s="22"/>
    </row>
    <row r="4672" spans="1:13" ht="21.3" customHeight="1" thickBot="1" x14ac:dyDescent="0.35">
      <c r="A4672" s="22"/>
      <c r="B4672" s="22"/>
      <c r="C4672" s="22"/>
      <c r="D4672" s="26"/>
      <c r="E4672" s="27" t="s">
        <v>9832</v>
      </c>
      <c r="F4672" s="28">
        <v>36</v>
      </c>
      <c r="G4672" s="29"/>
      <c r="H4672" s="29"/>
      <c r="I4672" s="29"/>
      <c r="J4672" s="31">
        <f>ROUND(F4672,3)</f>
        <v>36</v>
      </c>
      <c r="K4672" s="33">
        <f>SUM(J4672:J4672)</f>
        <v>36</v>
      </c>
      <c r="L4672" s="22"/>
      <c r="M4672" s="22"/>
    </row>
    <row r="4673" spans="1:13" ht="15.45" customHeight="1" thickBot="1" x14ac:dyDescent="0.35">
      <c r="A4673" s="10" t="s">
        <v>9833</v>
      </c>
      <c r="B4673" s="5" t="s">
        <v>9834</v>
      </c>
      <c r="C4673" s="5" t="s">
        <v>9835</v>
      </c>
      <c r="D4673" s="84" t="s">
        <v>9836</v>
      </c>
      <c r="E4673" s="84"/>
      <c r="F4673" s="84"/>
      <c r="G4673" s="84"/>
      <c r="H4673" s="84"/>
      <c r="I4673" s="84"/>
      <c r="J4673" s="84"/>
      <c r="K4673" s="20">
        <f>SUM(K4676:K4676)</f>
        <v>97</v>
      </c>
      <c r="L4673" s="21">
        <f>ROUND(0*(1+M2/100),2)</f>
        <v>0</v>
      </c>
      <c r="M4673" s="21">
        <f>ROUND(K4673*L4673,2)</f>
        <v>0</v>
      </c>
    </row>
    <row r="4674" spans="1:13" ht="49.05" customHeight="1" thickBot="1" x14ac:dyDescent="0.35">
      <c r="A4674" s="22"/>
      <c r="B4674" s="22"/>
      <c r="C4674" s="22"/>
      <c r="D4674" s="84" t="s">
        <v>9837</v>
      </c>
      <c r="E4674" s="84"/>
      <c r="F4674" s="84"/>
      <c r="G4674" s="84"/>
      <c r="H4674" s="84"/>
      <c r="I4674" s="84"/>
      <c r="J4674" s="84"/>
      <c r="K4674" s="84"/>
      <c r="L4674" s="84"/>
      <c r="M4674" s="84"/>
    </row>
    <row r="4675" spans="1:13" ht="15.15" customHeight="1" thickBot="1" x14ac:dyDescent="0.35">
      <c r="A4675" s="22"/>
      <c r="B4675" s="22"/>
      <c r="C4675" s="22"/>
      <c r="D4675" s="22"/>
      <c r="E4675" s="23"/>
      <c r="F4675" s="25" t="s">
        <v>9838</v>
      </c>
      <c r="G4675" s="25" t="s">
        <v>9839</v>
      </c>
      <c r="H4675" s="25" t="s">
        <v>9840</v>
      </c>
      <c r="I4675" s="25" t="s">
        <v>9841</v>
      </c>
      <c r="J4675" s="25" t="s">
        <v>9842</v>
      </c>
      <c r="K4675" s="25" t="s">
        <v>9843</v>
      </c>
      <c r="L4675" s="22"/>
      <c r="M4675" s="22"/>
    </row>
    <row r="4676" spans="1:13" ht="21.3" customHeight="1" thickBot="1" x14ac:dyDescent="0.35">
      <c r="A4676" s="22"/>
      <c r="B4676" s="22"/>
      <c r="C4676" s="22"/>
      <c r="D4676" s="26"/>
      <c r="E4676" s="27" t="s">
        <v>9844</v>
      </c>
      <c r="F4676" s="28">
        <v>97</v>
      </c>
      <c r="G4676" s="29"/>
      <c r="H4676" s="29"/>
      <c r="I4676" s="29"/>
      <c r="J4676" s="31">
        <f>ROUND(F4676,3)</f>
        <v>97</v>
      </c>
      <c r="K4676" s="33">
        <f>SUM(J4676:J4676)</f>
        <v>97</v>
      </c>
      <c r="L4676" s="22"/>
      <c r="M4676" s="22"/>
    </row>
    <row r="4677" spans="1:13" ht="15.45" customHeight="1" thickBot="1" x14ac:dyDescent="0.35">
      <c r="A4677" s="10" t="s">
        <v>9845</v>
      </c>
      <c r="B4677" s="5" t="s">
        <v>9846</v>
      </c>
      <c r="C4677" s="5" t="s">
        <v>9847</v>
      </c>
      <c r="D4677" s="84" t="s">
        <v>9848</v>
      </c>
      <c r="E4677" s="84"/>
      <c r="F4677" s="84"/>
      <c r="G4677" s="84"/>
      <c r="H4677" s="84"/>
      <c r="I4677" s="84"/>
      <c r="J4677" s="84"/>
      <c r="K4677" s="20">
        <f>SUM(K4680:K4684)</f>
        <v>14</v>
      </c>
      <c r="L4677" s="21">
        <f>ROUND(0*(1+M2/100),2)</f>
        <v>0</v>
      </c>
      <c r="M4677" s="21">
        <f>ROUND(K4677*L4677,2)</f>
        <v>0</v>
      </c>
    </row>
    <row r="4678" spans="1:13" ht="76.8" customHeight="1" thickBot="1" x14ac:dyDescent="0.35">
      <c r="A4678" s="22"/>
      <c r="B4678" s="22"/>
      <c r="C4678" s="22"/>
      <c r="D4678" s="84" t="s">
        <v>9849</v>
      </c>
      <c r="E4678" s="84"/>
      <c r="F4678" s="84"/>
      <c r="G4678" s="84"/>
      <c r="H4678" s="84"/>
      <c r="I4678" s="84"/>
      <c r="J4678" s="84"/>
      <c r="K4678" s="84"/>
      <c r="L4678" s="84"/>
      <c r="M4678" s="84"/>
    </row>
    <row r="4679" spans="1:13" ht="15.15" customHeight="1" thickBot="1" x14ac:dyDescent="0.35">
      <c r="A4679" s="22"/>
      <c r="B4679" s="22"/>
      <c r="C4679" s="22"/>
      <c r="D4679" s="22"/>
      <c r="E4679" s="23"/>
      <c r="F4679" s="25" t="s">
        <v>9850</v>
      </c>
      <c r="G4679" s="25" t="s">
        <v>9851</v>
      </c>
      <c r="H4679" s="25" t="s">
        <v>9852</v>
      </c>
      <c r="I4679" s="25" t="s">
        <v>9853</v>
      </c>
      <c r="J4679" s="25" t="s">
        <v>9854</v>
      </c>
      <c r="K4679" s="25" t="s">
        <v>9855</v>
      </c>
      <c r="L4679" s="22"/>
      <c r="M4679" s="22"/>
    </row>
    <row r="4680" spans="1:13" ht="21.3" customHeight="1" thickBot="1" x14ac:dyDescent="0.35">
      <c r="A4680" s="22"/>
      <c r="B4680" s="22"/>
      <c r="C4680" s="22"/>
      <c r="D4680" s="26"/>
      <c r="E4680" s="27" t="s">
        <v>9856</v>
      </c>
      <c r="F4680" s="28">
        <v>2</v>
      </c>
      <c r="G4680" s="29"/>
      <c r="H4680" s="29"/>
      <c r="I4680" s="29"/>
      <c r="J4680" s="31">
        <f>ROUND(F4680,3)</f>
        <v>2</v>
      </c>
      <c r="K4680" s="42"/>
      <c r="L4680" s="22"/>
      <c r="M4680" s="22"/>
    </row>
    <row r="4681" spans="1:13" ht="15.15" customHeight="1" thickBot="1" x14ac:dyDescent="0.35">
      <c r="A4681" s="22"/>
      <c r="B4681" s="22"/>
      <c r="C4681" s="22"/>
      <c r="D4681" s="26"/>
      <c r="E4681" s="5" t="s">
        <v>9857</v>
      </c>
      <c r="F4681" s="3">
        <v>4</v>
      </c>
      <c r="G4681" s="20"/>
      <c r="H4681" s="20"/>
      <c r="I4681" s="20"/>
      <c r="J4681" s="30">
        <f>ROUND(F4681,3)</f>
        <v>4</v>
      </c>
      <c r="K4681" s="22"/>
      <c r="L4681" s="22"/>
      <c r="M4681" s="22"/>
    </row>
    <row r="4682" spans="1:13" ht="15.15" customHeight="1" thickBot="1" x14ac:dyDescent="0.35">
      <c r="A4682" s="22"/>
      <c r="B4682" s="22"/>
      <c r="C4682" s="22"/>
      <c r="D4682" s="26"/>
      <c r="E4682" s="5" t="s">
        <v>9858</v>
      </c>
      <c r="F4682" s="3">
        <v>4</v>
      </c>
      <c r="G4682" s="20"/>
      <c r="H4682" s="20"/>
      <c r="I4682" s="20"/>
      <c r="J4682" s="30">
        <f>ROUND(F4682,3)</f>
        <v>4</v>
      </c>
      <c r="K4682" s="22"/>
      <c r="L4682" s="22"/>
      <c r="M4682" s="22"/>
    </row>
    <row r="4683" spans="1:13" ht="15.15" customHeight="1" thickBot="1" x14ac:dyDescent="0.35">
      <c r="A4683" s="22"/>
      <c r="B4683" s="22"/>
      <c r="C4683" s="22"/>
      <c r="D4683" s="26"/>
      <c r="E4683" s="5" t="s">
        <v>9859</v>
      </c>
      <c r="F4683" s="3">
        <v>2</v>
      </c>
      <c r="G4683" s="20"/>
      <c r="H4683" s="20"/>
      <c r="I4683" s="20"/>
      <c r="J4683" s="30">
        <f>ROUND(F4683,3)</f>
        <v>2</v>
      </c>
      <c r="K4683" s="22"/>
      <c r="L4683" s="22"/>
      <c r="M4683" s="22"/>
    </row>
    <row r="4684" spans="1:13" ht="15.15" customHeight="1" thickBot="1" x14ac:dyDescent="0.35">
      <c r="A4684" s="22"/>
      <c r="B4684" s="22"/>
      <c r="C4684" s="22"/>
      <c r="D4684" s="26"/>
      <c r="E4684" s="5" t="s">
        <v>9860</v>
      </c>
      <c r="F4684" s="3">
        <v>2</v>
      </c>
      <c r="G4684" s="20"/>
      <c r="H4684" s="20"/>
      <c r="I4684" s="20"/>
      <c r="J4684" s="30">
        <f>ROUND(F4684,3)</f>
        <v>2</v>
      </c>
      <c r="K4684" s="32">
        <f>SUM(J4680:J4684)</f>
        <v>14</v>
      </c>
      <c r="L4684" s="22"/>
      <c r="M4684" s="22"/>
    </row>
    <row r="4685" spans="1:13" ht="15.45" customHeight="1" thickBot="1" x14ac:dyDescent="0.35">
      <c r="A4685" s="10" t="s">
        <v>9861</v>
      </c>
      <c r="B4685" s="5" t="s">
        <v>9862</v>
      </c>
      <c r="C4685" s="5" t="s">
        <v>9863</v>
      </c>
      <c r="D4685" s="84" t="s">
        <v>9864</v>
      </c>
      <c r="E4685" s="84"/>
      <c r="F4685" s="84"/>
      <c r="G4685" s="84"/>
      <c r="H4685" s="84"/>
      <c r="I4685" s="84"/>
      <c r="J4685" s="84"/>
      <c r="K4685" s="20">
        <f>SUM(K4688:K4692)</f>
        <v>20</v>
      </c>
      <c r="L4685" s="21">
        <f>ROUND(0*(1+M2/100),2)</f>
        <v>0</v>
      </c>
      <c r="M4685" s="21">
        <f>ROUND(K4685*L4685,2)</f>
        <v>0</v>
      </c>
    </row>
    <row r="4686" spans="1:13" ht="30.6" customHeight="1" thickBot="1" x14ac:dyDescent="0.35">
      <c r="A4686" s="22"/>
      <c r="B4686" s="22"/>
      <c r="C4686" s="22"/>
      <c r="D4686" s="84" t="s">
        <v>9865</v>
      </c>
      <c r="E4686" s="84"/>
      <c r="F4686" s="84"/>
      <c r="G4686" s="84"/>
      <c r="H4686" s="84"/>
      <c r="I4686" s="84"/>
      <c r="J4686" s="84"/>
      <c r="K4686" s="84"/>
      <c r="L4686" s="84"/>
      <c r="M4686" s="84"/>
    </row>
    <row r="4687" spans="1:13" ht="15.15" customHeight="1" thickBot="1" x14ac:dyDescent="0.35">
      <c r="A4687" s="22"/>
      <c r="B4687" s="22"/>
      <c r="C4687" s="22"/>
      <c r="D4687" s="22"/>
      <c r="E4687" s="23"/>
      <c r="F4687" s="25" t="s">
        <v>9866</v>
      </c>
      <c r="G4687" s="25" t="s">
        <v>9867</v>
      </c>
      <c r="H4687" s="25" t="s">
        <v>9868</v>
      </c>
      <c r="I4687" s="25" t="s">
        <v>9869</v>
      </c>
      <c r="J4687" s="25" t="s">
        <v>9870</v>
      </c>
      <c r="K4687" s="25" t="s">
        <v>9871</v>
      </c>
      <c r="L4687" s="22"/>
      <c r="M4687" s="22"/>
    </row>
    <row r="4688" spans="1:13" ht="15.15" customHeight="1" thickBot="1" x14ac:dyDescent="0.35">
      <c r="A4688" s="22"/>
      <c r="B4688" s="22"/>
      <c r="C4688" s="22"/>
      <c r="D4688" s="26"/>
      <c r="E4688" s="27" t="s">
        <v>9872</v>
      </c>
      <c r="F4688" s="28">
        <v>1</v>
      </c>
      <c r="G4688" s="29"/>
      <c r="H4688" s="29"/>
      <c r="I4688" s="29"/>
      <c r="J4688" s="31">
        <f>ROUND(F4688,3)</f>
        <v>1</v>
      </c>
      <c r="K4688" s="42"/>
      <c r="L4688" s="22"/>
      <c r="M4688" s="22"/>
    </row>
    <row r="4689" spans="1:13" ht="15.15" customHeight="1" thickBot="1" x14ac:dyDescent="0.35">
      <c r="A4689" s="22"/>
      <c r="B4689" s="22"/>
      <c r="C4689" s="22"/>
      <c r="D4689" s="26"/>
      <c r="E4689" s="5" t="s">
        <v>9873</v>
      </c>
      <c r="F4689" s="3">
        <v>6</v>
      </c>
      <c r="G4689" s="20"/>
      <c r="H4689" s="20"/>
      <c r="I4689" s="20"/>
      <c r="J4689" s="30">
        <f>ROUND(F4689,3)</f>
        <v>6</v>
      </c>
      <c r="K4689" s="22"/>
      <c r="L4689" s="22"/>
      <c r="M4689" s="22"/>
    </row>
    <row r="4690" spans="1:13" ht="15.15" customHeight="1" thickBot="1" x14ac:dyDescent="0.35">
      <c r="A4690" s="22"/>
      <c r="B4690" s="22"/>
      <c r="C4690" s="22"/>
      <c r="D4690" s="26"/>
      <c r="E4690" s="5" t="s">
        <v>9874</v>
      </c>
      <c r="F4690" s="3">
        <v>4</v>
      </c>
      <c r="G4690" s="20"/>
      <c r="H4690" s="20"/>
      <c r="I4690" s="20"/>
      <c r="J4690" s="30">
        <f>ROUND(F4690,3)</f>
        <v>4</v>
      </c>
      <c r="K4690" s="22"/>
      <c r="L4690" s="22"/>
      <c r="M4690" s="22"/>
    </row>
    <row r="4691" spans="1:13" ht="15.15" customHeight="1" thickBot="1" x14ac:dyDescent="0.35">
      <c r="A4691" s="22"/>
      <c r="B4691" s="22"/>
      <c r="C4691" s="22"/>
      <c r="D4691" s="26"/>
      <c r="E4691" s="5" t="s">
        <v>9875</v>
      </c>
      <c r="F4691" s="3">
        <v>4</v>
      </c>
      <c r="G4691" s="20"/>
      <c r="H4691" s="20"/>
      <c r="I4691" s="20"/>
      <c r="J4691" s="30">
        <f>ROUND(F4691,3)</f>
        <v>4</v>
      </c>
      <c r="K4691" s="22"/>
      <c r="L4691" s="22"/>
      <c r="M4691" s="22"/>
    </row>
    <row r="4692" spans="1:13" ht="15.15" customHeight="1" thickBot="1" x14ac:dyDescent="0.35">
      <c r="A4692" s="22"/>
      <c r="B4692" s="22"/>
      <c r="C4692" s="22"/>
      <c r="D4692" s="26"/>
      <c r="E4692" s="5" t="s">
        <v>9876</v>
      </c>
      <c r="F4692" s="3">
        <v>5</v>
      </c>
      <c r="G4692" s="20"/>
      <c r="H4692" s="20"/>
      <c r="I4692" s="20"/>
      <c r="J4692" s="30">
        <f>ROUND(F4692,3)</f>
        <v>5</v>
      </c>
      <c r="K4692" s="32">
        <f>SUM(J4688:J4692)</f>
        <v>20</v>
      </c>
      <c r="L4692" s="22"/>
      <c r="M4692" s="22"/>
    </row>
    <row r="4693" spans="1:13" ht="15.45" customHeight="1" thickBot="1" x14ac:dyDescent="0.35">
      <c r="A4693" s="10" t="s">
        <v>9877</v>
      </c>
      <c r="B4693" s="5" t="s">
        <v>9878</v>
      </c>
      <c r="C4693" s="5" t="s">
        <v>9879</v>
      </c>
      <c r="D4693" s="84" t="s">
        <v>9880</v>
      </c>
      <c r="E4693" s="84"/>
      <c r="F4693" s="84"/>
      <c r="G4693" s="84"/>
      <c r="H4693" s="84"/>
      <c r="I4693" s="84"/>
      <c r="J4693" s="84"/>
      <c r="K4693" s="20">
        <f>SUM(K4696:K4696)</f>
        <v>3</v>
      </c>
      <c r="L4693" s="21">
        <f>ROUND(0*(1+M2/100),2)</f>
        <v>0</v>
      </c>
      <c r="M4693" s="21">
        <f>ROUND(K4693*L4693,2)</f>
        <v>0</v>
      </c>
    </row>
    <row r="4694" spans="1:13" ht="30.6" customHeight="1" thickBot="1" x14ac:dyDescent="0.35">
      <c r="A4694" s="22"/>
      <c r="B4694" s="22"/>
      <c r="C4694" s="22"/>
      <c r="D4694" s="84" t="s">
        <v>9881</v>
      </c>
      <c r="E4694" s="84"/>
      <c r="F4694" s="84"/>
      <c r="G4694" s="84"/>
      <c r="H4694" s="84"/>
      <c r="I4694" s="84"/>
      <c r="J4694" s="84"/>
      <c r="K4694" s="84"/>
      <c r="L4694" s="84"/>
      <c r="M4694" s="84"/>
    </row>
    <row r="4695" spans="1:13" ht="15.15" customHeight="1" thickBot="1" x14ac:dyDescent="0.35">
      <c r="A4695" s="22"/>
      <c r="B4695" s="22"/>
      <c r="C4695" s="22"/>
      <c r="D4695" s="22"/>
      <c r="E4695" s="23"/>
      <c r="F4695" s="25" t="s">
        <v>9882</v>
      </c>
      <c r="G4695" s="25" t="s">
        <v>9883</v>
      </c>
      <c r="H4695" s="25" t="s">
        <v>9884</v>
      </c>
      <c r="I4695" s="25" t="s">
        <v>9885</v>
      </c>
      <c r="J4695" s="25" t="s">
        <v>9886</v>
      </c>
      <c r="K4695" s="25" t="s">
        <v>9887</v>
      </c>
      <c r="L4695" s="22"/>
      <c r="M4695" s="22"/>
    </row>
    <row r="4696" spans="1:13" ht="15.15" customHeight="1" thickBot="1" x14ac:dyDescent="0.35">
      <c r="A4696" s="22"/>
      <c r="B4696" s="22"/>
      <c r="C4696" s="22"/>
      <c r="D4696" s="26"/>
      <c r="E4696" s="27" t="s">
        <v>9888</v>
      </c>
      <c r="F4696" s="28">
        <v>3</v>
      </c>
      <c r="G4696" s="29"/>
      <c r="H4696" s="29"/>
      <c r="I4696" s="29"/>
      <c r="J4696" s="31">
        <f>ROUND(F4696,3)</f>
        <v>3</v>
      </c>
      <c r="K4696" s="33">
        <f>SUM(J4696:J4696)</f>
        <v>3</v>
      </c>
      <c r="L4696" s="22"/>
      <c r="M4696" s="22"/>
    </row>
    <row r="4697" spans="1:13" ht="15.45" customHeight="1" thickBot="1" x14ac:dyDescent="0.35">
      <c r="A4697" s="10" t="s">
        <v>9889</v>
      </c>
      <c r="B4697" s="5" t="s">
        <v>9890</v>
      </c>
      <c r="C4697" s="5" t="s">
        <v>9891</v>
      </c>
      <c r="D4697" s="84" t="s">
        <v>9892</v>
      </c>
      <c r="E4697" s="84"/>
      <c r="F4697" s="84"/>
      <c r="G4697" s="84"/>
      <c r="H4697" s="84"/>
      <c r="I4697" s="84"/>
      <c r="J4697" s="84"/>
      <c r="K4697" s="20">
        <f>SUM(K4700:K4704)</f>
        <v>32</v>
      </c>
      <c r="L4697" s="21">
        <f>ROUND(0*(1+M2/100),2)</f>
        <v>0</v>
      </c>
      <c r="M4697" s="21">
        <f>ROUND(K4697*L4697,2)</f>
        <v>0</v>
      </c>
    </row>
    <row r="4698" spans="1:13" ht="21.3" customHeight="1" thickBot="1" x14ac:dyDescent="0.35">
      <c r="A4698" s="22"/>
      <c r="B4698" s="22"/>
      <c r="C4698" s="22"/>
      <c r="D4698" s="84" t="s">
        <v>9893</v>
      </c>
      <c r="E4698" s="84"/>
      <c r="F4698" s="84"/>
      <c r="G4698" s="84"/>
      <c r="H4698" s="84"/>
      <c r="I4698" s="84"/>
      <c r="J4698" s="84"/>
      <c r="K4698" s="84"/>
      <c r="L4698" s="84"/>
      <c r="M4698" s="84"/>
    </row>
    <row r="4699" spans="1:13" ht="15.15" customHeight="1" thickBot="1" x14ac:dyDescent="0.35">
      <c r="A4699" s="22"/>
      <c r="B4699" s="22"/>
      <c r="C4699" s="22"/>
      <c r="D4699" s="22"/>
      <c r="E4699" s="23"/>
      <c r="F4699" s="25" t="s">
        <v>9894</v>
      </c>
      <c r="G4699" s="25" t="s">
        <v>9895</v>
      </c>
      <c r="H4699" s="25" t="s">
        <v>9896</v>
      </c>
      <c r="I4699" s="25" t="s">
        <v>9897</v>
      </c>
      <c r="J4699" s="25" t="s">
        <v>9898</v>
      </c>
      <c r="K4699" s="25" t="s">
        <v>9899</v>
      </c>
      <c r="L4699" s="22"/>
      <c r="M4699" s="22"/>
    </row>
    <row r="4700" spans="1:13" ht="15.15" customHeight="1" thickBot="1" x14ac:dyDescent="0.35">
      <c r="A4700" s="22"/>
      <c r="B4700" s="22"/>
      <c r="C4700" s="22"/>
      <c r="D4700" s="26"/>
      <c r="E4700" s="27" t="s">
        <v>9900</v>
      </c>
      <c r="F4700" s="28">
        <v>3</v>
      </c>
      <c r="G4700" s="29"/>
      <c r="H4700" s="29"/>
      <c r="I4700" s="29"/>
      <c r="J4700" s="31">
        <f>ROUND(F4700,3)</f>
        <v>3</v>
      </c>
      <c r="K4700" s="42"/>
      <c r="L4700" s="22"/>
      <c r="M4700" s="22"/>
    </row>
    <row r="4701" spans="1:13" ht="15.15" customHeight="1" thickBot="1" x14ac:dyDescent="0.35">
      <c r="A4701" s="22"/>
      <c r="B4701" s="22"/>
      <c r="C4701" s="22"/>
      <c r="D4701" s="26"/>
      <c r="E4701" s="5" t="s">
        <v>9901</v>
      </c>
      <c r="F4701" s="3">
        <v>10</v>
      </c>
      <c r="G4701" s="20"/>
      <c r="H4701" s="20"/>
      <c r="I4701" s="20"/>
      <c r="J4701" s="30">
        <f>ROUND(F4701,3)</f>
        <v>10</v>
      </c>
      <c r="K4701" s="22"/>
      <c r="L4701" s="22"/>
      <c r="M4701" s="22"/>
    </row>
    <row r="4702" spans="1:13" ht="15.15" customHeight="1" thickBot="1" x14ac:dyDescent="0.35">
      <c r="A4702" s="22"/>
      <c r="B4702" s="22"/>
      <c r="C4702" s="22"/>
      <c r="D4702" s="26"/>
      <c r="E4702" s="5" t="s">
        <v>9902</v>
      </c>
      <c r="F4702" s="3">
        <v>8</v>
      </c>
      <c r="G4702" s="20"/>
      <c r="H4702" s="20"/>
      <c r="I4702" s="20"/>
      <c r="J4702" s="30">
        <f>ROUND(F4702,3)</f>
        <v>8</v>
      </c>
      <c r="K4702" s="22"/>
      <c r="L4702" s="22"/>
      <c r="M4702" s="22"/>
    </row>
    <row r="4703" spans="1:13" ht="15.15" customHeight="1" thickBot="1" x14ac:dyDescent="0.35">
      <c r="A4703" s="22"/>
      <c r="B4703" s="22"/>
      <c r="C4703" s="22"/>
      <c r="D4703" s="26"/>
      <c r="E4703" s="5" t="s">
        <v>9903</v>
      </c>
      <c r="F4703" s="3">
        <v>6</v>
      </c>
      <c r="G4703" s="20"/>
      <c r="H4703" s="20"/>
      <c r="I4703" s="20"/>
      <c r="J4703" s="30">
        <f>ROUND(F4703,3)</f>
        <v>6</v>
      </c>
      <c r="K4703" s="22"/>
      <c r="L4703" s="22"/>
      <c r="M4703" s="22"/>
    </row>
    <row r="4704" spans="1:13" ht="15.15" customHeight="1" thickBot="1" x14ac:dyDescent="0.35">
      <c r="A4704" s="22"/>
      <c r="B4704" s="22"/>
      <c r="C4704" s="22"/>
      <c r="D4704" s="26"/>
      <c r="E4704" s="5" t="s">
        <v>9904</v>
      </c>
      <c r="F4704" s="3">
        <v>5</v>
      </c>
      <c r="G4704" s="20"/>
      <c r="H4704" s="20"/>
      <c r="I4704" s="20"/>
      <c r="J4704" s="30">
        <f>ROUND(F4704,3)</f>
        <v>5</v>
      </c>
      <c r="K4704" s="32">
        <f>SUM(J4700:J4704)</f>
        <v>32</v>
      </c>
      <c r="L4704" s="22"/>
      <c r="M4704" s="22"/>
    </row>
    <row r="4705" spans="1:13" ht="15.45" customHeight="1" thickBot="1" x14ac:dyDescent="0.35">
      <c r="A4705" s="10" t="s">
        <v>9905</v>
      </c>
      <c r="B4705" s="5" t="s">
        <v>9906</v>
      </c>
      <c r="C4705" s="5" t="s">
        <v>9907</v>
      </c>
      <c r="D4705" s="84" t="s">
        <v>9908</v>
      </c>
      <c r="E4705" s="84"/>
      <c r="F4705" s="84"/>
      <c r="G4705" s="84"/>
      <c r="H4705" s="84"/>
      <c r="I4705" s="84"/>
      <c r="J4705" s="84"/>
      <c r="K4705" s="20">
        <f>SUM(K4708:K4710)</f>
        <v>7</v>
      </c>
      <c r="L4705" s="21">
        <f>ROUND(0*(1+M2/100),2)</f>
        <v>0</v>
      </c>
      <c r="M4705" s="21">
        <f>ROUND(K4705*L4705,2)</f>
        <v>0</v>
      </c>
    </row>
    <row r="4706" spans="1:13" ht="21.3" customHeight="1" thickBot="1" x14ac:dyDescent="0.35">
      <c r="A4706" s="22"/>
      <c r="B4706" s="22"/>
      <c r="C4706" s="22"/>
      <c r="D4706" s="84" t="s">
        <v>9909</v>
      </c>
      <c r="E4706" s="84"/>
      <c r="F4706" s="84"/>
      <c r="G4706" s="84"/>
      <c r="H4706" s="84"/>
      <c r="I4706" s="84"/>
      <c r="J4706" s="84"/>
      <c r="K4706" s="84"/>
      <c r="L4706" s="84"/>
      <c r="M4706" s="84"/>
    </row>
    <row r="4707" spans="1:13" ht="15.15" customHeight="1" thickBot="1" x14ac:dyDescent="0.35">
      <c r="A4707" s="22"/>
      <c r="B4707" s="22"/>
      <c r="C4707" s="22"/>
      <c r="D4707" s="22"/>
      <c r="E4707" s="23"/>
      <c r="F4707" s="25" t="s">
        <v>9910</v>
      </c>
      <c r="G4707" s="25" t="s">
        <v>9911</v>
      </c>
      <c r="H4707" s="25" t="s">
        <v>9912</v>
      </c>
      <c r="I4707" s="25" t="s">
        <v>9913</v>
      </c>
      <c r="J4707" s="25" t="s">
        <v>9914</v>
      </c>
      <c r="K4707" s="25" t="s">
        <v>9915</v>
      </c>
      <c r="L4707" s="22"/>
      <c r="M4707" s="22"/>
    </row>
    <row r="4708" spans="1:13" ht="15.15" customHeight="1" thickBot="1" x14ac:dyDescent="0.35">
      <c r="A4708" s="22"/>
      <c r="B4708" s="22"/>
      <c r="C4708" s="22"/>
      <c r="D4708" s="26"/>
      <c r="E4708" s="27" t="s">
        <v>9916</v>
      </c>
      <c r="F4708" s="28">
        <v>2</v>
      </c>
      <c r="G4708" s="29"/>
      <c r="H4708" s="29"/>
      <c r="I4708" s="29"/>
      <c r="J4708" s="31">
        <f>ROUND(F4708,3)</f>
        <v>2</v>
      </c>
      <c r="K4708" s="42"/>
      <c r="L4708" s="22"/>
      <c r="M4708" s="22"/>
    </row>
    <row r="4709" spans="1:13" ht="15.15" customHeight="1" thickBot="1" x14ac:dyDescent="0.35">
      <c r="A4709" s="22"/>
      <c r="B4709" s="22"/>
      <c r="C4709" s="22"/>
      <c r="D4709" s="26"/>
      <c r="E4709" s="5" t="s">
        <v>9917</v>
      </c>
      <c r="F4709" s="3">
        <v>4</v>
      </c>
      <c r="G4709" s="20"/>
      <c r="H4709" s="20"/>
      <c r="I4709" s="20"/>
      <c r="J4709" s="30">
        <f>ROUND(F4709,3)</f>
        <v>4</v>
      </c>
      <c r="K4709" s="22"/>
      <c r="L4709" s="22"/>
      <c r="M4709" s="22"/>
    </row>
    <row r="4710" spans="1:13" ht="15.15" customHeight="1" thickBot="1" x14ac:dyDescent="0.35">
      <c r="A4710" s="22"/>
      <c r="B4710" s="22"/>
      <c r="C4710" s="22"/>
      <c r="D4710" s="26"/>
      <c r="E4710" s="5" t="s">
        <v>9918</v>
      </c>
      <c r="F4710" s="3">
        <v>1</v>
      </c>
      <c r="G4710" s="20"/>
      <c r="H4710" s="20"/>
      <c r="I4710" s="20"/>
      <c r="J4710" s="30">
        <f>ROUND(F4710,3)</f>
        <v>1</v>
      </c>
      <c r="K4710" s="32">
        <f>SUM(J4708:J4710)</f>
        <v>7</v>
      </c>
      <c r="L4710" s="22"/>
      <c r="M4710" s="22"/>
    </row>
    <row r="4711" spans="1:13" ht="15.45" customHeight="1" thickBot="1" x14ac:dyDescent="0.35">
      <c r="A4711" s="10" t="s">
        <v>9919</v>
      </c>
      <c r="B4711" s="5" t="s">
        <v>9920</v>
      </c>
      <c r="C4711" s="5" t="s">
        <v>9921</v>
      </c>
      <c r="D4711" s="84" t="s">
        <v>9922</v>
      </c>
      <c r="E4711" s="84"/>
      <c r="F4711" s="84"/>
      <c r="G4711" s="84"/>
      <c r="H4711" s="84"/>
      <c r="I4711" s="84"/>
      <c r="J4711" s="84"/>
      <c r="K4711" s="20">
        <f>SUM(K4714:K4714)</f>
        <v>1</v>
      </c>
      <c r="L4711" s="21">
        <f>ROUND(0*(1+M2/100),2)</f>
        <v>0</v>
      </c>
      <c r="M4711" s="21">
        <f>ROUND(K4711*L4711,2)</f>
        <v>0</v>
      </c>
    </row>
    <row r="4712" spans="1:13" ht="95.25" customHeight="1" thickBot="1" x14ac:dyDescent="0.35">
      <c r="A4712" s="22"/>
      <c r="B4712" s="22"/>
      <c r="C4712" s="22"/>
      <c r="D4712" s="84" t="s">
        <v>9923</v>
      </c>
      <c r="E4712" s="84"/>
      <c r="F4712" s="84"/>
      <c r="G4712" s="84"/>
      <c r="H4712" s="84"/>
      <c r="I4712" s="84"/>
      <c r="J4712" s="84"/>
      <c r="K4712" s="84"/>
      <c r="L4712" s="84"/>
      <c r="M4712" s="84"/>
    </row>
    <row r="4713" spans="1:13" ht="15.15" customHeight="1" thickBot="1" x14ac:dyDescent="0.35">
      <c r="A4713" s="22"/>
      <c r="B4713" s="22"/>
      <c r="C4713" s="22"/>
      <c r="D4713" s="22"/>
      <c r="E4713" s="23"/>
      <c r="F4713" s="25" t="s">
        <v>9924</v>
      </c>
      <c r="G4713" s="25" t="s">
        <v>9925</v>
      </c>
      <c r="H4713" s="25" t="s">
        <v>9926</v>
      </c>
      <c r="I4713" s="25" t="s">
        <v>9927</v>
      </c>
      <c r="J4713" s="25" t="s">
        <v>9928</v>
      </c>
      <c r="K4713" s="25" t="s">
        <v>9929</v>
      </c>
      <c r="L4713" s="22"/>
      <c r="M4713" s="22"/>
    </row>
    <row r="4714" spans="1:13" ht="21.3" customHeight="1" thickBot="1" x14ac:dyDescent="0.35">
      <c r="A4714" s="22"/>
      <c r="B4714" s="22"/>
      <c r="C4714" s="22"/>
      <c r="D4714" s="26"/>
      <c r="E4714" s="27" t="s">
        <v>9930</v>
      </c>
      <c r="F4714" s="28">
        <v>1</v>
      </c>
      <c r="G4714" s="29"/>
      <c r="H4714" s="29"/>
      <c r="I4714" s="29"/>
      <c r="J4714" s="31">
        <f>ROUND(F4714,3)</f>
        <v>1</v>
      </c>
      <c r="K4714" s="33">
        <f>SUM(J4714:J4714)</f>
        <v>1</v>
      </c>
      <c r="L4714" s="22"/>
      <c r="M4714" s="22"/>
    </row>
    <row r="4715" spans="1:13" ht="15.45" customHeight="1" thickBot="1" x14ac:dyDescent="0.35">
      <c r="A4715" s="10" t="s">
        <v>9931</v>
      </c>
      <c r="B4715" s="5" t="s">
        <v>9932</v>
      </c>
      <c r="C4715" s="5" t="s">
        <v>9933</v>
      </c>
      <c r="D4715" s="84" t="s">
        <v>9934</v>
      </c>
      <c r="E4715" s="84"/>
      <c r="F4715" s="84"/>
      <c r="G4715" s="84"/>
      <c r="H4715" s="84"/>
      <c r="I4715" s="84"/>
      <c r="J4715" s="84"/>
      <c r="K4715" s="20">
        <f>SUM(K4718:K4718)</f>
        <v>1135</v>
      </c>
      <c r="L4715" s="21">
        <f>ROUND(0*(1+M2/100),2)</f>
        <v>0</v>
      </c>
      <c r="M4715" s="21">
        <f>ROUND(K4715*L4715,2)</f>
        <v>0</v>
      </c>
    </row>
    <row r="4716" spans="1:13" ht="30.6" customHeight="1" thickBot="1" x14ac:dyDescent="0.35">
      <c r="A4716" s="22"/>
      <c r="B4716" s="22"/>
      <c r="C4716" s="22"/>
      <c r="D4716" s="84" t="s">
        <v>9935</v>
      </c>
      <c r="E4716" s="84"/>
      <c r="F4716" s="84"/>
      <c r="G4716" s="84"/>
      <c r="H4716" s="84"/>
      <c r="I4716" s="84"/>
      <c r="J4716" s="84"/>
      <c r="K4716" s="84"/>
      <c r="L4716" s="84"/>
      <c r="M4716" s="84"/>
    </row>
    <row r="4717" spans="1:13" ht="15.15" customHeight="1" thickBot="1" x14ac:dyDescent="0.35">
      <c r="A4717" s="22"/>
      <c r="B4717" s="22"/>
      <c r="C4717" s="22"/>
      <c r="D4717" s="22"/>
      <c r="E4717" s="23"/>
      <c r="F4717" s="25" t="s">
        <v>9936</v>
      </c>
      <c r="G4717" s="25" t="s">
        <v>9937</v>
      </c>
      <c r="H4717" s="25" t="s">
        <v>9938</v>
      </c>
      <c r="I4717" s="25" t="s">
        <v>9939</v>
      </c>
      <c r="J4717" s="25" t="s">
        <v>9940</v>
      </c>
      <c r="K4717" s="25" t="s">
        <v>9941</v>
      </c>
      <c r="L4717" s="22"/>
      <c r="M4717" s="22"/>
    </row>
    <row r="4718" spans="1:13" ht="21.3" customHeight="1" thickBot="1" x14ac:dyDescent="0.35">
      <c r="A4718" s="22"/>
      <c r="B4718" s="22"/>
      <c r="C4718" s="22"/>
      <c r="D4718" s="26"/>
      <c r="E4718" s="27" t="s">
        <v>9942</v>
      </c>
      <c r="F4718" s="28">
        <v>1135</v>
      </c>
      <c r="G4718" s="29"/>
      <c r="H4718" s="29"/>
      <c r="I4718" s="29"/>
      <c r="J4718" s="31">
        <f>ROUND(F4718,3)</f>
        <v>1135</v>
      </c>
      <c r="K4718" s="33">
        <f>SUM(J4718:J4718)</f>
        <v>1135</v>
      </c>
      <c r="L4718" s="22"/>
      <c r="M4718" s="22"/>
    </row>
    <row r="4719" spans="1:13" ht="15.45" customHeight="1" thickBot="1" x14ac:dyDescent="0.35">
      <c r="A4719" s="10" t="s">
        <v>9943</v>
      </c>
      <c r="B4719" s="5" t="s">
        <v>9944</v>
      </c>
      <c r="C4719" s="5" t="s">
        <v>9945</v>
      </c>
      <c r="D4719" s="84" t="s">
        <v>9946</v>
      </c>
      <c r="E4719" s="84"/>
      <c r="F4719" s="84"/>
      <c r="G4719" s="84"/>
      <c r="H4719" s="84"/>
      <c r="I4719" s="84"/>
      <c r="J4719" s="84"/>
      <c r="K4719" s="20">
        <f>SUM(K4722:K4725)</f>
        <v>59</v>
      </c>
      <c r="L4719" s="21">
        <f>ROUND(0*(1+M2/100),2)</f>
        <v>0</v>
      </c>
      <c r="M4719" s="21">
        <f>ROUND(K4719*L4719,2)</f>
        <v>0</v>
      </c>
    </row>
    <row r="4720" spans="1:13" ht="67.5" customHeight="1" thickBot="1" x14ac:dyDescent="0.35">
      <c r="A4720" s="22"/>
      <c r="B4720" s="22"/>
      <c r="C4720" s="22"/>
      <c r="D4720" s="84" t="s">
        <v>9947</v>
      </c>
      <c r="E4720" s="84"/>
      <c r="F4720" s="84"/>
      <c r="G4720" s="84"/>
      <c r="H4720" s="84"/>
      <c r="I4720" s="84"/>
      <c r="J4720" s="84"/>
      <c r="K4720" s="84"/>
      <c r="L4720" s="84"/>
      <c r="M4720" s="84"/>
    </row>
    <row r="4721" spans="1:13" ht="15.15" customHeight="1" thickBot="1" x14ac:dyDescent="0.35">
      <c r="A4721" s="22"/>
      <c r="B4721" s="22"/>
      <c r="C4721" s="22"/>
      <c r="D4721" s="22"/>
      <c r="E4721" s="23"/>
      <c r="F4721" s="25" t="s">
        <v>9948</v>
      </c>
      <c r="G4721" s="25" t="s">
        <v>9949</v>
      </c>
      <c r="H4721" s="25" t="s">
        <v>9950</v>
      </c>
      <c r="I4721" s="25" t="s">
        <v>9951</v>
      </c>
      <c r="J4721" s="25" t="s">
        <v>9952</v>
      </c>
      <c r="K4721" s="25" t="s">
        <v>9953</v>
      </c>
      <c r="L4721" s="22"/>
      <c r="M4721" s="22"/>
    </row>
    <row r="4722" spans="1:13" ht="21.3" customHeight="1" thickBot="1" x14ac:dyDescent="0.35">
      <c r="A4722" s="22"/>
      <c r="B4722" s="22"/>
      <c r="C4722" s="22"/>
      <c r="D4722" s="26"/>
      <c r="E4722" s="27" t="s">
        <v>9954</v>
      </c>
      <c r="F4722" s="28">
        <v>13</v>
      </c>
      <c r="G4722" s="29"/>
      <c r="H4722" s="29"/>
      <c r="I4722" s="29"/>
      <c r="J4722" s="31">
        <f>ROUND(F4722,3)</f>
        <v>13</v>
      </c>
      <c r="K4722" s="42"/>
      <c r="L4722" s="22"/>
      <c r="M4722" s="22"/>
    </row>
    <row r="4723" spans="1:13" ht="21.3" customHeight="1" thickBot="1" x14ac:dyDescent="0.35">
      <c r="A4723" s="22"/>
      <c r="B4723" s="22"/>
      <c r="C4723" s="22"/>
      <c r="D4723" s="26"/>
      <c r="E4723" s="5" t="s">
        <v>9955</v>
      </c>
      <c r="F4723" s="3">
        <v>32</v>
      </c>
      <c r="G4723" s="20"/>
      <c r="H4723" s="20"/>
      <c r="I4723" s="20"/>
      <c r="J4723" s="30">
        <f>ROUND(F4723,3)</f>
        <v>32</v>
      </c>
      <c r="K4723" s="22"/>
      <c r="L4723" s="22"/>
      <c r="M4723" s="22"/>
    </row>
    <row r="4724" spans="1:13" ht="21.3" customHeight="1" thickBot="1" x14ac:dyDescent="0.35">
      <c r="A4724" s="22"/>
      <c r="B4724" s="22"/>
      <c r="C4724" s="22"/>
      <c r="D4724" s="26"/>
      <c r="E4724" s="5" t="s">
        <v>9956</v>
      </c>
      <c r="F4724" s="3">
        <v>8</v>
      </c>
      <c r="G4724" s="20"/>
      <c r="H4724" s="20"/>
      <c r="I4724" s="20"/>
      <c r="J4724" s="30">
        <f>ROUND(F4724,3)</f>
        <v>8</v>
      </c>
      <c r="K4724" s="22"/>
      <c r="L4724" s="22"/>
      <c r="M4724" s="22"/>
    </row>
    <row r="4725" spans="1:13" ht="21.3" customHeight="1" thickBot="1" x14ac:dyDescent="0.35">
      <c r="A4725" s="22"/>
      <c r="B4725" s="22"/>
      <c r="C4725" s="22"/>
      <c r="D4725" s="26"/>
      <c r="E4725" s="5" t="s">
        <v>9957</v>
      </c>
      <c r="F4725" s="3">
        <v>6</v>
      </c>
      <c r="G4725" s="20"/>
      <c r="H4725" s="20"/>
      <c r="I4725" s="20"/>
      <c r="J4725" s="30">
        <f>ROUND(F4725,3)</f>
        <v>6</v>
      </c>
      <c r="K4725" s="32">
        <f>SUM(J4722:J4725)</f>
        <v>59</v>
      </c>
      <c r="L4725" s="22"/>
      <c r="M4725" s="22"/>
    </row>
    <row r="4726" spans="1:13" ht="15.45" customHeight="1" thickBot="1" x14ac:dyDescent="0.35">
      <c r="A4726" s="10" t="s">
        <v>9958</v>
      </c>
      <c r="B4726" s="5" t="s">
        <v>9959</v>
      </c>
      <c r="C4726" s="5" t="s">
        <v>9960</v>
      </c>
      <c r="D4726" s="84" t="s">
        <v>9961</v>
      </c>
      <c r="E4726" s="84"/>
      <c r="F4726" s="84"/>
      <c r="G4726" s="84"/>
      <c r="H4726" s="84"/>
      <c r="I4726" s="84"/>
      <c r="J4726" s="84"/>
      <c r="K4726" s="20">
        <f>SUM(K4729:K4731)</f>
        <v>33</v>
      </c>
      <c r="L4726" s="21">
        <f>ROUND(0*(1+M2/100),2)</f>
        <v>0</v>
      </c>
      <c r="M4726" s="21">
        <f>ROUND(K4726*L4726,2)</f>
        <v>0</v>
      </c>
    </row>
    <row r="4727" spans="1:13" ht="67.5" customHeight="1" thickBot="1" x14ac:dyDescent="0.35">
      <c r="A4727" s="22"/>
      <c r="B4727" s="22"/>
      <c r="C4727" s="22"/>
      <c r="D4727" s="84" t="s">
        <v>9962</v>
      </c>
      <c r="E4727" s="84"/>
      <c r="F4727" s="84"/>
      <c r="G4727" s="84"/>
      <c r="H4727" s="84"/>
      <c r="I4727" s="84"/>
      <c r="J4727" s="84"/>
      <c r="K4727" s="84"/>
      <c r="L4727" s="84"/>
      <c r="M4727" s="84"/>
    </row>
    <row r="4728" spans="1:13" ht="15.15" customHeight="1" thickBot="1" x14ac:dyDescent="0.35">
      <c r="A4728" s="22"/>
      <c r="B4728" s="22"/>
      <c r="C4728" s="22"/>
      <c r="D4728" s="22"/>
      <c r="E4728" s="23"/>
      <c r="F4728" s="25" t="s">
        <v>9963</v>
      </c>
      <c r="G4728" s="25" t="s">
        <v>9964</v>
      </c>
      <c r="H4728" s="25" t="s">
        <v>9965</v>
      </c>
      <c r="I4728" s="25" t="s">
        <v>9966</v>
      </c>
      <c r="J4728" s="25" t="s">
        <v>9967</v>
      </c>
      <c r="K4728" s="25" t="s">
        <v>9968</v>
      </c>
      <c r="L4728" s="22"/>
      <c r="M4728" s="22"/>
    </row>
    <row r="4729" spans="1:13" ht="21.3" customHeight="1" thickBot="1" x14ac:dyDescent="0.35">
      <c r="A4729" s="22"/>
      <c r="B4729" s="22"/>
      <c r="C4729" s="22"/>
      <c r="D4729" s="26"/>
      <c r="E4729" s="27" t="s">
        <v>9969</v>
      </c>
      <c r="F4729" s="28">
        <v>7</v>
      </c>
      <c r="G4729" s="29"/>
      <c r="H4729" s="29"/>
      <c r="I4729" s="29"/>
      <c r="J4729" s="31">
        <f>ROUND(F4729,3)</f>
        <v>7</v>
      </c>
      <c r="K4729" s="42"/>
      <c r="L4729" s="22"/>
      <c r="M4729" s="22"/>
    </row>
    <row r="4730" spans="1:13" ht="15.15" customHeight="1" thickBot="1" x14ac:dyDescent="0.35">
      <c r="A4730" s="22"/>
      <c r="B4730" s="22"/>
      <c r="C4730" s="22"/>
      <c r="D4730" s="26"/>
      <c r="E4730" s="5" t="s">
        <v>9970</v>
      </c>
      <c r="F4730" s="3">
        <v>17</v>
      </c>
      <c r="G4730" s="20"/>
      <c r="H4730" s="20"/>
      <c r="I4730" s="20"/>
      <c r="J4730" s="30">
        <f>ROUND(F4730,3)</f>
        <v>17</v>
      </c>
      <c r="K4730" s="22"/>
      <c r="L4730" s="22"/>
      <c r="M4730" s="22"/>
    </row>
    <row r="4731" spans="1:13" ht="15.15" customHeight="1" thickBot="1" x14ac:dyDescent="0.35">
      <c r="A4731" s="22"/>
      <c r="B4731" s="22"/>
      <c r="C4731" s="22"/>
      <c r="D4731" s="26"/>
      <c r="E4731" s="5" t="s">
        <v>9971</v>
      </c>
      <c r="F4731" s="3">
        <v>9</v>
      </c>
      <c r="G4731" s="20"/>
      <c r="H4731" s="20"/>
      <c r="I4731" s="20"/>
      <c r="J4731" s="30">
        <f>ROUND(F4731,3)</f>
        <v>9</v>
      </c>
      <c r="K4731" s="32">
        <f>SUM(J4729:J4731)</f>
        <v>33</v>
      </c>
      <c r="L4731" s="22"/>
      <c r="M4731" s="22"/>
    </row>
    <row r="4732" spans="1:13" ht="15.45" customHeight="1" thickBot="1" x14ac:dyDescent="0.35">
      <c r="A4732" s="10" t="s">
        <v>9972</v>
      </c>
      <c r="B4732" s="5" t="s">
        <v>9973</v>
      </c>
      <c r="C4732" s="5" t="s">
        <v>9974</v>
      </c>
      <c r="D4732" s="84" t="s">
        <v>9975</v>
      </c>
      <c r="E4732" s="84"/>
      <c r="F4732" s="84"/>
      <c r="G4732" s="84"/>
      <c r="H4732" s="84"/>
      <c r="I4732" s="84"/>
      <c r="J4732" s="84"/>
      <c r="K4732" s="20">
        <f>SUM(K4735:K4737)</f>
        <v>62</v>
      </c>
      <c r="L4732" s="21">
        <f>ROUND(0*(1+M2/100),2)</f>
        <v>0</v>
      </c>
      <c r="M4732" s="21">
        <f>ROUND(K4732*L4732,2)</f>
        <v>0</v>
      </c>
    </row>
    <row r="4733" spans="1:13" ht="58.35" customHeight="1" thickBot="1" x14ac:dyDescent="0.35">
      <c r="A4733" s="22"/>
      <c r="B4733" s="22"/>
      <c r="C4733" s="22"/>
      <c r="D4733" s="84" t="s">
        <v>9976</v>
      </c>
      <c r="E4733" s="84"/>
      <c r="F4733" s="84"/>
      <c r="G4733" s="84"/>
      <c r="H4733" s="84"/>
      <c r="I4733" s="84"/>
      <c r="J4733" s="84"/>
      <c r="K4733" s="84"/>
      <c r="L4733" s="84"/>
      <c r="M4733" s="84"/>
    </row>
    <row r="4734" spans="1:13" ht="15.15" customHeight="1" thickBot="1" x14ac:dyDescent="0.35">
      <c r="A4734" s="22"/>
      <c r="B4734" s="22"/>
      <c r="C4734" s="22"/>
      <c r="D4734" s="22"/>
      <c r="E4734" s="23"/>
      <c r="F4734" s="25" t="s">
        <v>9977</v>
      </c>
      <c r="G4734" s="25" t="s">
        <v>9978</v>
      </c>
      <c r="H4734" s="25" t="s">
        <v>9979</v>
      </c>
      <c r="I4734" s="25" t="s">
        <v>9980</v>
      </c>
      <c r="J4734" s="25" t="s">
        <v>9981</v>
      </c>
      <c r="K4734" s="25" t="s">
        <v>9982</v>
      </c>
      <c r="L4734" s="22"/>
      <c r="M4734" s="22"/>
    </row>
    <row r="4735" spans="1:13" ht="15.15" customHeight="1" thickBot="1" x14ac:dyDescent="0.35">
      <c r="A4735" s="22"/>
      <c r="B4735" s="22"/>
      <c r="C4735" s="22"/>
      <c r="D4735" s="26"/>
      <c r="E4735" s="27" t="s">
        <v>9983</v>
      </c>
      <c r="F4735" s="28">
        <v>13</v>
      </c>
      <c r="G4735" s="29"/>
      <c r="H4735" s="29"/>
      <c r="I4735" s="29"/>
      <c r="J4735" s="31">
        <f>ROUND(F4735,3)</f>
        <v>13</v>
      </c>
      <c r="K4735" s="42"/>
      <c r="L4735" s="22"/>
      <c r="M4735" s="22"/>
    </row>
    <row r="4736" spans="1:13" ht="15.15" customHeight="1" thickBot="1" x14ac:dyDescent="0.35">
      <c r="A4736" s="22"/>
      <c r="B4736" s="22"/>
      <c r="C4736" s="22"/>
      <c r="D4736" s="26"/>
      <c r="E4736" s="5" t="s">
        <v>9984</v>
      </c>
      <c r="F4736" s="3">
        <v>43</v>
      </c>
      <c r="G4736" s="20"/>
      <c r="H4736" s="20"/>
      <c r="I4736" s="20"/>
      <c r="J4736" s="30">
        <f>ROUND(F4736,3)</f>
        <v>43</v>
      </c>
      <c r="K4736" s="22"/>
      <c r="L4736" s="22"/>
      <c r="M4736" s="22"/>
    </row>
    <row r="4737" spans="1:13" ht="15.15" customHeight="1" thickBot="1" x14ac:dyDescent="0.35">
      <c r="A4737" s="22"/>
      <c r="B4737" s="22"/>
      <c r="C4737" s="22"/>
      <c r="D4737" s="26"/>
      <c r="E4737" s="5" t="s">
        <v>9985</v>
      </c>
      <c r="F4737" s="3">
        <v>6</v>
      </c>
      <c r="G4737" s="20"/>
      <c r="H4737" s="20"/>
      <c r="I4737" s="20"/>
      <c r="J4737" s="30">
        <f>ROUND(F4737,3)</f>
        <v>6</v>
      </c>
      <c r="K4737" s="32">
        <f>SUM(J4735:J4737)</f>
        <v>62</v>
      </c>
      <c r="L4737" s="22"/>
      <c r="M4737" s="22"/>
    </row>
    <row r="4738" spans="1:13" ht="15.45" customHeight="1" thickBot="1" x14ac:dyDescent="0.35">
      <c r="A4738" s="10" t="s">
        <v>9986</v>
      </c>
      <c r="B4738" s="5" t="s">
        <v>9987</v>
      </c>
      <c r="C4738" s="5" t="s">
        <v>9988</v>
      </c>
      <c r="D4738" s="84" t="s">
        <v>9989</v>
      </c>
      <c r="E4738" s="84"/>
      <c r="F4738" s="84"/>
      <c r="G4738" s="84"/>
      <c r="H4738" s="84"/>
      <c r="I4738" s="84"/>
      <c r="J4738" s="84"/>
      <c r="K4738" s="20">
        <f>SUM(K4741:K4745)</f>
        <v>19</v>
      </c>
      <c r="L4738" s="21">
        <f>ROUND(0*(1+M2/100),2)</f>
        <v>0</v>
      </c>
      <c r="M4738" s="21">
        <f>ROUND(K4738*L4738,2)</f>
        <v>0</v>
      </c>
    </row>
    <row r="4739" spans="1:13" ht="49.05" customHeight="1" thickBot="1" x14ac:dyDescent="0.35">
      <c r="A4739" s="22"/>
      <c r="B4739" s="22"/>
      <c r="C4739" s="22"/>
      <c r="D4739" s="84" t="s">
        <v>9990</v>
      </c>
      <c r="E4739" s="84"/>
      <c r="F4739" s="84"/>
      <c r="G4739" s="84"/>
      <c r="H4739" s="84"/>
      <c r="I4739" s="84"/>
      <c r="J4739" s="84"/>
      <c r="K4739" s="84"/>
      <c r="L4739" s="84"/>
      <c r="M4739" s="84"/>
    </row>
    <row r="4740" spans="1:13" ht="15.15" customHeight="1" thickBot="1" x14ac:dyDescent="0.35">
      <c r="A4740" s="22"/>
      <c r="B4740" s="22"/>
      <c r="C4740" s="22"/>
      <c r="D4740" s="22"/>
      <c r="E4740" s="23"/>
      <c r="F4740" s="25" t="s">
        <v>9991</v>
      </c>
      <c r="G4740" s="25" t="s">
        <v>9992</v>
      </c>
      <c r="H4740" s="25" t="s">
        <v>9993</v>
      </c>
      <c r="I4740" s="25" t="s">
        <v>9994</v>
      </c>
      <c r="J4740" s="25" t="s">
        <v>9995</v>
      </c>
      <c r="K4740" s="25" t="s">
        <v>9996</v>
      </c>
      <c r="L4740" s="22"/>
      <c r="M4740" s="22"/>
    </row>
    <row r="4741" spans="1:13" ht="15.15" customHeight="1" thickBot="1" x14ac:dyDescent="0.35">
      <c r="A4741" s="22"/>
      <c r="B4741" s="22"/>
      <c r="C4741" s="22"/>
      <c r="D4741" s="26"/>
      <c r="E4741" s="27" t="s">
        <v>9997</v>
      </c>
      <c r="F4741" s="28">
        <v>2</v>
      </c>
      <c r="G4741" s="29"/>
      <c r="H4741" s="29"/>
      <c r="I4741" s="29"/>
      <c r="J4741" s="31">
        <f>ROUND(F4741,3)</f>
        <v>2</v>
      </c>
      <c r="K4741" s="42"/>
      <c r="L4741" s="22"/>
      <c r="M4741" s="22"/>
    </row>
    <row r="4742" spans="1:13" ht="15.15" customHeight="1" thickBot="1" x14ac:dyDescent="0.35">
      <c r="A4742" s="22"/>
      <c r="B4742" s="22"/>
      <c r="C4742" s="22"/>
      <c r="D4742" s="26"/>
      <c r="E4742" s="5" t="s">
        <v>9998</v>
      </c>
      <c r="F4742" s="3">
        <v>6</v>
      </c>
      <c r="G4742" s="20"/>
      <c r="H4742" s="20"/>
      <c r="I4742" s="20"/>
      <c r="J4742" s="30">
        <f>ROUND(F4742,3)</f>
        <v>6</v>
      </c>
      <c r="K4742" s="22"/>
      <c r="L4742" s="22"/>
      <c r="M4742" s="22"/>
    </row>
    <row r="4743" spans="1:13" ht="15.15" customHeight="1" thickBot="1" x14ac:dyDescent="0.35">
      <c r="A4743" s="22"/>
      <c r="B4743" s="22"/>
      <c r="C4743" s="22"/>
      <c r="D4743" s="26"/>
      <c r="E4743" s="5" t="s">
        <v>9999</v>
      </c>
      <c r="F4743" s="3">
        <v>5</v>
      </c>
      <c r="G4743" s="20"/>
      <c r="H4743" s="20"/>
      <c r="I4743" s="20"/>
      <c r="J4743" s="30">
        <f>ROUND(F4743,3)</f>
        <v>5</v>
      </c>
      <c r="K4743" s="22"/>
      <c r="L4743" s="22"/>
      <c r="M4743" s="22"/>
    </row>
    <row r="4744" spans="1:13" ht="15.15" customHeight="1" thickBot="1" x14ac:dyDescent="0.35">
      <c r="A4744" s="22"/>
      <c r="B4744" s="22"/>
      <c r="C4744" s="22"/>
      <c r="D4744" s="26"/>
      <c r="E4744" s="5" t="s">
        <v>10000</v>
      </c>
      <c r="F4744" s="3">
        <v>3</v>
      </c>
      <c r="G4744" s="20"/>
      <c r="H4744" s="20"/>
      <c r="I4744" s="20"/>
      <c r="J4744" s="30">
        <f>ROUND(F4744,3)</f>
        <v>3</v>
      </c>
      <c r="K4744" s="22"/>
      <c r="L4744" s="22"/>
      <c r="M4744" s="22"/>
    </row>
    <row r="4745" spans="1:13" ht="15.15" customHeight="1" thickBot="1" x14ac:dyDescent="0.35">
      <c r="A4745" s="22"/>
      <c r="B4745" s="22"/>
      <c r="C4745" s="22"/>
      <c r="D4745" s="26"/>
      <c r="E4745" s="5" t="s">
        <v>10001</v>
      </c>
      <c r="F4745" s="3">
        <v>3</v>
      </c>
      <c r="G4745" s="20"/>
      <c r="H4745" s="20"/>
      <c r="I4745" s="20"/>
      <c r="J4745" s="30">
        <f>ROUND(F4745,3)</f>
        <v>3</v>
      </c>
      <c r="K4745" s="32">
        <f>SUM(J4741:J4745)</f>
        <v>19</v>
      </c>
      <c r="L4745" s="22"/>
      <c r="M4745" s="22"/>
    </row>
    <row r="4746" spans="1:13" ht="15.45" customHeight="1" thickBot="1" x14ac:dyDescent="0.35">
      <c r="A4746" s="10" t="s">
        <v>10002</v>
      </c>
      <c r="B4746" s="5" t="s">
        <v>10003</v>
      </c>
      <c r="C4746" s="5" t="s">
        <v>10004</v>
      </c>
      <c r="D4746" s="84" t="s">
        <v>10005</v>
      </c>
      <c r="E4746" s="84"/>
      <c r="F4746" s="84"/>
      <c r="G4746" s="84"/>
      <c r="H4746" s="84"/>
      <c r="I4746" s="84"/>
      <c r="J4746" s="84"/>
      <c r="K4746" s="20">
        <f>SUM(K4749:K4753)</f>
        <v>22</v>
      </c>
      <c r="L4746" s="21">
        <f>ROUND(0*(1+M2/100),2)</f>
        <v>0</v>
      </c>
      <c r="M4746" s="21">
        <f>ROUND(K4746*L4746,2)</f>
        <v>0</v>
      </c>
    </row>
    <row r="4747" spans="1:13" ht="67.5" customHeight="1" thickBot="1" x14ac:dyDescent="0.35">
      <c r="A4747" s="22"/>
      <c r="B4747" s="22"/>
      <c r="C4747" s="22"/>
      <c r="D4747" s="84" t="s">
        <v>10006</v>
      </c>
      <c r="E4747" s="84"/>
      <c r="F4747" s="84"/>
      <c r="G4747" s="84"/>
      <c r="H4747" s="84"/>
      <c r="I4747" s="84"/>
      <c r="J4747" s="84"/>
      <c r="K4747" s="84"/>
      <c r="L4747" s="84"/>
      <c r="M4747" s="84"/>
    </row>
    <row r="4748" spans="1:13" ht="15.15" customHeight="1" thickBot="1" x14ac:dyDescent="0.35">
      <c r="A4748" s="22"/>
      <c r="B4748" s="22"/>
      <c r="C4748" s="22"/>
      <c r="D4748" s="22"/>
      <c r="E4748" s="23"/>
      <c r="F4748" s="25" t="s">
        <v>10007</v>
      </c>
      <c r="G4748" s="25" t="s">
        <v>10008</v>
      </c>
      <c r="H4748" s="25" t="s">
        <v>10009</v>
      </c>
      <c r="I4748" s="25" t="s">
        <v>10010</v>
      </c>
      <c r="J4748" s="25" t="s">
        <v>10011</v>
      </c>
      <c r="K4748" s="25" t="s">
        <v>10012</v>
      </c>
      <c r="L4748" s="22"/>
      <c r="M4748" s="22"/>
    </row>
    <row r="4749" spans="1:13" ht="15.15" customHeight="1" thickBot="1" x14ac:dyDescent="0.35">
      <c r="A4749" s="22"/>
      <c r="B4749" s="22"/>
      <c r="C4749" s="22"/>
      <c r="D4749" s="26"/>
      <c r="E4749" s="27" t="s">
        <v>10013</v>
      </c>
      <c r="F4749" s="28">
        <v>2</v>
      </c>
      <c r="G4749" s="29"/>
      <c r="H4749" s="29"/>
      <c r="I4749" s="29"/>
      <c r="J4749" s="31">
        <f>ROUND(F4749,3)</f>
        <v>2</v>
      </c>
      <c r="K4749" s="42"/>
      <c r="L4749" s="22"/>
      <c r="M4749" s="22"/>
    </row>
    <row r="4750" spans="1:13" ht="15.15" customHeight="1" thickBot="1" x14ac:dyDescent="0.35">
      <c r="A4750" s="22"/>
      <c r="B4750" s="22"/>
      <c r="C4750" s="22"/>
      <c r="D4750" s="26"/>
      <c r="E4750" s="5" t="s">
        <v>10014</v>
      </c>
      <c r="F4750" s="3">
        <v>5</v>
      </c>
      <c r="G4750" s="20"/>
      <c r="H4750" s="20"/>
      <c r="I4750" s="20"/>
      <c r="J4750" s="30">
        <f>ROUND(F4750,3)</f>
        <v>5</v>
      </c>
      <c r="K4750" s="22"/>
      <c r="L4750" s="22"/>
      <c r="M4750" s="22"/>
    </row>
    <row r="4751" spans="1:13" ht="15.15" customHeight="1" thickBot="1" x14ac:dyDescent="0.35">
      <c r="A4751" s="22"/>
      <c r="B4751" s="22"/>
      <c r="C4751" s="22"/>
      <c r="D4751" s="26"/>
      <c r="E4751" s="5" t="s">
        <v>10015</v>
      </c>
      <c r="F4751" s="3">
        <v>5</v>
      </c>
      <c r="G4751" s="20"/>
      <c r="H4751" s="20"/>
      <c r="I4751" s="20"/>
      <c r="J4751" s="30">
        <f>ROUND(F4751,3)</f>
        <v>5</v>
      </c>
      <c r="K4751" s="22"/>
      <c r="L4751" s="22"/>
      <c r="M4751" s="22"/>
    </row>
    <row r="4752" spans="1:13" ht="15.15" customHeight="1" thickBot="1" x14ac:dyDescent="0.35">
      <c r="A4752" s="22"/>
      <c r="B4752" s="22"/>
      <c r="C4752" s="22"/>
      <c r="D4752" s="26"/>
      <c r="E4752" s="5" t="s">
        <v>10016</v>
      </c>
      <c r="F4752" s="3">
        <v>6</v>
      </c>
      <c r="G4752" s="20"/>
      <c r="H4752" s="20"/>
      <c r="I4752" s="20"/>
      <c r="J4752" s="30">
        <f>ROUND(F4752,3)</f>
        <v>6</v>
      </c>
      <c r="K4752" s="22"/>
      <c r="L4752" s="22"/>
      <c r="M4752" s="22"/>
    </row>
    <row r="4753" spans="1:13" ht="15.15" customHeight="1" thickBot="1" x14ac:dyDescent="0.35">
      <c r="A4753" s="22"/>
      <c r="B4753" s="22"/>
      <c r="C4753" s="22"/>
      <c r="D4753" s="26"/>
      <c r="E4753" s="5" t="s">
        <v>10017</v>
      </c>
      <c r="F4753" s="3">
        <v>4</v>
      </c>
      <c r="G4753" s="20"/>
      <c r="H4753" s="20"/>
      <c r="I4753" s="20"/>
      <c r="J4753" s="30">
        <f>ROUND(F4753,3)</f>
        <v>4</v>
      </c>
      <c r="K4753" s="32">
        <f>SUM(J4749:J4753)</f>
        <v>22</v>
      </c>
      <c r="L4753" s="22"/>
      <c r="M4753" s="22"/>
    </row>
    <row r="4754" spans="1:13" ht="15.45" customHeight="1" thickBot="1" x14ac:dyDescent="0.35">
      <c r="A4754" s="10" t="s">
        <v>10018</v>
      </c>
      <c r="B4754" s="5" t="s">
        <v>10019</v>
      </c>
      <c r="C4754" s="5" t="s">
        <v>10020</v>
      </c>
      <c r="D4754" s="84" t="s">
        <v>10021</v>
      </c>
      <c r="E4754" s="84"/>
      <c r="F4754" s="84"/>
      <c r="G4754" s="84"/>
      <c r="H4754" s="84"/>
      <c r="I4754" s="84"/>
      <c r="J4754" s="84"/>
      <c r="K4754" s="20">
        <f>SUM(K4757:K4757)</f>
        <v>2</v>
      </c>
      <c r="L4754" s="21">
        <f>ROUND(0*(1+M2/100),2)</f>
        <v>0</v>
      </c>
      <c r="M4754" s="21">
        <f>ROUND(K4754*L4754,2)</f>
        <v>0</v>
      </c>
    </row>
    <row r="4755" spans="1:13" ht="49.05" customHeight="1" thickBot="1" x14ac:dyDescent="0.35">
      <c r="A4755" s="22"/>
      <c r="B4755" s="22"/>
      <c r="C4755" s="22"/>
      <c r="D4755" s="84" t="s">
        <v>10022</v>
      </c>
      <c r="E4755" s="84"/>
      <c r="F4755" s="84"/>
      <c r="G4755" s="84"/>
      <c r="H4755" s="84"/>
      <c r="I4755" s="84"/>
      <c r="J4755" s="84"/>
      <c r="K4755" s="84"/>
      <c r="L4755" s="84"/>
      <c r="M4755" s="84"/>
    </row>
    <row r="4756" spans="1:13" ht="15.15" customHeight="1" thickBot="1" x14ac:dyDescent="0.35">
      <c r="A4756" s="22"/>
      <c r="B4756" s="22"/>
      <c r="C4756" s="22"/>
      <c r="D4756" s="22"/>
      <c r="E4756" s="23"/>
      <c r="F4756" s="25" t="s">
        <v>10023</v>
      </c>
      <c r="G4756" s="25" t="s">
        <v>10024</v>
      </c>
      <c r="H4756" s="25" t="s">
        <v>10025</v>
      </c>
      <c r="I4756" s="25" t="s">
        <v>10026</v>
      </c>
      <c r="J4756" s="25" t="s">
        <v>10027</v>
      </c>
      <c r="K4756" s="25" t="s">
        <v>10028</v>
      </c>
      <c r="L4756" s="22"/>
      <c r="M4756" s="22"/>
    </row>
    <row r="4757" spans="1:13" ht="15.15" customHeight="1" thickBot="1" x14ac:dyDescent="0.35">
      <c r="A4757" s="22"/>
      <c r="B4757" s="22"/>
      <c r="C4757" s="22"/>
      <c r="D4757" s="26"/>
      <c r="E4757" s="27" t="s">
        <v>10029</v>
      </c>
      <c r="F4757" s="28">
        <v>2</v>
      </c>
      <c r="G4757" s="29"/>
      <c r="H4757" s="29"/>
      <c r="I4757" s="29"/>
      <c r="J4757" s="31">
        <f>ROUND(F4757,3)</f>
        <v>2</v>
      </c>
      <c r="K4757" s="33">
        <f>SUM(J4757:J4757)</f>
        <v>2</v>
      </c>
      <c r="L4757" s="22"/>
      <c r="M4757" s="22"/>
    </row>
    <row r="4758" spans="1:13" ht="15.45" customHeight="1" thickBot="1" x14ac:dyDescent="0.35">
      <c r="A4758" s="10" t="s">
        <v>10030</v>
      </c>
      <c r="B4758" s="5" t="s">
        <v>10031</v>
      </c>
      <c r="C4758" s="5" t="s">
        <v>10032</v>
      </c>
      <c r="D4758" s="84" t="s">
        <v>10033</v>
      </c>
      <c r="E4758" s="84"/>
      <c r="F4758" s="84"/>
      <c r="G4758" s="84"/>
      <c r="H4758" s="84"/>
      <c r="I4758" s="84"/>
      <c r="J4758" s="84"/>
      <c r="K4758" s="20">
        <f>SUM(K4761:K4764)</f>
        <v>7</v>
      </c>
      <c r="L4758" s="21">
        <f>ROUND(0*(1+M2/100),2)</f>
        <v>0</v>
      </c>
      <c r="M4758" s="21">
        <f>ROUND(K4758*L4758,2)</f>
        <v>0</v>
      </c>
    </row>
    <row r="4759" spans="1:13" ht="58.35" customHeight="1" thickBot="1" x14ac:dyDescent="0.35">
      <c r="A4759" s="22"/>
      <c r="B4759" s="22"/>
      <c r="C4759" s="22"/>
      <c r="D4759" s="84" t="s">
        <v>10034</v>
      </c>
      <c r="E4759" s="84"/>
      <c r="F4759" s="84"/>
      <c r="G4759" s="84"/>
      <c r="H4759" s="84"/>
      <c r="I4759" s="84"/>
      <c r="J4759" s="84"/>
      <c r="K4759" s="84"/>
      <c r="L4759" s="84"/>
      <c r="M4759" s="84"/>
    </row>
    <row r="4760" spans="1:13" ht="15.15" customHeight="1" thickBot="1" x14ac:dyDescent="0.35">
      <c r="A4760" s="22"/>
      <c r="B4760" s="22"/>
      <c r="C4760" s="22"/>
      <c r="D4760" s="22"/>
      <c r="E4760" s="23"/>
      <c r="F4760" s="25" t="s">
        <v>10035</v>
      </c>
      <c r="G4760" s="25" t="s">
        <v>10036</v>
      </c>
      <c r="H4760" s="25" t="s">
        <v>10037</v>
      </c>
      <c r="I4760" s="25" t="s">
        <v>10038</v>
      </c>
      <c r="J4760" s="25" t="s">
        <v>10039</v>
      </c>
      <c r="K4760" s="25" t="s">
        <v>10040</v>
      </c>
      <c r="L4760" s="22"/>
      <c r="M4760" s="22"/>
    </row>
    <row r="4761" spans="1:13" ht="15.15" customHeight="1" thickBot="1" x14ac:dyDescent="0.35">
      <c r="A4761" s="22"/>
      <c r="B4761" s="22"/>
      <c r="C4761" s="22"/>
      <c r="D4761" s="26"/>
      <c r="E4761" s="27" t="s">
        <v>10041</v>
      </c>
      <c r="F4761" s="28">
        <v>2</v>
      </c>
      <c r="G4761" s="29"/>
      <c r="H4761" s="29"/>
      <c r="I4761" s="29"/>
      <c r="J4761" s="31">
        <f>ROUND(F4761,3)</f>
        <v>2</v>
      </c>
      <c r="K4761" s="42"/>
      <c r="L4761" s="22"/>
      <c r="M4761" s="22"/>
    </row>
    <row r="4762" spans="1:13" ht="15.15" customHeight="1" thickBot="1" x14ac:dyDescent="0.35">
      <c r="A4762" s="22"/>
      <c r="B4762" s="22"/>
      <c r="C4762" s="22"/>
      <c r="D4762" s="26"/>
      <c r="E4762" s="5" t="s">
        <v>10042</v>
      </c>
      <c r="F4762" s="3">
        <v>2</v>
      </c>
      <c r="G4762" s="20"/>
      <c r="H4762" s="20"/>
      <c r="I4762" s="20"/>
      <c r="J4762" s="30">
        <f>ROUND(F4762,3)</f>
        <v>2</v>
      </c>
      <c r="K4762" s="22"/>
      <c r="L4762" s="22"/>
      <c r="M4762" s="22"/>
    </row>
    <row r="4763" spans="1:13" ht="15.15" customHeight="1" thickBot="1" x14ac:dyDescent="0.35">
      <c r="A4763" s="22"/>
      <c r="B4763" s="22"/>
      <c r="C4763" s="22"/>
      <c r="D4763" s="26"/>
      <c r="E4763" s="5" t="s">
        <v>10043</v>
      </c>
      <c r="F4763" s="3">
        <v>2</v>
      </c>
      <c r="G4763" s="20"/>
      <c r="H4763" s="20"/>
      <c r="I4763" s="20"/>
      <c r="J4763" s="30">
        <f>ROUND(F4763,3)</f>
        <v>2</v>
      </c>
      <c r="K4763" s="22"/>
      <c r="L4763" s="22"/>
      <c r="M4763" s="22"/>
    </row>
    <row r="4764" spans="1:13" ht="15.15" customHeight="1" thickBot="1" x14ac:dyDescent="0.35">
      <c r="A4764" s="22"/>
      <c r="B4764" s="22"/>
      <c r="C4764" s="22"/>
      <c r="D4764" s="26"/>
      <c r="E4764" s="5" t="s">
        <v>10044</v>
      </c>
      <c r="F4764" s="3">
        <v>1</v>
      </c>
      <c r="G4764" s="20"/>
      <c r="H4764" s="20"/>
      <c r="I4764" s="20"/>
      <c r="J4764" s="30">
        <f>ROUND(F4764,3)</f>
        <v>1</v>
      </c>
      <c r="K4764" s="32">
        <f>SUM(J4761:J4764)</f>
        <v>7</v>
      </c>
      <c r="L4764" s="22"/>
      <c r="M4764" s="22"/>
    </row>
    <row r="4765" spans="1:13" ht="15.45" customHeight="1" thickBot="1" x14ac:dyDescent="0.35">
      <c r="A4765" s="10" t="s">
        <v>10045</v>
      </c>
      <c r="B4765" s="5" t="s">
        <v>10046</v>
      </c>
      <c r="C4765" s="5" t="s">
        <v>10047</v>
      </c>
      <c r="D4765" s="84" t="s">
        <v>10048</v>
      </c>
      <c r="E4765" s="84"/>
      <c r="F4765" s="84"/>
      <c r="G4765" s="84"/>
      <c r="H4765" s="84"/>
      <c r="I4765" s="84"/>
      <c r="J4765" s="84"/>
      <c r="K4765" s="20">
        <f>SUM(K4768:K4805)</f>
        <v>195</v>
      </c>
      <c r="L4765" s="21">
        <f>ROUND(0*(1+M2/100),2)</f>
        <v>0</v>
      </c>
      <c r="M4765" s="21">
        <f>ROUND(K4765*L4765,2)</f>
        <v>0</v>
      </c>
    </row>
    <row r="4766" spans="1:13" ht="30.6" customHeight="1" thickBot="1" x14ac:dyDescent="0.35">
      <c r="A4766" s="22"/>
      <c r="B4766" s="22"/>
      <c r="C4766" s="22"/>
      <c r="D4766" s="84" t="s">
        <v>10049</v>
      </c>
      <c r="E4766" s="84"/>
      <c r="F4766" s="84"/>
      <c r="G4766" s="84"/>
      <c r="H4766" s="84"/>
      <c r="I4766" s="84"/>
      <c r="J4766" s="84"/>
      <c r="K4766" s="84"/>
      <c r="L4766" s="84"/>
      <c r="M4766" s="84"/>
    </row>
    <row r="4767" spans="1:13" ht="15.15" customHeight="1" thickBot="1" x14ac:dyDescent="0.35">
      <c r="A4767" s="22"/>
      <c r="B4767" s="22"/>
      <c r="C4767" s="22"/>
      <c r="D4767" s="22"/>
      <c r="E4767" s="23"/>
      <c r="F4767" s="25" t="s">
        <v>10050</v>
      </c>
      <c r="G4767" s="25" t="s">
        <v>10051</v>
      </c>
      <c r="H4767" s="25" t="s">
        <v>10052</v>
      </c>
      <c r="I4767" s="25" t="s">
        <v>10053</v>
      </c>
      <c r="J4767" s="25" t="s">
        <v>10054</v>
      </c>
      <c r="K4767" s="25" t="s">
        <v>10055</v>
      </c>
      <c r="L4767" s="22"/>
      <c r="M4767" s="22"/>
    </row>
    <row r="4768" spans="1:13" ht="15.15" customHeight="1" thickBot="1" x14ac:dyDescent="0.35">
      <c r="A4768" s="22"/>
      <c r="B4768" s="22"/>
      <c r="C4768" s="22"/>
      <c r="D4768" s="26"/>
      <c r="E4768" s="27" t="s">
        <v>10056</v>
      </c>
      <c r="F4768" s="28"/>
      <c r="G4768" s="29"/>
      <c r="H4768" s="29"/>
      <c r="I4768" s="29"/>
      <c r="J4768" s="41" t="s">
        <v>10057</v>
      </c>
      <c r="K4768" s="42"/>
      <c r="L4768" s="22"/>
      <c r="M4768" s="22"/>
    </row>
    <row r="4769" spans="1:13" ht="15.15" customHeight="1" thickBot="1" x14ac:dyDescent="0.35">
      <c r="A4769" s="22"/>
      <c r="B4769" s="22"/>
      <c r="C4769" s="22"/>
      <c r="D4769" s="26"/>
      <c r="E4769" s="5" t="s">
        <v>10058</v>
      </c>
      <c r="F4769" s="3">
        <v>5</v>
      </c>
      <c r="G4769" s="20"/>
      <c r="H4769" s="20"/>
      <c r="I4769" s="20"/>
      <c r="J4769" s="30">
        <f t="shared" ref="J4769:J4775" si="92">ROUND(F4769,3)</f>
        <v>5</v>
      </c>
      <c r="K4769" s="22"/>
      <c r="L4769" s="22"/>
      <c r="M4769" s="22"/>
    </row>
    <row r="4770" spans="1:13" ht="21.3" customHeight="1" thickBot="1" x14ac:dyDescent="0.35">
      <c r="A4770" s="22"/>
      <c r="B4770" s="22"/>
      <c r="C4770" s="22"/>
      <c r="D4770" s="26"/>
      <c r="E4770" s="5" t="s">
        <v>10059</v>
      </c>
      <c r="F4770" s="3">
        <v>2</v>
      </c>
      <c r="G4770" s="20"/>
      <c r="H4770" s="20"/>
      <c r="I4770" s="20"/>
      <c r="J4770" s="30">
        <f t="shared" si="92"/>
        <v>2</v>
      </c>
      <c r="K4770" s="22"/>
      <c r="L4770" s="22"/>
      <c r="M4770" s="22"/>
    </row>
    <row r="4771" spans="1:13" ht="15.15" customHeight="1" thickBot="1" x14ac:dyDescent="0.35">
      <c r="A4771" s="22"/>
      <c r="B4771" s="22"/>
      <c r="C4771" s="22"/>
      <c r="D4771" s="26"/>
      <c r="E4771" s="5" t="s">
        <v>10060</v>
      </c>
      <c r="F4771" s="3">
        <v>2</v>
      </c>
      <c r="G4771" s="20"/>
      <c r="H4771" s="20"/>
      <c r="I4771" s="20"/>
      <c r="J4771" s="30">
        <f t="shared" si="92"/>
        <v>2</v>
      </c>
      <c r="K4771" s="22"/>
      <c r="L4771" s="22"/>
      <c r="M4771" s="22"/>
    </row>
    <row r="4772" spans="1:13" ht="15.15" customHeight="1" thickBot="1" x14ac:dyDescent="0.35">
      <c r="A4772" s="22"/>
      <c r="B4772" s="22"/>
      <c r="C4772" s="22"/>
      <c r="D4772" s="26"/>
      <c r="E4772" s="5" t="s">
        <v>10061</v>
      </c>
      <c r="F4772" s="3">
        <v>9</v>
      </c>
      <c r="G4772" s="20"/>
      <c r="H4772" s="20"/>
      <c r="I4772" s="20"/>
      <c r="J4772" s="30">
        <f t="shared" si="92"/>
        <v>9</v>
      </c>
      <c r="K4772" s="22"/>
      <c r="L4772" s="22"/>
      <c r="M4772" s="22"/>
    </row>
    <row r="4773" spans="1:13" ht="21.3" customHeight="1" thickBot="1" x14ac:dyDescent="0.35">
      <c r="A4773" s="22"/>
      <c r="B4773" s="22"/>
      <c r="C4773" s="22"/>
      <c r="D4773" s="26"/>
      <c r="E4773" s="5" t="s">
        <v>10062</v>
      </c>
      <c r="F4773" s="3">
        <v>1</v>
      </c>
      <c r="G4773" s="20"/>
      <c r="H4773" s="20"/>
      <c r="I4773" s="20"/>
      <c r="J4773" s="30">
        <f t="shared" si="92"/>
        <v>1</v>
      </c>
      <c r="K4773" s="22"/>
      <c r="L4773" s="22"/>
      <c r="M4773" s="22"/>
    </row>
    <row r="4774" spans="1:13" ht="21.3" customHeight="1" thickBot="1" x14ac:dyDescent="0.35">
      <c r="A4774" s="22"/>
      <c r="B4774" s="22"/>
      <c r="C4774" s="22"/>
      <c r="D4774" s="26"/>
      <c r="E4774" s="5" t="s">
        <v>10063</v>
      </c>
      <c r="F4774" s="3">
        <v>6</v>
      </c>
      <c r="G4774" s="20"/>
      <c r="H4774" s="20"/>
      <c r="I4774" s="20"/>
      <c r="J4774" s="30">
        <f t="shared" si="92"/>
        <v>6</v>
      </c>
      <c r="K4774" s="22"/>
      <c r="L4774" s="22"/>
      <c r="M4774" s="22"/>
    </row>
    <row r="4775" spans="1:13" ht="30.6" customHeight="1" thickBot="1" x14ac:dyDescent="0.35">
      <c r="A4775" s="22"/>
      <c r="B4775" s="22"/>
      <c r="C4775" s="22"/>
      <c r="D4775" s="26"/>
      <c r="E4775" s="5" t="s">
        <v>10064</v>
      </c>
      <c r="F4775" s="3">
        <v>1</v>
      </c>
      <c r="G4775" s="20"/>
      <c r="H4775" s="20"/>
      <c r="I4775" s="20"/>
      <c r="J4775" s="30">
        <f t="shared" si="92"/>
        <v>1</v>
      </c>
      <c r="K4775" s="22"/>
      <c r="L4775" s="22"/>
      <c r="M4775" s="22"/>
    </row>
    <row r="4776" spans="1:13" ht="15.15" customHeight="1" thickBot="1" x14ac:dyDescent="0.35">
      <c r="A4776" s="22"/>
      <c r="B4776" s="22"/>
      <c r="C4776" s="22"/>
      <c r="D4776" s="26"/>
      <c r="E4776" s="5" t="s">
        <v>10065</v>
      </c>
      <c r="F4776" s="3"/>
      <c r="G4776" s="20"/>
      <c r="H4776" s="20"/>
      <c r="I4776" s="20"/>
      <c r="J4776" s="24" t="s">
        <v>10066</v>
      </c>
      <c r="K4776" s="22"/>
      <c r="L4776" s="22"/>
      <c r="M4776" s="22"/>
    </row>
    <row r="4777" spans="1:13" ht="15.15" customHeight="1" thickBot="1" x14ac:dyDescent="0.35">
      <c r="A4777" s="22"/>
      <c r="B4777" s="22"/>
      <c r="C4777" s="22"/>
      <c r="D4777" s="26"/>
      <c r="E4777" s="5" t="s">
        <v>10067</v>
      </c>
      <c r="F4777" s="3">
        <v>14</v>
      </c>
      <c r="G4777" s="20"/>
      <c r="H4777" s="20"/>
      <c r="I4777" s="20"/>
      <c r="J4777" s="30">
        <f t="shared" ref="J4777:J4783" si="93">ROUND(F4777,3)</f>
        <v>14</v>
      </c>
      <c r="K4777" s="22"/>
      <c r="L4777" s="22"/>
      <c r="M4777" s="22"/>
    </row>
    <row r="4778" spans="1:13" ht="21.3" customHeight="1" thickBot="1" x14ac:dyDescent="0.35">
      <c r="A4778" s="22"/>
      <c r="B4778" s="22"/>
      <c r="C4778" s="22"/>
      <c r="D4778" s="26"/>
      <c r="E4778" s="5" t="s">
        <v>10068</v>
      </c>
      <c r="F4778" s="3">
        <v>6</v>
      </c>
      <c r="G4778" s="20"/>
      <c r="H4778" s="20"/>
      <c r="I4778" s="20"/>
      <c r="J4778" s="30">
        <f t="shared" si="93"/>
        <v>6</v>
      </c>
      <c r="K4778" s="22"/>
      <c r="L4778" s="22"/>
      <c r="M4778" s="22"/>
    </row>
    <row r="4779" spans="1:13" ht="15.15" customHeight="1" thickBot="1" x14ac:dyDescent="0.35">
      <c r="A4779" s="22"/>
      <c r="B4779" s="22"/>
      <c r="C4779" s="22"/>
      <c r="D4779" s="26"/>
      <c r="E4779" s="5" t="s">
        <v>10069</v>
      </c>
      <c r="F4779" s="3">
        <v>4</v>
      </c>
      <c r="G4779" s="20"/>
      <c r="H4779" s="20"/>
      <c r="I4779" s="20"/>
      <c r="J4779" s="30">
        <f t="shared" si="93"/>
        <v>4</v>
      </c>
      <c r="K4779" s="22"/>
      <c r="L4779" s="22"/>
      <c r="M4779" s="22"/>
    </row>
    <row r="4780" spans="1:13" ht="15.15" customHeight="1" thickBot="1" x14ac:dyDescent="0.35">
      <c r="A4780" s="22"/>
      <c r="B4780" s="22"/>
      <c r="C4780" s="22"/>
      <c r="D4780" s="26"/>
      <c r="E4780" s="5" t="s">
        <v>10070</v>
      </c>
      <c r="F4780" s="3">
        <v>26</v>
      </c>
      <c r="G4780" s="20"/>
      <c r="H4780" s="20"/>
      <c r="I4780" s="20"/>
      <c r="J4780" s="30">
        <f t="shared" si="93"/>
        <v>26</v>
      </c>
      <c r="K4780" s="22"/>
      <c r="L4780" s="22"/>
      <c r="M4780" s="22"/>
    </row>
    <row r="4781" spans="1:13" ht="21.3" customHeight="1" thickBot="1" x14ac:dyDescent="0.35">
      <c r="A4781" s="22"/>
      <c r="B4781" s="22"/>
      <c r="C4781" s="22"/>
      <c r="D4781" s="26"/>
      <c r="E4781" s="5" t="s">
        <v>10071</v>
      </c>
      <c r="F4781" s="3">
        <v>4</v>
      </c>
      <c r="G4781" s="20"/>
      <c r="H4781" s="20"/>
      <c r="I4781" s="20"/>
      <c r="J4781" s="30">
        <f t="shared" si="93"/>
        <v>4</v>
      </c>
      <c r="K4781" s="22"/>
      <c r="L4781" s="22"/>
      <c r="M4781" s="22"/>
    </row>
    <row r="4782" spans="1:13" ht="21.3" customHeight="1" thickBot="1" x14ac:dyDescent="0.35">
      <c r="A4782" s="22"/>
      <c r="B4782" s="22"/>
      <c r="C4782" s="22"/>
      <c r="D4782" s="26"/>
      <c r="E4782" s="5" t="s">
        <v>10072</v>
      </c>
      <c r="F4782" s="3">
        <v>13</v>
      </c>
      <c r="G4782" s="20"/>
      <c r="H4782" s="20"/>
      <c r="I4782" s="20"/>
      <c r="J4782" s="30">
        <f t="shared" si="93"/>
        <v>13</v>
      </c>
      <c r="K4782" s="22"/>
      <c r="L4782" s="22"/>
      <c r="M4782" s="22"/>
    </row>
    <row r="4783" spans="1:13" ht="30.6" customHeight="1" thickBot="1" x14ac:dyDescent="0.35">
      <c r="A4783" s="22"/>
      <c r="B4783" s="22"/>
      <c r="C4783" s="22"/>
      <c r="D4783" s="26"/>
      <c r="E4783" s="5" t="s">
        <v>10073</v>
      </c>
      <c r="F4783" s="3">
        <v>3</v>
      </c>
      <c r="G4783" s="20"/>
      <c r="H4783" s="20"/>
      <c r="I4783" s="20"/>
      <c r="J4783" s="30">
        <f t="shared" si="93"/>
        <v>3</v>
      </c>
      <c r="K4783" s="22"/>
      <c r="L4783" s="22"/>
      <c r="M4783" s="22"/>
    </row>
    <row r="4784" spans="1:13" ht="15.15" customHeight="1" thickBot="1" x14ac:dyDescent="0.35">
      <c r="A4784" s="22"/>
      <c r="B4784" s="22"/>
      <c r="C4784" s="22"/>
      <c r="D4784" s="26"/>
      <c r="E4784" s="5" t="s">
        <v>10074</v>
      </c>
      <c r="F4784" s="3"/>
      <c r="G4784" s="20"/>
      <c r="H4784" s="20"/>
      <c r="I4784" s="20"/>
      <c r="J4784" s="24" t="s">
        <v>10075</v>
      </c>
      <c r="K4784" s="22"/>
      <c r="L4784" s="22"/>
      <c r="M4784" s="22"/>
    </row>
    <row r="4785" spans="1:13" ht="15.15" customHeight="1" thickBot="1" x14ac:dyDescent="0.35">
      <c r="A4785" s="22"/>
      <c r="B4785" s="22"/>
      <c r="C4785" s="22"/>
      <c r="D4785" s="26"/>
      <c r="E4785" s="5" t="s">
        <v>10076</v>
      </c>
      <c r="F4785" s="3">
        <v>9</v>
      </c>
      <c r="G4785" s="20"/>
      <c r="H4785" s="20"/>
      <c r="I4785" s="20"/>
      <c r="J4785" s="30">
        <f t="shared" ref="J4785:J4791" si="94">ROUND(F4785,3)</f>
        <v>9</v>
      </c>
      <c r="K4785" s="22"/>
      <c r="L4785" s="22"/>
      <c r="M4785" s="22"/>
    </row>
    <row r="4786" spans="1:13" ht="21.3" customHeight="1" thickBot="1" x14ac:dyDescent="0.35">
      <c r="A4786" s="22"/>
      <c r="B4786" s="22"/>
      <c r="C4786" s="22"/>
      <c r="D4786" s="26"/>
      <c r="E4786" s="5" t="s">
        <v>10077</v>
      </c>
      <c r="F4786" s="3">
        <v>5</v>
      </c>
      <c r="G4786" s="20"/>
      <c r="H4786" s="20"/>
      <c r="I4786" s="20"/>
      <c r="J4786" s="30">
        <f t="shared" si="94"/>
        <v>5</v>
      </c>
      <c r="K4786" s="22"/>
      <c r="L4786" s="22"/>
      <c r="M4786" s="22"/>
    </row>
    <row r="4787" spans="1:13" ht="15.15" customHeight="1" thickBot="1" x14ac:dyDescent="0.35">
      <c r="A4787" s="22"/>
      <c r="B4787" s="22"/>
      <c r="C4787" s="22"/>
      <c r="D4787" s="26"/>
      <c r="E4787" s="5" t="s">
        <v>10078</v>
      </c>
      <c r="F4787" s="3">
        <v>4</v>
      </c>
      <c r="G4787" s="20"/>
      <c r="H4787" s="20"/>
      <c r="I4787" s="20"/>
      <c r="J4787" s="30">
        <f t="shared" si="94"/>
        <v>4</v>
      </c>
      <c r="K4787" s="22"/>
      <c r="L4787" s="22"/>
      <c r="M4787" s="22"/>
    </row>
    <row r="4788" spans="1:13" ht="15.15" customHeight="1" thickBot="1" x14ac:dyDescent="0.35">
      <c r="A4788" s="22"/>
      <c r="B4788" s="22"/>
      <c r="C4788" s="22"/>
      <c r="D4788" s="26"/>
      <c r="E4788" s="5" t="s">
        <v>10079</v>
      </c>
      <c r="F4788" s="3">
        <v>26</v>
      </c>
      <c r="G4788" s="20"/>
      <c r="H4788" s="20"/>
      <c r="I4788" s="20"/>
      <c r="J4788" s="30">
        <f t="shared" si="94"/>
        <v>26</v>
      </c>
      <c r="K4788" s="22"/>
      <c r="L4788" s="22"/>
      <c r="M4788" s="22"/>
    </row>
    <row r="4789" spans="1:13" ht="21.3" customHeight="1" thickBot="1" x14ac:dyDescent="0.35">
      <c r="A4789" s="22"/>
      <c r="B4789" s="22"/>
      <c r="C4789" s="22"/>
      <c r="D4789" s="26"/>
      <c r="E4789" s="5" t="s">
        <v>10080</v>
      </c>
      <c r="F4789" s="3">
        <v>1</v>
      </c>
      <c r="G4789" s="20"/>
      <c r="H4789" s="20"/>
      <c r="I4789" s="20"/>
      <c r="J4789" s="30">
        <f t="shared" si="94"/>
        <v>1</v>
      </c>
      <c r="K4789" s="22"/>
      <c r="L4789" s="22"/>
      <c r="M4789" s="22"/>
    </row>
    <row r="4790" spans="1:13" ht="21.3" customHeight="1" thickBot="1" x14ac:dyDescent="0.35">
      <c r="A4790" s="22"/>
      <c r="B4790" s="22"/>
      <c r="C4790" s="22"/>
      <c r="D4790" s="26"/>
      <c r="E4790" s="5" t="s">
        <v>10081</v>
      </c>
      <c r="F4790" s="3">
        <v>3</v>
      </c>
      <c r="G4790" s="20"/>
      <c r="H4790" s="20"/>
      <c r="I4790" s="20"/>
      <c r="J4790" s="30">
        <f t="shared" si="94"/>
        <v>3</v>
      </c>
      <c r="K4790" s="22"/>
      <c r="L4790" s="22"/>
      <c r="M4790" s="22"/>
    </row>
    <row r="4791" spans="1:13" ht="30.6" customHeight="1" thickBot="1" x14ac:dyDescent="0.35">
      <c r="A4791" s="22"/>
      <c r="B4791" s="22"/>
      <c r="C4791" s="22"/>
      <c r="D4791" s="26"/>
      <c r="E4791" s="5" t="s">
        <v>10082</v>
      </c>
      <c r="F4791" s="3">
        <v>3</v>
      </c>
      <c r="G4791" s="20"/>
      <c r="H4791" s="20"/>
      <c r="I4791" s="20"/>
      <c r="J4791" s="30">
        <f t="shared" si="94"/>
        <v>3</v>
      </c>
      <c r="K4791" s="22"/>
      <c r="L4791" s="22"/>
      <c r="M4791" s="22"/>
    </row>
    <row r="4792" spans="1:13" ht="15.15" customHeight="1" thickBot="1" x14ac:dyDescent="0.35">
      <c r="A4792" s="22"/>
      <c r="B4792" s="22"/>
      <c r="C4792" s="22"/>
      <c r="D4792" s="26"/>
      <c r="E4792" s="5" t="s">
        <v>10083</v>
      </c>
      <c r="F4792" s="3"/>
      <c r="G4792" s="20"/>
      <c r="H4792" s="20"/>
      <c r="I4792" s="20"/>
      <c r="J4792" s="24" t="s">
        <v>10084</v>
      </c>
      <c r="K4792" s="22"/>
      <c r="L4792" s="22"/>
      <c r="M4792" s="22"/>
    </row>
    <row r="4793" spans="1:13" ht="15.15" customHeight="1" thickBot="1" x14ac:dyDescent="0.35">
      <c r="A4793" s="22"/>
      <c r="B4793" s="22"/>
      <c r="C4793" s="22"/>
      <c r="D4793" s="26"/>
      <c r="E4793" s="5" t="s">
        <v>10085</v>
      </c>
      <c r="F4793" s="3">
        <v>6</v>
      </c>
      <c r="G4793" s="20"/>
      <c r="H4793" s="20"/>
      <c r="I4793" s="20"/>
      <c r="J4793" s="30">
        <f t="shared" ref="J4793:J4798" si="95">ROUND(F4793,3)</f>
        <v>6</v>
      </c>
      <c r="K4793" s="22"/>
      <c r="L4793" s="22"/>
      <c r="M4793" s="22"/>
    </row>
    <row r="4794" spans="1:13" ht="21.3" customHeight="1" thickBot="1" x14ac:dyDescent="0.35">
      <c r="A4794" s="22"/>
      <c r="B4794" s="22"/>
      <c r="C4794" s="22"/>
      <c r="D4794" s="26"/>
      <c r="E4794" s="5" t="s">
        <v>10086</v>
      </c>
      <c r="F4794" s="3">
        <v>3</v>
      </c>
      <c r="G4794" s="20"/>
      <c r="H4794" s="20"/>
      <c r="I4794" s="20"/>
      <c r="J4794" s="30">
        <f t="shared" si="95"/>
        <v>3</v>
      </c>
      <c r="K4794" s="22"/>
      <c r="L4794" s="22"/>
      <c r="M4794" s="22"/>
    </row>
    <row r="4795" spans="1:13" ht="15.15" customHeight="1" thickBot="1" x14ac:dyDescent="0.35">
      <c r="A4795" s="22"/>
      <c r="B4795" s="22"/>
      <c r="C4795" s="22"/>
      <c r="D4795" s="26"/>
      <c r="E4795" s="5" t="s">
        <v>10087</v>
      </c>
      <c r="F4795" s="3">
        <v>2</v>
      </c>
      <c r="G4795" s="20"/>
      <c r="H4795" s="20"/>
      <c r="I4795" s="20"/>
      <c r="J4795" s="30">
        <f t="shared" si="95"/>
        <v>2</v>
      </c>
      <c r="K4795" s="22"/>
      <c r="L4795" s="22"/>
      <c r="M4795" s="22"/>
    </row>
    <row r="4796" spans="1:13" ht="15.15" customHeight="1" thickBot="1" x14ac:dyDescent="0.35">
      <c r="A4796" s="22"/>
      <c r="B4796" s="22"/>
      <c r="C4796" s="22"/>
      <c r="D4796" s="26"/>
      <c r="E4796" s="5" t="s">
        <v>10088</v>
      </c>
      <c r="F4796" s="3">
        <v>4</v>
      </c>
      <c r="G4796" s="20"/>
      <c r="H4796" s="20"/>
      <c r="I4796" s="20"/>
      <c r="J4796" s="30">
        <f t="shared" si="95"/>
        <v>4</v>
      </c>
      <c r="K4796" s="22"/>
      <c r="L4796" s="22"/>
      <c r="M4796" s="22"/>
    </row>
    <row r="4797" spans="1:13" ht="21.3" customHeight="1" thickBot="1" x14ac:dyDescent="0.35">
      <c r="A4797" s="22"/>
      <c r="B4797" s="22"/>
      <c r="C4797" s="22"/>
      <c r="D4797" s="26"/>
      <c r="E4797" s="5" t="s">
        <v>10089</v>
      </c>
      <c r="F4797" s="3">
        <v>8</v>
      </c>
      <c r="G4797" s="20"/>
      <c r="H4797" s="20"/>
      <c r="I4797" s="20"/>
      <c r="J4797" s="30">
        <f t="shared" si="95"/>
        <v>8</v>
      </c>
      <c r="K4797" s="22"/>
      <c r="L4797" s="22"/>
      <c r="M4797" s="22"/>
    </row>
    <row r="4798" spans="1:13" ht="30.6" customHeight="1" thickBot="1" x14ac:dyDescent="0.35">
      <c r="A4798" s="22"/>
      <c r="B4798" s="22"/>
      <c r="C4798" s="22"/>
      <c r="D4798" s="26"/>
      <c r="E4798" s="5" t="s">
        <v>10090</v>
      </c>
      <c r="F4798" s="3">
        <v>2</v>
      </c>
      <c r="G4798" s="20"/>
      <c r="H4798" s="20"/>
      <c r="I4798" s="20"/>
      <c r="J4798" s="30">
        <f t="shared" si="95"/>
        <v>2</v>
      </c>
      <c r="K4798" s="22"/>
      <c r="L4798" s="22"/>
      <c r="M4798" s="22"/>
    </row>
    <row r="4799" spans="1:13" ht="15.15" customHeight="1" thickBot="1" x14ac:dyDescent="0.35">
      <c r="A4799" s="22"/>
      <c r="B4799" s="22"/>
      <c r="C4799" s="22"/>
      <c r="D4799" s="26"/>
      <c r="E4799" s="5" t="s">
        <v>10091</v>
      </c>
      <c r="F4799" s="3"/>
      <c r="G4799" s="20"/>
      <c r="H4799" s="20"/>
      <c r="I4799" s="20"/>
      <c r="J4799" s="24" t="s">
        <v>10092</v>
      </c>
      <c r="K4799" s="22"/>
      <c r="L4799" s="22"/>
      <c r="M4799" s="22"/>
    </row>
    <row r="4800" spans="1:13" ht="15.15" customHeight="1" thickBot="1" x14ac:dyDescent="0.35">
      <c r="A4800" s="22"/>
      <c r="B4800" s="22"/>
      <c r="C4800" s="22"/>
      <c r="D4800" s="26"/>
      <c r="E4800" s="5" t="s">
        <v>10093</v>
      </c>
      <c r="F4800" s="3">
        <v>5</v>
      </c>
      <c r="G4800" s="20"/>
      <c r="H4800" s="20"/>
      <c r="I4800" s="20"/>
      <c r="J4800" s="30">
        <f t="shared" ref="J4800:J4805" si="96">ROUND(F4800,3)</f>
        <v>5</v>
      </c>
      <c r="K4800" s="22"/>
      <c r="L4800" s="22"/>
      <c r="M4800" s="22"/>
    </row>
    <row r="4801" spans="1:13" ht="21.3" customHeight="1" thickBot="1" x14ac:dyDescent="0.35">
      <c r="A4801" s="22"/>
      <c r="B4801" s="22"/>
      <c r="C4801" s="22"/>
      <c r="D4801" s="26"/>
      <c r="E4801" s="5" t="s">
        <v>10094</v>
      </c>
      <c r="F4801" s="3">
        <v>3</v>
      </c>
      <c r="G4801" s="20"/>
      <c r="H4801" s="20"/>
      <c r="I4801" s="20"/>
      <c r="J4801" s="30">
        <f t="shared" si="96"/>
        <v>3</v>
      </c>
      <c r="K4801" s="22"/>
      <c r="L4801" s="22"/>
      <c r="M4801" s="22"/>
    </row>
    <row r="4802" spans="1:13" ht="15.15" customHeight="1" thickBot="1" x14ac:dyDescent="0.35">
      <c r="A4802" s="22"/>
      <c r="B4802" s="22"/>
      <c r="C4802" s="22"/>
      <c r="D4802" s="26"/>
      <c r="E4802" s="5" t="s">
        <v>10095</v>
      </c>
      <c r="F4802" s="3">
        <v>2</v>
      </c>
      <c r="G4802" s="20"/>
      <c r="H4802" s="20"/>
      <c r="I4802" s="20"/>
      <c r="J4802" s="30">
        <f t="shared" si="96"/>
        <v>2</v>
      </c>
      <c r="K4802" s="22"/>
      <c r="L4802" s="22"/>
      <c r="M4802" s="22"/>
    </row>
    <row r="4803" spans="1:13" ht="15.15" customHeight="1" thickBot="1" x14ac:dyDescent="0.35">
      <c r="A4803" s="22"/>
      <c r="B4803" s="22"/>
      <c r="C4803" s="22"/>
      <c r="D4803" s="26"/>
      <c r="E4803" s="5" t="s">
        <v>10096</v>
      </c>
      <c r="F4803" s="3">
        <v>4</v>
      </c>
      <c r="G4803" s="20"/>
      <c r="H4803" s="20"/>
      <c r="I4803" s="20"/>
      <c r="J4803" s="30">
        <f t="shared" si="96"/>
        <v>4</v>
      </c>
      <c r="K4803" s="22"/>
      <c r="L4803" s="22"/>
      <c r="M4803" s="22"/>
    </row>
    <row r="4804" spans="1:13" ht="21.3" customHeight="1" thickBot="1" x14ac:dyDescent="0.35">
      <c r="A4804" s="22"/>
      <c r="B4804" s="22"/>
      <c r="C4804" s="22"/>
      <c r="D4804" s="26"/>
      <c r="E4804" s="5" t="s">
        <v>10097</v>
      </c>
      <c r="F4804" s="3">
        <v>7</v>
      </c>
      <c r="G4804" s="20"/>
      <c r="H4804" s="20"/>
      <c r="I4804" s="20"/>
      <c r="J4804" s="30">
        <f t="shared" si="96"/>
        <v>7</v>
      </c>
      <c r="K4804" s="22"/>
      <c r="L4804" s="22"/>
      <c r="M4804" s="22"/>
    </row>
    <row r="4805" spans="1:13" ht="30.6" customHeight="1" thickBot="1" x14ac:dyDescent="0.35">
      <c r="A4805" s="22"/>
      <c r="B4805" s="22"/>
      <c r="C4805" s="22"/>
      <c r="D4805" s="26"/>
      <c r="E4805" s="5" t="s">
        <v>10098</v>
      </c>
      <c r="F4805" s="3">
        <v>2</v>
      </c>
      <c r="G4805" s="20"/>
      <c r="H4805" s="20"/>
      <c r="I4805" s="20"/>
      <c r="J4805" s="30">
        <f t="shared" si="96"/>
        <v>2</v>
      </c>
      <c r="K4805" s="32">
        <f>SUM(J4768:J4805)</f>
        <v>195</v>
      </c>
      <c r="L4805" s="22"/>
      <c r="M4805" s="22"/>
    </row>
    <row r="4806" spans="1:13" ht="15.45" customHeight="1" thickBot="1" x14ac:dyDescent="0.35">
      <c r="A4806" s="10" t="s">
        <v>10099</v>
      </c>
      <c r="B4806" s="5" t="s">
        <v>10100</v>
      </c>
      <c r="C4806" s="5" t="s">
        <v>10101</v>
      </c>
      <c r="D4806" s="84" t="s">
        <v>10102</v>
      </c>
      <c r="E4806" s="84"/>
      <c r="F4806" s="84"/>
      <c r="G4806" s="84"/>
      <c r="H4806" s="84"/>
      <c r="I4806" s="84"/>
      <c r="J4806" s="84"/>
      <c r="K4806" s="20">
        <f>SUM(K4809:K4809)</f>
        <v>1</v>
      </c>
      <c r="L4806" s="21">
        <f>ROUND(0*(1+M2/100),2)</f>
        <v>0</v>
      </c>
      <c r="M4806" s="21">
        <f>ROUND(K4806*L4806,2)</f>
        <v>0</v>
      </c>
    </row>
    <row r="4807" spans="1:13" ht="123" customHeight="1" thickBot="1" x14ac:dyDescent="0.35">
      <c r="A4807" s="22"/>
      <c r="B4807" s="22"/>
      <c r="C4807" s="22"/>
      <c r="D4807" s="84" t="s">
        <v>10103</v>
      </c>
      <c r="E4807" s="84"/>
      <c r="F4807" s="84"/>
      <c r="G4807" s="84"/>
      <c r="H4807" s="84"/>
      <c r="I4807" s="84"/>
      <c r="J4807" s="84"/>
      <c r="K4807" s="84"/>
      <c r="L4807" s="84"/>
      <c r="M4807" s="84"/>
    </row>
    <row r="4808" spans="1:13" ht="15.15" customHeight="1" thickBot="1" x14ac:dyDescent="0.35">
      <c r="A4808" s="22"/>
      <c r="B4808" s="22"/>
      <c r="C4808" s="22"/>
      <c r="D4808" s="22"/>
      <c r="E4808" s="23"/>
      <c r="F4808" s="25" t="s">
        <v>10104</v>
      </c>
      <c r="G4808" s="25" t="s">
        <v>10105</v>
      </c>
      <c r="H4808" s="25" t="s">
        <v>10106</v>
      </c>
      <c r="I4808" s="25" t="s">
        <v>10107</v>
      </c>
      <c r="J4808" s="25" t="s">
        <v>10108</v>
      </c>
      <c r="K4808" s="25" t="s">
        <v>10109</v>
      </c>
      <c r="L4808" s="22"/>
      <c r="M4808" s="22"/>
    </row>
    <row r="4809" spans="1:13" ht="15.15" customHeight="1" thickBot="1" x14ac:dyDescent="0.35">
      <c r="A4809" s="22"/>
      <c r="B4809" s="22"/>
      <c r="C4809" s="22"/>
      <c r="D4809" s="26"/>
      <c r="E4809" s="27" t="s">
        <v>10110</v>
      </c>
      <c r="F4809" s="28">
        <v>1</v>
      </c>
      <c r="G4809" s="29"/>
      <c r="H4809" s="29"/>
      <c r="I4809" s="29"/>
      <c r="J4809" s="31">
        <f>ROUND(F4809,3)</f>
        <v>1</v>
      </c>
      <c r="K4809" s="33">
        <f>SUM(J4809:J4809)</f>
        <v>1</v>
      </c>
      <c r="L4809" s="22"/>
      <c r="M4809" s="22"/>
    </row>
    <row r="4810" spans="1:13" ht="15.45" customHeight="1" thickBot="1" x14ac:dyDescent="0.35">
      <c r="A4810" s="10" t="s">
        <v>10111</v>
      </c>
      <c r="B4810" s="5" t="s">
        <v>10112</v>
      </c>
      <c r="C4810" s="5" t="s">
        <v>10113</v>
      </c>
      <c r="D4810" s="84" t="s">
        <v>10114</v>
      </c>
      <c r="E4810" s="84"/>
      <c r="F4810" s="84"/>
      <c r="G4810" s="84"/>
      <c r="H4810" s="84"/>
      <c r="I4810" s="84"/>
      <c r="J4810" s="84"/>
      <c r="K4810" s="20">
        <f>SUM(K4813:K4813)</f>
        <v>1</v>
      </c>
      <c r="L4810" s="21">
        <f>ROUND(0*(1+M2/100),2)</f>
        <v>0</v>
      </c>
      <c r="M4810" s="21">
        <f>ROUND(K4810*L4810,2)</f>
        <v>0</v>
      </c>
    </row>
    <row r="4811" spans="1:13" ht="39.75" customHeight="1" thickBot="1" x14ac:dyDescent="0.35">
      <c r="A4811" s="22"/>
      <c r="B4811" s="22"/>
      <c r="C4811" s="22"/>
      <c r="D4811" s="84" t="s">
        <v>10115</v>
      </c>
      <c r="E4811" s="84"/>
      <c r="F4811" s="84"/>
      <c r="G4811" s="84"/>
      <c r="H4811" s="84"/>
      <c r="I4811" s="84"/>
      <c r="J4811" s="84"/>
      <c r="K4811" s="84"/>
      <c r="L4811" s="84"/>
      <c r="M4811" s="84"/>
    </row>
    <row r="4812" spans="1:13" ht="15.15" customHeight="1" thickBot="1" x14ac:dyDescent="0.35">
      <c r="A4812" s="22"/>
      <c r="B4812" s="22"/>
      <c r="C4812" s="22"/>
      <c r="D4812" s="22"/>
      <c r="E4812" s="23"/>
      <c r="F4812" s="25" t="s">
        <v>10116</v>
      </c>
      <c r="G4812" s="25" t="s">
        <v>10117</v>
      </c>
      <c r="H4812" s="25" t="s">
        <v>10118</v>
      </c>
      <c r="I4812" s="25" t="s">
        <v>10119</v>
      </c>
      <c r="J4812" s="25" t="s">
        <v>10120</v>
      </c>
      <c r="K4812" s="25" t="s">
        <v>10121</v>
      </c>
      <c r="L4812" s="22"/>
      <c r="M4812" s="22"/>
    </row>
    <row r="4813" spans="1:13" ht="15.15" customHeight="1" thickBot="1" x14ac:dyDescent="0.35">
      <c r="A4813" s="22"/>
      <c r="B4813" s="22"/>
      <c r="C4813" s="22"/>
      <c r="D4813" s="26"/>
      <c r="E4813" s="27" t="s">
        <v>10122</v>
      </c>
      <c r="F4813" s="28">
        <v>1</v>
      </c>
      <c r="G4813" s="29"/>
      <c r="H4813" s="29"/>
      <c r="I4813" s="29"/>
      <c r="J4813" s="31">
        <f>ROUND(F4813,3)</f>
        <v>1</v>
      </c>
      <c r="K4813" s="33">
        <f>SUM(J4813:J4813)</f>
        <v>1</v>
      </c>
      <c r="L4813" s="22"/>
      <c r="M4813" s="22"/>
    </row>
    <row r="4814" spans="1:13" ht="15.45" customHeight="1" thickBot="1" x14ac:dyDescent="0.35">
      <c r="A4814" s="10" t="s">
        <v>10123</v>
      </c>
      <c r="B4814" s="5" t="s">
        <v>10124</v>
      </c>
      <c r="C4814" s="5" t="s">
        <v>10125</v>
      </c>
      <c r="D4814" s="84" t="s">
        <v>10126</v>
      </c>
      <c r="E4814" s="84"/>
      <c r="F4814" s="84"/>
      <c r="G4814" s="84"/>
      <c r="H4814" s="84"/>
      <c r="I4814" s="84"/>
      <c r="J4814" s="84"/>
      <c r="K4814" s="20">
        <f>SUM(K4817:K4817)</f>
        <v>1</v>
      </c>
      <c r="L4814" s="21">
        <f>ROUND(0*(1+M2/100),2)</f>
        <v>0</v>
      </c>
      <c r="M4814" s="21">
        <f>ROUND(K4814*L4814,2)</f>
        <v>0</v>
      </c>
    </row>
    <row r="4815" spans="1:13" ht="21.3" customHeight="1" thickBot="1" x14ac:dyDescent="0.35">
      <c r="A4815" s="22"/>
      <c r="B4815" s="22"/>
      <c r="C4815" s="22"/>
      <c r="D4815" s="84" t="s">
        <v>10127</v>
      </c>
      <c r="E4815" s="84"/>
      <c r="F4815" s="84"/>
      <c r="G4815" s="84"/>
      <c r="H4815" s="84"/>
      <c r="I4815" s="84"/>
      <c r="J4815" s="84"/>
      <c r="K4815" s="84"/>
      <c r="L4815" s="84"/>
      <c r="M4815" s="84"/>
    </row>
    <row r="4816" spans="1:13" ht="15.15" customHeight="1" thickBot="1" x14ac:dyDescent="0.35">
      <c r="A4816" s="22"/>
      <c r="B4816" s="22"/>
      <c r="C4816" s="22"/>
      <c r="D4816" s="22"/>
      <c r="E4816" s="23"/>
      <c r="F4816" s="25" t="s">
        <v>10128</v>
      </c>
      <c r="G4816" s="25" t="s">
        <v>10129</v>
      </c>
      <c r="H4816" s="25" t="s">
        <v>10130</v>
      </c>
      <c r="I4816" s="25" t="s">
        <v>10131</v>
      </c>
      <c r="J4816" s="25" t="s">
        <v>10132</v>
      </c>
      <c r="K4816" s="25" t="s">
        <v>10133</v>
      </c>
      <c r="L4816" s="22"/>
      <c r="M4816" s="22"/>
    </row>
    <row r="4817" spans="1:13" ht="15.15" customHeight="1" thickBot="1" x14ac:dyDescent="0.35">
      <c r="A4817" s="22"/>
      <c r="B4817" s="22"/>
      <c r="C4817" s="22"/>
      <c r="D4817" s="26"/>
      <c r="E4817" s="27" t="s">
        <v>10134</v>
      </c>
      <c r="F4817" s="28">
        <v>1</v>
      </c>
      <c r="G4817" s="29"/>
      <c r="H4817" s="29"/>
      <c r="I4817" s="29"/>
      <c r="J4817" s="31">
        <f>ROUND(F4817,3)</f>
        <v>1</v>
      </c>
      <c r="K4817" s="33">
        <f>SUM(J4817:J4817)</f>
        <v>1</v>
      </c>
      <c r="L4817" s="22"/>
      <c r="M4817" s="22"/>
    </row>
    <row r="4818" spans="1:13" ht="15.45" customHeight="1" thickBot="1" x14ac:dyDescent="0.35">
      <c r="A4818" s="10" t="s">
        <v>10135</v>
      </c>
      <c r="B4818" s="5" t="s">
        <v>10136</v>
      </c>
      <c r="C4818" s="5" t="s">
        <v>10137</v>
      </c>
      <c r="D4818" s="84" t="s">
        <v>10138</v>
      </c>
      <c r="E4818" s="84"/>
      <c r="F4818" s="84"/>
      <c r="G4818" s="84"/>
      <c r="H4818" s="84"/>
      <c r="I4818" s="84"/>
      <c r="J4818" s="84"/>
      <c r="K4818" s="20">
        <f>SUM(K4821:K4821)</f>
        <v>1</v>
      </c>
      <c r="L4818" s="21">
        <f>ROUND(0*(1+M2/100),2)</f>
        <v>0</v>
      </c>
      <c r="M4818" s="21">
        <f>ROUND(K4818*L4818,2)</f>
        <v>0</v>
      </c>
    </row>
    <row r="4819" spans="1:13" ht="30.6" customHeight="1" thickBot="1" x14ac:dyDescent="0.35">
      <c r="A4819" s="22"/>
      <c r="B4819" s="22"/>
      <c r="C4819" s="22"/>
      <c r="D4819" s="84" t="s">
        <v>10139</v>
      </c>
      <c r="E4819" s="84"/>
      <c r="F4819" s="84"/>
      <c r="G4819" s="84"/>
      <c r="H4819" s="84"/>
      <c r="I4819" s="84"/>
      <c r="J4819" s="84"/>
      <c r="K4819" s="84"/>
      <c r="L4819" s="84"/>
      <c r="M4819" s="84"/>
    </row>
    <row r="4820" spans="1:13" ht="15.15" customHeight="1" thickBot="1" x14ac:dyDescent="0.35">
      <c r="A4820" s="22"/>
      <c r="B4820" s="22"/>
      <c r="C4820" s="22"/>
      <c r="D4820" s="22"/>
      <c r="E4820" s="23"/>
      <c r="F4820" s="25" t="s">
        <v>10140</v>
      </c>
      <c r="G4820" s="25" t="s">
        <v>10141</v>
      </c>
      <c r="H4820" s="25" t="s">
        <v>10142</v>
      </c>
      <c r="I4820" s="25" t="s">
        <v>10143</v>
      </c>
      <c r="J4820" s="25" t="s">
        <v>10144</v>
      </c>
      <c r="K4820" s="25" t="s">
        <v>10145</v>
      </c>
      <c r="L4820" s="22"/>
      <c r="M4820" s="22"/>
    </row>
    <row r="4821" spans="1:13" ht="21.3" customHeight="1" thickBot="1" x14ac:dyDescent="0.35">
      <c r="A4821" s="22"/>
      <c r="B4821" s="22"/>
      <c r="C4821" s="22"/>
      <c r="D4821" s="26"/>
      <c r="E4821" s="27" t="s">
        <v>10146</v>
      </c>
      <c r="F4821" s="28">
        <v>1</v>
      </c>
      <c r="G4821" s="29"/>
      <c r="H4821" s="29"/>
      <c r="I4821" s="29"/>
      <c r="J4821" s="31">
        <f>ROUND(F4821,3)</f>
        <v>1</v>
      </c>
      <c r="K4821" s="33">
        <f>SUM(J4821:J4821)</f>
        <v>1</v>
      </c>
      <c r="L4821" s="22"/>
      <c r="M4821" s="22"/>
    </row>
    <row r="4822" spans="1:13" ht="15.45" customHeight="1" thickBot="1" x14ac:dyDescent="0.35">
      <c r="A4822" s="10" t="s">
        <v>10147</v>
      </c>
      <c r="B4822" s="5" t="s">
        <v>10148</v>
      </c>
      <c r="C4822" s="5" t="s">
        <v>10149</v>
      </c>
      <c r="D4822" s="84" t="s">
        <v>10150</v>
      </c>
      <c r="E4822" s="84"/>
      <c r="F4822" s="84"/>
      <c r="G4822" s="84"/>
      <c r="H4822" s="84"/>
      <c r="I4822" s="84"/>
      <c r="J4822" s="84"/>
      <c r="K4822" s="20">
        <f>SUM(K4825:K4825)</f>
        <v>1</v>
      </c>
      <c r="L4822" s="21">
        <f>ROUND(0*(1+M2/100),2)</f>
        <v>0</v>
      </c>
      <c r="M4822" s="21">
        <f>ROUND(K4822*L4822,2)</f>
        <v>0</v>
      </c>
    </row>
    <row r="4823" spans="1:13" ht="30.6" customHeight="1" thickBot="1" x14ac:dyDescent="0.35">
      <c r="A4823" s="22"/>
      <c r="B4823" s="22"/>
      <c r="C4823" s="22"/>
      <c r="D4823" s="84" t="s">
        <v>10151</v>
      </c>
      <c r="E4823" s="84"/>
      <c r="F4823" s="84"/>
      <c r="G4823" s="84"/>
      <c r="H4823" s="84"/>
      <c r="I4823" s="84"/>
      <c r="J4823" s="84"/>
      <c r="K4823" s="84"/>
      <c r="L4823" s="84"/>
      <c r="M4823" s="84"/>
    </row>
    <row r="4824" spans="1:13" ht="15.15" customHeight="1" thickBot="1" x14ac:dyDescent="0.35">
      <c r="A4824" s="22"/>
      <c r="B4824" s="22"/>
      <c r="C4824" s="22"/>
      <c r="D4824" s="22"/>
      <c r="E4824" s="23"/>
      <c r="F4824" s="25" t="s">
        <v>10152</v>
      </c>
      <c r="G4824" s="25" t="s">
        <v>10153</v>
      </c>
      <c r="H4824" s="25" t="s">
        <v>10154</v>
      </c>
      <c r="I4824" s="25" t="s">
        <v>10155</v>
      </c>
      <c r="J4824" s="25" t="s">
        <v>10156</v>
      </c>
      <c r="K4824" s="25" t="s">
        <v>10157</v>
      </c>
      <c r="L4824" s="22"/>
      <c r="M4824" s="22"/>
    </row>
    <row r="4825" spans="1:13" ht="21.3" customHeight="1" thickBot="1" x14ac:dyDescent="0.35">
      <c r="A4825" s="22"/>
      <c r="B4825" s="22"/>
      <c r="C4825" s="22"/>
      <c r="D4825" s="26"/>
      <c r="E4825" s="27" t="s">
        <v>10158</v>
      </c>
      <c r="F4825" s="28">
        <v>1</v>
      </c>
      <c r="G4825" s="29"/>
      <c r="H4825" s="29"/>
      <c r="I4825" s="29"/>
      <c r="J4825" s="31">
        <f>ROUND(F4825,3)</f>
        <v>1</v>
      </c>
      <c r="K4825" s="33">
        <f>SUM(J4825:J4825)</f>
        <v>1</v>
      </c>
      <c r="L4825" s="22"/>
      <c r="M4825" s="22"/>
    </row>
    <row r="4826" spans="1:13" ht="15.45" customHeight="1" thickBot="1" x14ac:dyDescent="0.35">
      <c r="A4826" s="34"/>
      <c r="B4826" s="34"/>
      <c r="C4826" s="34"/>
      <c r="D4826" s="35" t="s">
        <v>10159</v>
      </c>
      <c r="E4826" s="36"/>
      <c r="F4826" s="36"/>
      <c r="G4826" s="36"/>
      <c r="H4826" s="36"/>
      <c r="I4826" s="36"/>
      <c r="J4826" s="36"/>
      <c r="K4826" s="36"/>
      <c r="L4826" s="37">
        <f>M4639+M4643+M4647+M4651+M4656+M4660+M4664+M4669+M4673+M4677+M4685+M4693+M4697+M4705+M4711+M4715+M4719+M4726+M4732+M4738+M4746+M4754+M4758+M4765+M4806+M4810+M4814+M4818+M4822</f>
        <v>0</v>
      </c>
      <c r="M4826" s="37">
        <f>ROUND(L4826,2)</f>
        <v>0</v>
      </c>
    </row>
    <row r="4827" spans="1:13" ht="15.45" customHeight="1" thickBot="1" x14ac:dyDescent="0.35">
      <c r="A4827" s="38" t="s">
        <v>10160</v>
      </c>
      <c r="B4827" s="38" t="s">
        <v>10161</v>
      </c>
      <c r="C4827" s="39"/>
      <c r="D4827" s="85" t="s">
        <v>10162</v>
      </c>
      <c r="E4827" s="85"/>
      <c r="F4827" s="85"/>
      <c r="G4827" s="85"/>
      <c r="H4827" s="85"/>
      <c r="I4827" s="85"/>
      <c r="J4827" s="85"/>
      <c r="K4827" s="39"/>
      <c r="L4827" s="40">
        <f>L4942</f>
        <v>0</v>
      </c>
      <c r="M4827" s="40">
        <f>ROUND(L4827,2)</f>
        <v>0</v>
      </c>
    </row>
    <row r="4828" spans="1:13" ht="15.45" customHeight="1" thickBot="1" x14ac:dyDescent="0.35">
      <c r="A4828" s="10" t="s">
        <v>10163</v>
      </c>
      <c r="B4828" s="5" t="s">
        <v>10164</v>
      </c>
      <c r="C4828" s="5" t="s">
        <v>10165</v>
      </c>
      <c r="D4828" s="84" t="s">
        <v>10166</v>
      </c>
      <c r="E4828" s="84"/>
      <c r="F4828" s="84"/>
      <c r="G4828" s="84"/>
      <c r="H4828" s="84"/>
      <c r="I4828" s="84"/>
      <c r="J4828" s="84"/>
      <c r="K4828" s="20">
        <f>SUM(K4831:K4831)</f>
        <v>4.2</v>
      </c>
      <c r="L4828" s="21">
        <f>ROUND(0*(1+M2/100),2)</f>
        <v>0</v>
      </c>
      <c r="M4828" s="21">
        <f>ROUND(K4828*L4828,2)</f>
        <v>0</v>
      </c>
    </row>
    <row r="4829" spans="1:13" ht="49.05" customHeight="1" thickBot="1" x14ac:dyDescent="0.35">
      <c r="A4829" s="22"/>
      <c r="B4829" s="22"/>
      <c r="C4829" s="22"/>
      <c r="D4829" s="84" t="s">
        <v>10167</v>
      </c>
      <c r="E4829" s="84"/>
      <c r="F4829" s="84"/>
      <c r="G4829" s="84"/>
      <c r="H4829" s="84"/>
      <c r="I4829" s="84"/>
      <c r="J4829" s="84"/>
      <c r="K4829" s="84"/>
      <c r="L4829" s="84"/>
      <c r="M4829" s="84"/>
    </row>
    <row r="4830" spans="1:13" ht="15.15" customHeight="1" thickBot="1" x14ac:dyDescent="0.35">
      <c r="A4830" s="22"/>
      <c r="B4830" s="22"/>
      <c r="C4830" s="22"/>
      <c r="D4830" s="22"/>
      <c r="E4830" s="23"/>
      <c r="F4830" s="25" t="s">
        <v>10168</v>
      </c>
      <c r="G4830" s="25" t="s">
        <v>10169</v>
      </c>
      <c r="H4830" s="25" t="s">
        <v>10170</v>
      </c>
      <c r="I4830" s="25" t="s">
        <v>10171</v>
      </c>
      <c r="J4830" s="25" t="s">
        <v>10172</v>
      </c>
      <c r="K4830" s="25" t="s">
        <v>10173</v>
      </c>
      <c r="L4830" s="22"/>
      <c r="M4830" s="22"/>
    </row>
    <row r="4831" spans="1:13" ht="15.15" customHeight="1" thickBot="1" x14ac:dyDescent="0.35">
      <c r="A4831" s="22"/>
      <c r="B4831" s="22"/>
      <c r="C4831" s="22"/>
      <c r="D4831" s="26"/>
      <c r="E4831" s="27" t="s">
        <v>10174</v>
      </c>
      <c r="F4831" s="28">
        <v>1</v>
      </c>
      <c r="G4831" s="29">
        <v>4.2</v>
      </c>
      <c r="H4831" s="29"/>
      <c r="I4831" s="29"/>
      <c r="J4831" s="31">
        <f>ROUND(F4831*G4831,3)</f>
        <v>4.2</v>
      </c>
      <c r="K4831" s="33">
        <f>SUM(J4831:J4831)</f>
        <v>4.2</v>
      </c>
      <c r="L4831" s="22"/>
      <c r="M4831" s="22"/>
    </row>
    <row r="4832" spans="1:13" ht="15.45" customHeight="1" thickBot="1" x14ac:dyDescent="0.35">
      <c r="A4832" s="10" t="s">
        <v>10175</v>
      </c>
      <c r="B4832" s="5" t="s">
        <v>10176</v>
      </c>
      <c r="C4832" s="5" t="s">
        <v>10177</v>
      </c>
      <c r="D4832" s="84" t="s">
        <v>10178</v>
      </c>
      <c r="E4832" s="84"/>
      <c r="F4832" s="84"/>
      <c r="G4832" s="84"/>
      <c r="H4832" s="84"/>
      <c r="I4832" s="84"/>
      <c r="J4832" s="84"/>
      <c r="K4832" s="20">
        <f>SUM(K4835:K4836)</f>
        <v>10</v>
      </c>
      <c r="L4832" s="21">
        <f>ROUND(0*(1+M2/100),2)</f>
        <v>0</v>
      </c>
      <c r="M4832" s="21">
        <f>ROUND(K4832*L4832,2)</f>
        <v>0</v>
      </c>
    </row>
    <row r="4833" spans="1:13" ht="21.3" customHeight="1" thickBot="1" x14ac:dyDescent="0.35">
      <c r="A4833" s="22"/>
      <c r="B4833" s="22"/>
      <c r="C4833" s="22"/>
      <c r="D4833" s="84" t="s">
        <v>10179</v>
      </c>
      <c r="E4833" s="84"/>
      <c r="F4833" s="84"/>
      <c r="G4833" s="84"/>
      <c r="H4833" s="84"/>
      <c r="I4833" s="84"/>
      <c r="J4833" s="84"/>
      <c r="K4833" s="84"/>
      <c r="L4833" s="84"/>
      <c r="M4833" s="84"/>
    </row>
    <row r="4834" spans="1:13" ht="15.15" customHeight="1" thickBot="1" x14ac:dyDescent="0.35">
      <c r="A4834" s="22"/>
      <c r="B4834" s="22"/>
      <c r="C4834" s="22"/>
      <c r="D4834" s="22"/>
      <c r="E4834" s="23"/>
      <c r="F4834" s="25" t="s">
        <v>10180</v>
      </c>
      <c r="G4834" s="25" t="s">
        <v>10181</v>
      </c>
      <c r="H4834" s="25" t="s">
        <v>10182</v>
      </c>
      <c r="I4834" s="25" t="s">
        <v>10183</v>
      </c>
      <c r="J4834" s="25" t="s">
        <v>10184</v>
      </c>
      <c r="K4834" s="25" t="s">
        <v>10185</v>
      </c>
      <c r="L4834" s="22"/>
      <c r="M4834" s="22"/>
    </row>
    <row r="4835" spans="1:13" ht="15.15" customHeight="1" thickBot="1" x14ac:dyDescent="0.35">
      <c r="A4835" s="22"/>
      <c r="B4835" s="22"/>
      <c r="C4835" s="22"/>
      <c r="D4835" s="26"/>
      <c r="E4835" s="27" t="s">
        <v>10186</v>
      </c>
      <c r="F4835" s="28">
        <v>4</v>
      </c>
      <c r="G4835" s="29"/>
      <c r="H4835" s="29"/>
      <c r="I4835" s="29"/>
      <c r="J4835" s="31">
        <f>ROUND(F4835,3)</f>
        <v>4</v>
      </c>
      <c r="K4835" s="42"/>
      <c r="L4835" s="22"/>
      <c r="M4835" s="22"/>
    </row>
    <row r="4836" spans="1:13" ht="15.15" customHeight="1" thickBot="1" x14ac:dyDescent="0.35">
      <c r="A4836" s="22"/>
      <c r="B4836" s="22"/>
      <c r="C4836" s="22"/>
      <c r="D4836" s="26"/>
      <c r="E4836" s="5" t="s">
        <v>10187</v>
      </c>
      <c r="F4836" s="3">
        <v>6</v>
      </c>
      <c r="G4836" s="20"/>
      <c r="H4836" s="20"/>
      <c r="I4836" s="20"/>
      <c r="J4836" s="30">
        <f>ROUND(F4836,3)</f>
        <v>6</v>
      </c>
      <c r="K4836" s="32">
        <f>SUM(J4835:J4836)</f>
        <v>10</v>
      </c>
      <c r="L4836" s="22"/>
      <c r="M4836" s="22"/>
    </row>
    <row r="4837" spans="1:13" ht="15.45" customHeight="1" thickBot="1" x14ac:dyDescent="0.35">
      <c r="A4837" s="10" t="s">
        <v>10188</v>
      </c>
      <c r="B4837" s="5" t="s">
        <v>10189</v>
      </c>
      <c r="C4837" s="5" t="s">
        <v>10190</v>
      </c>
      <c r="D4837" s="84" t="s">
        <v>10191</v>
      </c>
      <c r="E4837" s="84"/>
      <c r="F4837" s="84"/>
      <c r="G4837" s="84"/>
      <c r="H4837" s="84"/>
      <c r="I4837" s="84"/>
      <c r="J4837" s="84"/>
      <c r="K4837" s="20">
        <f>SUM(K4840:K4841)</f>
        <v>6</v>
      </c>
      <c r="L4837" s="21">
        <f>ROUND(0*(1+M2/100),2)</f>
        <v>0</v>
      </c>
      <c r="M4837" s="21">
        <f>ROUND(K4837*L4837,2)</f>
        <v>0</v>
      </c>
    </row>
    <row r="4838" spans="1:13" ht="30.6" customHeight="1" thickBot="1" x14ac:dyDescent="0.35">
      <c r="A4838" s="22"/>
      <c r="B4838" s="22"/>
      <c r="C4838" s="22"/>
      <c r="D4838" s="84" t="s">
        <v>10192</v>
      </c>
      <c r="E4838" s="84"/>
      <c r="F4838" s="84"/>
      <c r="G4838" s="84"/>
      <c r="H4838" s="84"/>
      <c r="I4838" s="84"/>
      <c r="J4838" s="84"/>
      <c r="K4838" s="84"/>
      <c r="L4838" s="84"/>
      <c r="M4838" s="84"/>
    </row>
    <row r="4839" spans="1:13" ht="15.15" customHeight="1" thickBot="1" x14ac:dyDescent="0.35">
      <c r="A4839" s="22"/>
      <c r="B4839" s="22"/>
      <c r="C4839" s="22"/>
      <c r="D4839" s="22"/>
      <c r="E4839" s="23"/>
      <c r="F4839" s="25" t="s">
        <v>10193</v>
      </c>
      <c r="G4839" s="25" t="s">
        <v>10194</v>
      </c>
      <c r="H4839" s="25" t="s">
        <v>10195</v>
      </c>
      <c r="I4839" s="25" t="s">
        <v>10196</v>
      </c>
      <c r="J4839" s="25" t="s">
        <v>10197</v>
      </c>
      <c r="K4839" s="25" t="s">
        <v>10198</v>
      </c>
      <c r="L4839" s="22"/>
      <c r="M4839" s="22"/>
    </row>
    <row r="4840" spans="1:13" ht="15.15" customHeight="1" thickBot="1" x14ac:dyDescent="0.35">
      <c r="A4840" s="22"/>
      <c r="B4840" s="22"/>
      <c r="C4840" s="22"/>
      <c r="D4840" s="26"/>
      <c r="E4840" s="27" t="s">
        <v>10199</v>
      </c>
      <c r="F4840" s="28">
        <v>2</v>
      </c>
      <c r="G4840" s="29"/>
      <c r="H4840" s="29"/>
      <c r="I4840" s="29"/>
      <c r="J4840" s="31">
        <f>ROUND(F4840,3)</f>
        <v>2</v>
      </c>
      <c r="K4840" s="42"/>
      <c r="L4840" s="22"/>
      <c r="M4840" s="22"/>
    </row>
    <row r="4841" spans="1:13" ht="15.15" customHeight="1" thickBot="1" x14ac:dyDescent="0.35">
      <c r="A4841" s="22"/>
      <c r="B4841" s="22"/>
      <c r="C4841" s="22"/>
      <c r="D4841" s="26"/>
      <c r="E4841" s="5" t="s">
        <v>10200</v>
      </c>
      <c r="F4841" s="3">
        <v>4</v>
      </c>
      <c r="G4841" s="20"/>
      <c r="H4841" s="20"/>
      <c r="I4841" s="20"/>
      <c r="J4841" s="30">
        <f>ROUND(F4841,3)</f>
        <v>4</v>
      </c>
      <c r="K4841" s="32">
        <f>SUM(J4840:J4841)</f>
        <v>6</v>
      </c>
      <c r="L4841" s="22"/>
      <c r="M4841" s="22"/>
    </row>
    <row r="4842" spans="1:13" ht="15.45" customHeight="1" thickBot="1" x14ac:dyDescent="0.35">
      <c r="A4842" s="10" t="s">
        <v>10201</v>
      </c>
      <c r="B4842" s="5" t="s">
        <v>10202</v>
      </c>
      <c r="C4842" s="5" t="s">
        <v>10203</v>
      </c>
      <c r="D4842" s="84" t="s">
        <v>10204</v>
      </c>
      <c r="E4842" s="84"/>
      <c r="F4842" s="84"/>
      <c r="G4842" s="84"/>
      <c r="H4842" s="84"/>
      <c r="I4842" s="84"/>
      <c r="J4842" s="84"/>
      <c r="K4842" s="20">
        <f>SUM(K4845:K4845)</f>
        <v>1.5</v>
      </c>
      <c r="L4842" s="21">
        <f>ROUND(0*(1+M2/100),2)</f>
        <v>0</v>
      </c>
      <c r="M4842" s="21">
        <f>ROUND(K4842*L4842,2)</f>
        <v>0</v>
      </c>
    </row>
    <row r="4843" spans="1:13" ht="30.6" customHeight="1" thickBot="1" x14ac:dyDescent="0.35">
      <c r="A4843" s="22"/>
      <c r="B4843" s="22"/>
      <c r="C4843" s="22"/>
      <c r="D4843" s="84" t="s">
        <v>10205</v>
      </c>
      <c r="E4843" s="84"/>
      <c r="F4843" s="84"/>
      <c r="G4843" s="84"/>
      <c r="H4843" s="84"/>
      <c r="I4843" s="84"/>
      <c r="J4843" s="84"/>
      <c r="K4843" s="84"/>
      <c r="L4843" s="84"/>
      <c r="M4843" s="84"/>
    </row>
    <row r="4844" spans="1:13" ht="15.15" customHeight="1" thickBot="1" x14ac:dyDescent="0.35">
      <c r="A4844" s="22"/>
      <c r="B4844" s="22"/>
      <c r="C4844" s="22"/>
      <c r="D4844" s="22"/>
      <c r="E4844" s="23"/>
      <c r="F4844" s="25" t="s">
        <v>10206</v>
      </c>
      <c r="G4844" s="25" t="s">
        <v>10207</v>
      </c>
      <c r="H4844" s="25" t="s">
        <v>10208</v>
      </c>
      <c r="I4844" s="25" t="s">
        <v>10209</v>
      </c>
      <c r="J4844" s="25" t="s">
        <v>10210</v>
      </c>
      <c r="K4844" s="25" t="s">
        <v>10211</v>
      </c>
      <c r="L4844" s="22"/>
      <c r="M4844" s="22"/>
    </row>
    <row r="4845" spans="1:13" ht="15.15" customHeight="1" thickBot="1" x14ac:dyDescent="0.35">
      <c r="A4845" s="22"/>
      <c r="B4845" s="22"/>
      <c r="C4845" s="22"/>
      <c r="D4845" s="26"/>
      <c r="E4845" s="27" t="s">
        <v>10212</v>
      </c>
      <c r="F4845" s="28">
        <v>1.5</v>
      </c>
      <c r="G4845" s="29"/>
      <c r="H4845" s="29"/>
      <c r="I4845" s="29"/>
      <c r="J4845" s="31">
        <f>ROUND(F4845,3)</f>
        <v>1.5</v>
      </c>
      <c r="K4845" s="33">
        <f>SUM(J4845:J4845)</f>
        <v>1.5</v>
      </c>
      <c r="L4845" s="22"/>
      <c r="M4845" s="22"/>
    </row>
    <row r="4846" spans="1:13" ht="15.45" customHeight="1" thickBot="1" x14ac:dyDescent="0.35">
      <c r="A4846" s="10" t="s">
        <v>10213</v>
      </c>
      <c r="B4846" s="5" t="s">
        <v>10214</v>
      </c>
      <c r="C4846" s="5" t="s">
        <v>10215</v>
      </c>
      <c r="D4846" s="84" t="s">
        <v>10216</v>
      </c>
      <c r="E4846" s="84"/>
      <c r="F4846" s="84"/>
      <c r="G4846" s="84"/>
      <c r="H4846" s="84"/>
      <c r="I4846" s="84"/>
      <c r="J4846" s="84"/>
      <c r="K4846" s="20">
        <f>SUM(K4849:K4849)</f>
        <v>3.5</v>
      </c>
      <c r="L4846" s="21">
        <f>ROUND(0*(1+M2/100),2)</f>
        <v>0</v>
      </c>
      <c r="M4846" s="21">
        <f>ROUND(K4846*L4846,2)</f>
        <v>0</v>
      </c>
    </row>
    <row r="4847" spans="1:13" ht="39.75" customHeight="1" thickBot="1" x14ac:dyDescent="0.35">
      <c r="A4847" s="22"/>
      <c r="B4847" s="22"/>
      <c r="C4847" s="22"/>
      <c r="D4847" s="84" t="s">
        <v>10217</v>
      </c>
      <c r="E4847" s="84"/>
      <c r="F4847" s="84"/>
      <c r="G4847" s="84"/>
      <c r="H4847" s="84"/>
      <c r="I4847" s="84"/>
      <c r="J4847" s="84"/>
      <c r="K4847" s="84"/>
      <c r="L4847" s="84"/>
      <c r="M4847" s="84"/>
    </row>
    <row r="4848" spans="1:13" ht="15.15" customHeight="1" thickBot="1" x14ac:dyDescent="0.35">
      <c r="A4848" s="22"/>
      <c r="B4848" s="22"/>
      <c r="C4848" s="22"/>
      <c r="D4848" s="22"/>
      <c r="E4848" s="23"/>
      <c r="F4848" s="25" t="s">
        <v>10218</v>
      </c>
      <c r="G4848" s="25" t="s">
        <v>10219</v>
      </c>
      <c r="H4848" s="25" t="s">
        <v>10220</v>
      </c>
      <c r="I4848" s="25" t="s">
        <v>10221</v>
      </c>
      <c r="J4848" s="25" t="s">
        <v>10222</v>
      </c>
      <c r="K4848" s="25" t="s">
        <v>10223</v>
      </c>
      <c r="L4848" s="22"/>
      <c r="M4848" s="22"/>
    </row>
    <row r="4849" spans="1:13" ht="15.15" customHeight="1" thickBot="1" x14ac:dyDescent="0.35">
      <c r="A4849" s="22"/>
      <c r="B4849" s="22"/>
      <c r="C4849" s="22"/>
      <c r="D4849" s="26"/>
      <c r="E4849" s="27" t="s">
        <v>10224</v>
      </c>
      <c r="F4849" s="28">
        <v>3.5</v>
      </c>
      <c r="G4849" s="29"/>
      <c r="H4849" s="29"/>
      <c r="I4849" s="29"/>
      <c r="J4849" s="31">
        <f>ROUND(F4849,3)</f>
        <v>3.5</v>
      </c>
      <c r="K4849" s="33">
        <f>SUM(J4849:J4849)</f>
        <v>3.5</v>
      </c>
      <c r="L4849" s="22"/>
      <c r="M4849" s="22"/>
    </row>
    <row r="4850" spans="1:13" ht="15.45" customHeight="1" thickBot="1" x14ac:dyDescent="0.35">
      <c r="A4850" s="10" t="s">
        <v>10225</v>
      </c>
      <c r="B4850" s="5" t="s">
        <v>10226</v>
      </c>
      <c r="C4850" s="5" t="s">
        <v>10227</v>
      </c>
      <c r="D4850" s="84" t="s">
        <v>10228</v>
      </c>
      <c r="E4850" s="84"/>
      <c r="F4850" s="84"/>
      <c r="G4850" s="84"/>
      <c r="H4850" s="84"/>
      <c r="I4850" s="84"/>
      <c r="J4850" s="84"/>
      <c r="K4850" s="20">
        <f>SUM(K4853:K4853)</f>
        <v>110</v>
      </c>
      <c r="L4850" s="21">
        <f>ROUND(0*(1+M2/100),2)</f>
        <v>0</v>
      </c>
      <c r="M4850" s="21">
        <f>ROUND(K4850*L4850,2)</f>
        <v>0</v>
      </c>
    </row>
    <row r="4851" spans="1:13" ht="30.6" customHeight="1" thickBot="1" x14ac:dyDescent="0.35">
      <c r="A4851" s="22"/>
      <c r="B4851" s="22"/>
      <c r="C4851" s="22"/>
      <c r="D4851" s="84" t="s">
        <v>10229</v>
      </c>
      <c r="E4851" s="84"/>
      <c r="F4851" s="84"/>
      <c r="G4851" s="84"/>
      <c r="H4851" s="84"/>
      <c r="I4851" s="84"/>
      <c r="J4851" s="84"/>
      <c r="K4851" s="84"/>
      <c r="L4851" s="84"/>
      <c r="M4851" s="84"/>
    </row>
    <row r="4852" spans="1:13" ht="15.15" customHeight="1" thickBot="1" x14ac:dyDescent="0.35">
      <c r="A4852" s="22"/>
      <c r="B4852" s="22"/>
      <c r="C4852" s="22"/>
      <c r="D4852" s="22"/>
      <c r="E4852" s="23"/>
      <c r="F4852" s="25" t="s">
        <v>10230</v>
      </c>
      <c r="G4852" s="25" t="s">
        <v>10231</v>
      </c>
      <c r="H4852" s="25" t="s">
        <v>10232</v>
      </c>
      <c r="I4852" s="25" t="s">
        <v>10233</v>
      </c>
      <c r="J4852" s="25" t="s">
        <v>10234</v>
      </c>
      <c r="K4852" s="25" t="s">
        <v>10235</v>
      </c>
      <c r="L4852" s="22"/>
      <c r="M4852" s="22"/>
    </row>
    <row r="4853" spans="1:13" ht="15.15" customHeight="1" thickBot="1" x14ac:dyDescent="0.35">
      <c r="A4853" s="22"/>
      <c r="B4853" s="22"/>
      <c r="C4853" s="22"/>
      <c r="D4853" s="26"/>
      <c r="E4853" s="27" t="s">
        <v>10236</v>
      </c>
      <c r="F4853" s="28">
        <v>110</v>
      </c>
      <c r="G4853" s="29"/>
      <c r="H4853" s="29"/>
      <c r="I4853" s="29"/>
      <c r="J4853" s="31">
        <f>ROUND(F4853,3)</f>
        <v>110</v>
      </c>
      <c r="K4853" s="33">
        <f>SUM(J4853:J4853)</f>
        <v>110</v>
      </c>
      <c r="L4853" s="22"/>
      <c r="M4853" s="22"/>
    </row>
    <row r="4854" spans="1:13" ht="15.45" customHeight="1" thickBot="1" x14ac:dyDescent="0.35">
      <c r="A4854" s="10" t="s">
        <v>10237</v>
      </c>
      <c r="B4854" s="5" t="s">
        <v>10238</v>
      </c>
      <c r="C4854" s="5" t="s">
        <v>10239</v>
      </c>
      <c r="D4854" s="84" t="s">
        <v>10240</v>
      </c>
      <c r="E4854" s="84"/>
      <c r="F4854" s="84"/>
      <c r="G4854" s="84"/>
      <c r="H4854" s="84"/>
      <c r="I4854" s="84"/>
      <c r="J4854" s="84"/>
      <c r="K4854" s="20">
        <f>SUM(K4857:K4857)</f>
        <v>14.5</v>
      </c>
      <c r="L4854" s="21">
        <f>ROUND(0*(1+M2/100),2)</f>
        <v>0</v>
      </c>
      <c r="M4854" s="21">
        <f>ROUND(K4854*L4854,2)</f>
        <v>0</v>
      </c>
    </row>
    <row r="4855" spans="1:13" ht="30.6" customHeight="1" thickBot="1" x14ac:dyDescent="0.35">
      <c r="A4855" s="22"/>
      <c r="B4855" s="22"/>
      <c r="C4855" s="22"/>
      <c r="D4855" s="84" t="s">
        <v>10241</v>
      </c>
      <c r="E4855" s="84"/>
      <c r="F4855" s="84"/>
      <c r="G4855" s="84"/>
      <c r="H4855" s="84"/>
      <c r="I4855" s="84"/>
      <c r="J4855" s="84"/>
      <c r="K4855" s="84"/>
      <c r="L4855" s="84"/>
      <c r="M4855" s="84"/>
    </row>
    <row r="4856" spans="1:13" ht="15.15" customHeight="1" thickBot="1" x14ac:dyDescent="0.35">
      <c r="A4856" s="22"/>
      <c r="B4856" s="22"/>
      <c r="C4856" s="22"/>
      <c r="D4856" s="22"/>
      <c r="E4856" s="23"/>
      <c r="F4856" s="25" t="s">
        <v>10242</v>
      </c>
      <c r="G4856" s="25" t="s">
        <v>10243</v>
      </c>
      <c r="H4856" s="25" t="s">
        <v>10244</v>
      </c>
      <c r="I4856" s="25" t="s">
        <v>10245</v>
      </c>
      <c r="J4856" s="25" t="s">
        <v>10246</v>
      </c>
      <c r="K4856" s="25" t="s">
        <v>10247</v>
      </c>
      <c r="L4856" s="22"/>
      <c r="M4856" s="22"/>
    </row>
    <row r="4857" spans="1:13" ht="15.15" customHeight="1" thickBot="1" x14ac:dyDescent="0.35">
      <c r="A4857" s="22"/>
      <c r="B4857" s="22"/>
      <c r="C4857" s="22"/>
      <c r="D4857" s="26"/>
      <c r="E4857" s="27"/>
      <c r="F4857" s="28">
        <v>14.5</v>
      </c>
      <c r="G4857" s="29"/>
      <c r="H4857" s="29"/>
      <c r="I4857" s="29"/>
      <c r="J4857" s="31">
        <f>ROUND(F4857,3)</f>
        <v>14.5</v>
      </c>
      <c r="K4857" s="33">
        <f>SUM(J4857:J4857)</f>
        <v>14.5</v>
      </c>
      <c r="L4857" s="22"/>
      <c r="M4857" s="22"/>
    </row>
    <row r="4858" spans="1:13" ht="15.45" customHeight="1" thickBot="1" x14ac:dyDescent="0.35">
      <c r="A4858" s="10" t="s">
        <v>10248</v>
      </c>
      <c r="B4858" s="5" t="s">
        <v>10249</v>
      </c>
      <c r="C4858" s="5" t="s">
        <v>10250</v>
      </c>
      <c r="D4858" s="84" t="s">
        <v>10251</v>
      </c>
      <c r="E4858" s="84"/>
      <c r="F4858" s="84"/>
      <c r="G4858" s="84"/>
      <c r="H4858" s="84"/>
      <c r="I4858" s="84"/>
      <c r="J4858" s="84"/>
      <c r="K4858" s="20">
        <f>SUM(K4861:K4861)</f>
        <v>79</v>
      </c>
      <c r="L4858" s="21">
        <f>ROUND(0*(1+M2/100),2)</f>
        <v>0</v>
      </c>
      <c r="M4858" s="21">
        <f>ROUND(K4858*L4858,2)</f>
        <v>0</v>
      </c>
    </row>
    <row r="4859" spans="1:13" ht="39.75" customHeight="1" thickBot="1" x14ac:dyDescent="0.35">
      <c r="A4859" s="22"/>
      <c r="B4859" s="22"/>
      <c r="C4859" s="22"/>
      <c r="D4859" s="84" t="s">
        <v>10252</v>
      </c>
      <c r="E4859" s="84"/>
      <c r="F4859" s="84"/>
      <c r="G4859" s="84"/>
      <c r="H4859" s="84"/>
      <c r="I4859" s="84"/>
      <c r="J4859" s="84"/>
      <c r="K4859" s="84"/>
      <c r="L4859" s="84"/>
      <c r="M4859" s="84"/>
    </row>
    <row r="4860" spans="1:13" ht="15.15" customHeight="1" thickBot="1" x14ac:dyDescent="0.35">
      <c r="A4860" s="22"/>
      <c r="B4860" s="22"/>
      <c r="C4860" s="22"/>
      <c r="D4860" s="22"/>
      <c r="E4860" s="23"/>
      <c r="F4860" s="25" t="s">
        <v>10253</v>
      </c>
      <c r="G4860" s="25" t="s">
        <v>10254</v>
      </c>
      <c r="H4860" s="25" t="s">
        <v>10255</v>
      </c>
      <c r="I4860" s="25" t="s">
        <v>10256</v>
      </c>
      <c r="J4860" s="25" t="s">
        <v>10257</v>
      </c>
      <c r="K4860" s="25" t="s">
        <v>10258</v>
      </c>
      <c r="L4860" s="22"/>
      <c r="M4860" s="22"/>
    </row>
    <row r="4861" spans="1:13" ht="21.3" customHeight="1" thickBot="1" x14ac:dyDescent="0.35">
      <c r="A4861" s="22"/>
      <c r="B4861" s="22"/>
      <c r="C4861" s="22"/>
      <c r="D4861" s="26"/>
      <c r="E4861" s="27" t="s">
        <v>10259</v>
      </c>
      <c r="F4861" s="28">
        <v>79</v>
      </c>
      <c r="G4861" s="29"/>
      <c r="H4861" s="29"/>
      <c r="I4861" s="29"/>
      <c r="J4861" s="31">
        <f>ROUND(F4861,3)</f>
        <v>79</v>
      </c>
      <c r="K4861" s="33">
        <f>SUM(J4861:J4861)</f>
        <v>79</v>
      </c>
      <c r="L4861" s="22"/>
      <c r="M4861" s="22"/>
    </row>
    <row r="4862" spans="1:13" ht="15.45" customHeight="1" thickBot="1" x14ac:dyDescent="0.35">
      <c r="A4862" s="10" t="s">
        <v>10260</v>
      </c>
      <c r="B4862" s="5" t="s">
        <v>10261</v>
      </c>
      <c r="C4862" s="5" t="s">
        <v>10262</v>
      </c>
      <c r="D4862" s="84" t="s">
        <v>10263</v>
      </c>
      <c r="E4862" s="84"/>
      <c r="F4862" s="84"/>
      <c r="G4862" s="84"/>
      <c r="H4862" s="84"/>
      <c r="I4862" s="84"/>
      <c r="J4862" s="84"/>
      <c r="K4862" s="20">
        <f>SUM(K4865:K4865)</f>
        <v>20</v>
      </c>
      <c r="L4862" s="21">
        <f>ROUND(0*(1+M2/100),2)</f>
        <v>0</v>
      </c>
      <c r="M4862" s="21">
        <f>ROUND(K4862*L4862,2)</f>
        <v>0</v>
      </c>
    </row>
    <row r="4863" spans="1:13" ht="39.75" customHeight="1" thickBot="1" x14ac:dyDescent="0.35">
      <c r="A4863" s="22"/>
      <c r="B4863" s="22"/>
      <c r="C4863" s="22"/>
      <c r="D4863" s="84" t="s">
        <v>10264</v>
      </c>
      <c r="E4863" s="84"/>
      <c r="F4863" s="84"/>
      <c r="G4863" s="84"/>
      <c r="H4863" s="84"/>
      <c r="I4863" s="84"/>
      <c r="J4863" s="84"/>
      <c r="K4863" s="84"/>
      <c r="L4863" s="84"/>
      <c r="M4863" s="84"/>
    </row>
    <row r="4864" spans="1:13" ht="15.15" customHeight="1" thickBot="1" x14ac:dyDescent="0.35">
      <c r="A4864" s="22"/>
      <c r="B4864" s="22"/>
      <c r="C4864" s="22"/>
      <c r="D4864" s="22"/>
      <c r="E4864" s="23"/>
      <c r="F4864" s="25" t="s">
        <v>10265</v>
      </c>
      <c r="G4864" s="25" t="s">
        <v>10266</v>
      </c>
      <c r="H4864" s="25" t="s">
        <v>10267</v>
      </c>
      <c r="I4864" s="25" t="s">
        <v>10268</v>
      </c>
      <c r="J4864" s="25" t="s">
        <v>10269</v>
      </c>
      <c r="K4864" s="25" t="s">
        <v>10270</v>
      </c>
      <c r="L4864" s="22"/>
      <c r="M4864" s="22"/>
    </row>
    <row r="4865" spans="1:13" ht="30.6" customHeight="1" thickBot="1" x14ac:dyDescent="0.35">
      <c r="A4865" s="22"/>
      <c r="B4865" s="22"/>
      <c r="C4865" s="22"/>
      <c r="D4865" s="26"/>
      <c r="E4865" s="27" t="s">
        <v>10271</v>
      </c>
      <c r="F4865" s="28">
        <v>20</v>
      </c>
      <c r="G4865" s="29"/>
      <c r="H4865" s="29"/>
      <c r="I4865" s="29"/>
      <c r="J4865" s="31">
        <f>ROUND(F4865,3)</f>
        <v>20</v>
      </c>
      <c r="K4865" s="33">
        <f>SUM(J4865:J4865)</f>
        <v>20</v>
      </c>
      <c r="L4865" s="22"/>
      <c r="M4865" s="22"/>
    </row>
    <row r="4866" spans="1:13" ht="15.45" customHeight="1" thickBot="1" x14ac:dyDescent="0.35">
      <c r="A4866" s="10" t="s">
        <v>10272</v>
      </c>
      <c r="B4866" s="5" t="s">
        <v>10273</v>
      </c>
      <c r="C4866" s="5" t="s">
        <v>10274</v>
      </c>
      <c r="D4866" s="84" t="s">
        <v>10275</v>
      </c>
      <c r="E4866" s="84"/>
      <c r="F4866" s="84"/>
      <c r="G4866" s="84"/>
      <c r="H4866" s="84"/>
      <c r="I4866" s="84"/>
      <c r="J4866" s="84"/>
      <c r="K4866" s="20">
        <f>SUM(K4869:K4873)</f>
        <v>105</v>
      </c>
      <c r="L4866" s="21">
        <f>ROUND(0*(1+M2/100),2)</f>
        <v>0</v>
      </c>
      <c r="M4866" s="21">
        <f>ROUND(K4866*L4866,2)</f>
        <v>0</v>
      </c>
    </row>
    <row r="4867" spans="1:13" ht="39.75" customHeight="1" thickBot="1" x14ac:dyDescent="0.35">
      <c r="A4867" s="22"/>
      <c r="B4867" s="22"/>
      <c r="C4867" s="22"/>
      <c r="D4867" s="84" t="s">
        <v>10276</v>
      </c>
      <c r="E4867" s="84"/>
      <c r="F4867" s="84"/>
      <c r="G4867" s="84"/>
      <c r="H4867" s="84"/>
      <c r="I4867" s="84"/>
      <c r="J4867" s="84"/>
      <c r="K4867" s="84"/>
      <c r="L4867" s="84"/>
      <c r="M4867" s="84"/>
    </row>
    <row r="4868" spans="1:13" ht="15.15" customHeight="1" thickBot="1" x14ac:dyDescent="0.35">
      <c r="A4868" s="22"/>
      <c r="B4868" s="22"/>
      <c r="C4868" s="22"/>
      <c r="D4868" s="22"/>
      <c r="E4868" s="23"/>
      <c r="F4868" s="25" t="s">
        <v>10277</v>
      </c>
      <c r="G4868" s="25" t="s">
        <v>10278</v>
      </c>
      <c r="H4868" s="25" t="s">
        <v>10279</v>
      </c>
      <c r="I4868" s="25" t="s">
        <v>10280</v>
      </c>
      <c r="J4868" s="25" t="s">
        <v>10281</v>
      </c>
      <c r="K4868" s="25" t="s">
        <v>10282</v>
      </c>
      <c r="L4868" s="22"/>
      <c r="M4868" s="22"/>
    </row>
    <row r="4869" spans="1:13" ht="21.3" customHeight="1" thickBot="1" x14ac:dyDescent="0.35">
      <c r="A4869" s="22"/>
      <c r="B4869" s="22"/>
      <c r="C4869" s="22"/>
      <c r="D4869" s="26"/>
      <c r="E4869" s="27" t="s">
        <v>10283</v>
      </c>
      <c r="F4869" s="28"/>
      <c r="G4869" s="29"/>
      <c r="H4869" s="29"/>
      <c r="I4869" s="29"/>
      <c r="J4869" s="41" t="s">
        <v>10284</v>
      </c>
      <c r="K4869" s="42"/>
      <c r="L4869" s="22"/>
      <c r="M4869" s="22"/>
    </row>
    <row r="4870" spans="1:13" ht="15.15" customHeight="1" thickBot="1" x14ac:dyDescent="0.35">
      <c r="A4870" s="22"/>
      <c r="B4870" s="22"/>
      <c r="C4870" s="22"/>
      <c r="D4870" s="26"/>
      <c r="E4870" s="5" t="s">
        <v>10285</v>
      </c>
      <c r="F4870" s="3">
        <v>13</v>
      </c>
      <c r="G4870" s="20"/>
      <c r="H4870" s="20"/>
      <c r="I4870" s="20"/>
      <c r="J4870" s="30">
        <f>ROUND(F4870,3)</f>
        <v>13</v>
      </c>
      <c r="K4870" s="22"/>
      <c r="L4870" s="22"/>
      <c r="M4870" s="22"/>
    </row>
    <row r="4871" spans="1:13" ht="15.15" customHeight="1" thickBot="1" x14ac:dyDescent="0.35">
      <c r="A4871" s="22"/>
      <c r="B4871" s="22"/>
      <c r="C4871" s="22"/>
      <c r="D4871" s="26"/>
      <c r="E4871" s="5" t="s">
        <v>10286</v>
      </c>
      <c r="F4871" s="3">
        <v>12.5</v>
      </c>
      <c r="G4871" s="20"/>
      <c r="H4871" s="20"/>
      <c r="I4871" s="20"/>
      <c r="J4871" s="30">
        <f>ROUND(F4871,3)</f>
        <v>12.5</v>
      </c>
      <c r="K4871" s="22"/>
      <c r="L4871" s="22"/>
      <c r="M4871" s="22"/>
    </row>
    <row r="4872" spans="1:13" ht="21.3" customHeight="1" thickBot="1" x14ac:dyDescent="0.35">
      <c r="A4872" s="22"/>
      <c r="B4872" s="22"/>
      <c r="C4872" s="22"/>
      <c r="D4872" s="26"/>
      <c r="E4872" s="5" t="s">
        <v>10287</v>
      </c>
      <c r="F4872" s="3"/>
      <c r="G4872" s="20"/>
      <c r="H4872" s="20"/>
      <c r="I4872" s="20"/>
      <c r="J4872" s="24" t="s">
        <v>10288</v>
      </c>
      <c r="K4872" s="22"/>
      <c r="L4872" s="22"/>
      <c r="M4872" s="22"/>
    </row>
    <row r="4873" spans="1:13" ht="15.15" customHeight="1" thickBot="1" x14ac:dyDescent="0.35">
      <c r="A4873" s="22"/>
      <c r="B4873" s="22"/>
      <c r="C4873" s="22"/>
      <c r="D4873" s="26"/>
      <c r="E4873" s="5" t="s">
        <v>10289</v>
      </c>
      <c r="F4873" s="3">
        <v>79.5</v>
      </c>
      <c r="G4873" s="20"/>
      <c r="H4873" s="20"/>
      <c r="I4873" s="20"/>
      <c r="J4873" s="30">
        <f>ROUND(F4873,3)</f>
        <v>79.5</v>
      </c>
      <c r="K4873" s="32">
        <f>SUM(J4869:J4873)</f>
        <v>105</v>
      </c>
      <c r="L4873" s="22"/>
      <c r="M4873" s="22"/>
    </row>
    <row r="4874" spans="1:13" ht="15.45" customHeight="1" thickBot="1" x14ac:dyDescent="0.35">
      <c r="A4874" s="10" t="s">
        <v>10290</v>
      </c>
      <c r="B4874" s="5" t="s">
        <v>10291</v>
      </c>
      <c r="C4874" s="5" t="s">
        <v>10292</v>
      </c>
      <c r="D4874" s="84" t="s">
        <v>10293</v>
      </c>
      <c r="E4874" s="84"/>
      <c r="F4874" s="84"/>
      <c r="G4874" s="84"/>
      <c r="H4874" s="84"/>
      <c r="I4874" s="84"/>
      <c r="J4874" s="84"/>
      <c r="K4874" s="20">
        <f>SUM(K4877:K4881)</f>
        <v>173.5</v>
      </c>
      <c r="L4874" s="21">
        <f>ROUND(0*(1+M2/100),2)</f>
        <v>0</v>
      </c>
      <c r="M4874" s="21">
        <f>ROUND(K4874*L4874,2)</f>
        <v>0</v>
      </c>
    </row>
    <row r="4875" spans="1:13" ht="39.75" customHeight="1" thickBot="1" x14ac:dyDescent="0.35">
      <c r="A4875" s="22"/>
      <c r="B4875" s="22"/>
      <c r="C4875" s="22"/>
      <c r="D4875" s="84" t="s">
        <v>10294</v>
      </c>
      <c r="E4875" s="84"/>
      <c r="F4875" s="84"/>
      <c r="G4875" s="84"/>
      <c r="H4875" s="84"/>
      <c r="I4875" s="84"/>
      <c r="J4875" s="84"/>
      <c r="K4875" s="84"/>
      <c r="L4875" s="84"/>
      <c r="M4875" s="84"/>
    </row>
    <row r="4876" spans="1:13" ht="15.15" customHeight="1" thickBot="1" x14ac:dyDescent="0.35">
      <c r="A4876" s="22"/>
      <c r="B4876" s="22"/>
      <c r="C4876" s="22"/>
      <c r="D4876" s="22"/>
      <c r="E4876" s="23"/>
      <c r="F4876" s="25" t="s">
        <v>10295</v>
      </c>
      <c r="G4876" s="25" t="s">
        <v>10296</v>
      </c>
      <c r="H4876" s="25" t="s">
        <v>10297</v>
      </c>
      <c r="I4876" s="25" t="s">
        <v>10298</v>
      </c>
      <c r="J4876" s="25" t="s">
        <v>10299</v>
      </c>
      <c r="K4876" s="25" t="s">
        <v>10300</v>
      </c>
      <c r="L4876" s="22"/>
      <c r="M4876" s="22"/>
    </row>
    <row r="4877" spans="1:13" ht="21.3" customHeight="1" thickBot="1" x14ac:dyDescent="0.35">
      <c r="A4877" s="22"/>
      <c r="B4877" s="22"/>
      <c r="C4877" s="22"/>
      <c r="D4877" s="26"/>
      <c r="E4877" s="27" t="s">
        <v>10301</v>
      </c>
      <c r="F4877" s="28"/>
      <c r="G4877" s="29"/>
      <c r="H4877" s="29"/>
      <c r="I4877" s="29"/>
      <c r="J4877" s="41" t="s">
        <v>10302</v>
      </c>
      <c r="K4877" s="42"/>
      <c r="L4877" s="22"/>
      <c r="M4877" s="22"/>
    </row>
    <row r="4878" spans="1:13" ht="15.15" customHeight="1" thickBot="1" x14ac:dyDescent="0.35">
      <c r="A4878" s="22"/>
      <c r="B4878" s="22"/>
      <c r="C4878" s="22"/>
      <c r="D4878" s="26"/>
      <c r="E4878" s="5" t="s">
        <v>10303</v>
      </c>
      <c r="F4878" s="3">
        <v>1.5</v>
      </c>
      <c r="G4878" s="20"/>
      <c r="H4878" s="20"/>
      <c r="I4878" s="20"/>
      <c r="J4878" s="30">
        <f>ROUND(F4878,3)</f>
        <v>1.5</v>
      </c>
      <c r="K4878" s="22"/>
      <c r="L4878" s="22"/>
      <c r="M4878" s="22"/>
    </row>
    <row r="4879" spans="1:13" ht="15.15" customHeight="1" thickBot="1" x14ac:dyDescent="0.35">
      <c r="A4879" s="22"/>
      <c r="B4879" s="22"/>
      <c r="C4879" s="22"/>
      <c r="D4879" s="26"/>
      <c r="E4879" s="5" t="s">
        <v>10304</v>
      </c>
      <c r="F4879" s="3">
        <v>57</v>
      </c>
      <c r="G4879" s="20"/>
      <c r="H4879" s="20"/>
      <c r="I4879" s="20"/>
      <c r="J4879" s="30">
        <f>ROUND(F4879,3)</f>
        <v>57</v>
      </c>
      <c r="K4879" s="22"/>
      <c r="L4879" s="22"/>
      <c r="M4879" s="22"/>
    </row>
    <row r="4880" spans="1:13" ht="15.15" customHeight="1" thickBot="1" x14ac:dyDescent="0.35">
      <c r="A4880" s="22"/>
      <c r="B4880" s="22"/>
      <c r="C4880" s="22"/>
      <c r="D4880" s="26"/>
      <c r="E4880" s="5" t="s">
        <v>10305</v>
      </c>
      <c r="F4880" s="3">
        <v>94.5</v>
      </c>
      <c r="G4880" s="20"/>
      <c r="H4880" s="20"/>
      <c r="I4880" s="20"/>
      <c r="J4880" s="30">
        <f>ROUND(F4880,3)</f>
        <v>94.5</v>
      </c>
      <c r="K4880" s="22"/>
      <c r="L4880" s="22"/>
      <c r="M4880" s="22"/>
    </row>
    <row r="4881" spans="1:13" ht="15.15" customHeight="1" thickBot="1" x14ac:dyDescent="0.35">
      <c r="A4881" s="22"/>
      <c r="B4881" s="22"/>
      <c r="C4881" s="22"/>
      <c r="D4881" s="26"/>
      <c r="E4881" s="5" t="s">
        <v>10306</v>
      </c>
      <c r="F4881" s="3">
        <v>20.5</v>
      </c>
      <c r="G4881" s="20"/>
      <c r="H4881" s="20"/>
      <c r="I4881" s="20"/>
      <c r="J4881" s="30">
        <f>ROUND(F4881,3)</f>
        <v>20.5</v>
      </c>
      <c r="K4881" s="32">
        <f>SUM(J4877:J4881)</f>
        <v>173.5</v>
      </c>
      <c r="L4881" s="22"/>
      <c r="M4881" s="22"/>
    </row>
    <row r="4882" spans="1:13" ht="15.45" customHeight="1" thickBot="1" x14ac:dyDescent="0.35">
      <c r="A4882" s="10" t="s">
        <v>10307</v>
      </c>
      <c r="B4882" s="5" t="s">
        <v>10308</v>
      </c>
      <c r="C4882" s="5" t="s">
        <v>10309</v>
      </c>
      <c r="D4882" s="84" t="s">
        <v>10310</v>
      </c>
      <c r="E4882" s="84"/>
      <c r="F4882" s="84"/>
      <c r="G4882" s="84"/>
      <c r="H4882" s="84"/>
      <c r="I4882" s="84"/>
      <c r="J4882" s="84"/>
      <c r="K4882" s="20">
        <f>SUM(K4885:K4886)</f>
        <v>12.5</v>
      </c>
      <c r="L4882" s="21">
        <f>ROUND(0*(1+M2/100),2)</f>
        <v>0</v>
      </c>
      <c r="M4882" s="21">
        <f>ROUND(K4882*L4882,2)</f>
        <v>0</v>
      </c>
    </row>
    <row r="4883" spans="1:13" ht="39.75" customHeight="1" thickBot="1" x14ac:dyDescent="0.35">
      <c r="A4883" s="22"/>
      <c r="B4883" s="22"/>
      <c r="C4883" s="22"/>
      <c r="D4883" s="84" t="s">
        <v>10311</v>
      </c>
      <c r="E4883" s="84"/>
      <c r="F4883" s="84"/>
      <c r="G4883" s="84"/>
      <c r="H4883" s="84"/>
      <c r="I4883" s="84"/>
      <c r="J4883" s="84"/>
      <c r="K4883" s="84"/>
      <c r="L4883" s="84"/>
      <c r="M4883" s="84"/>
    </row>
    <row r="4884" spans="1:13" ht="15.15" customHeight="1" thickBot="1" x14ac:dyDescent="0.35">
      <c r="A4884" s="22"/>
      <c r="B4884" s="22"/>
      <c r="C4884" s="22"/>
      <c r="D4884" s="22"/>
      <c r="E4884" s="23"/>
      <c r="F4884" s="25" t="s">
        <v>10312</v>
      </c>
      <c r="G4884" s="25" t="s">
        <v>10313</v>
      </c>
      <c r="H4884" s="25" t="s">
        <v>10314</v>
      </c>
      <c r="I4884" s="25" t="s">
        <v>10315</v>
      </c>
      <c r="J4884" s="25" t="s">
        <v>10316</v>
      </c>
      <c r="K4884" s="25" t="s">
        <v>10317</v>
      </c>
      <c r="L4884" s="22"/>
      <c r="M4884" s="22"/>
    </row>
    <row r="4885" spans="1:13" ht="21.3" customHeight="1" thickBot="1" x14ac:dyDescent="0.35">
      <c r="A4885" s="22"/>
      <c r="B4885" s="22"/>
      <c r="C4885" s="22"/>
      <c r="D4885" s="26"/>
      <c r="E4885" s="27" t="s">
        <v>10318</v>
      </c>
      <c r="F4885" s="28"/>
      <c r="G4885" s="29"/>
      <c r="H4885" s="29"/>
      <c r="I4885" s="29"/>
      <c r="J4885" s="41" t="s">
        <v>10319</v>
      </c>
      <c r="K4885" s="42"/>
      <c r="L4885" s="22"/>
      <c r="M4885" s="22"/>
    </row>
    <row r="4886" spans="1:13" ht="15.15" customHeight="1" thickBot="1" x14ac:dyDescent="0.35">
      <c r="A4886" s="22"/>
      <c r="B4886" s="22"/>
      <c r="C4886" s="22"/>
      <c r="D4886" s="26"/>
      <c r="E4886" s="5" t="s">
        <v>10320</v>
      </c>
      <c r="F4886" s="3">
        <v>12.5</v>
      </c>
      <c r="G4886" s="20"/>
      <c r="H4886" s="20"/>
      <c r="I4886" s="20"/>
      <c r="J4886" s="30">
        <f>ROUND(F4886,3)</f>
        <v>12.5</v>
      </c>
      <c r="K4886" s="32">
        <f>SUM(J4885:J4886)</f>
        <v>12.5</v>
      </c>
      <c r="L4886" s="22"/>
      <c r="M4886" s="22"/>
    </row>
    <row r="4887" spans="1:13" ht="15.45" customHeight="1" thickBot="1" x14ac:dyDescent="0.35">
      <c r="A4887" s="10" t="s">
        <v>10321</v>
      </c>
      <c r="B4887" s="5" t="s">
        <v>10322</v>
      </c>
      <c r="C4887" s="5" t="s">
        <v>10323</v>
      </c>
      <c r="D4887" s="84" t="s">
        <v>10324</v>
      </c>
      <c r="E4887" s="84"/>
      <c r="F4887" s="84"/>
      <c r="G4887" s="84"/>
      <c r="H4887" s="84"/>
      <c r="I4887" s="84"/>
      <c r="J4887" s="84"/>
      <c r="K4887" s="20">
        <f>SUM(K4890:K4891)</f>
        <v>9.5</v>
      </c>
      <c r="L4887" s="21">
        <f>ROUND(0*(1+M2/100),2)</f>
        <v>0</v>
      </c>
      <c r="M4887" s="21">
        <f>ROUND(K4887*L4887,2)</f>
        <v>0</v>
      </c>
    </row>
    <row r="4888" spans="1:13" ht="39.75" customHeight="1" thickBot="1" x14ac:dyDescent="0.35">
      <c r="A4888" s="22"/>
      <c r="B4888" s="22"/>
      <c r="C4888" s="22"/>
      <c r="D4888" s="84" t="s">
        <v>10325</v>
      </c>
      <c r="E4888" s="84"/>
      <c r="F4888" s="84"/>
      <c r="G4888" s="84"/>
      <c r="H4888" s="84"/>
      <c r="I4888" s="84"/>
      <c r="J4888" s="84"/>
      <c r="K4888" s="84"/>
      <c r="L4888" s="84"/>
      <c r="M4888" s="84"/>
    </row>
    <row r="4889" spans="1:13" ht="15.15" customHeight="1" thickBot="1" x14ac:dyDescent="0.35">
      <c r="A4889" s="22"/>
      <c r="B4889" s="22"/>
      <c r="C4889" s="22"/>
      <c r="D4889" s="22"/>
      <c r="E4889" s="23"/>
      <c r="F4889" s="25" t="s">
        <v>10326</v>
      </c>
      <c r="G4889" s="25" t="s">
        <v>10327</v>
      </c>
      <c r="H4889" s="25" t="s">
        <v>10328</v>
      </c>
      <c r="I4889" s="25" t="s">
        <v>10329</v>
      </c>
      <c r="J4889" s="25" t="s">
        <v>10330</v>
      </c>
      <c r="K4889" s="25" t="s">
        <v>10331</v>
      </c>
      <c r="L4889" s="22"/>
      <c r="M4889" s="22"/>
    </row>
    <row r="4890" spans="1:13" ht="21.3" customHeight="1" thickBot="1" x14ac:dyDescent="0.35">
      <c r="A4890" s="22"/>
      <c r="B4890" s="22"/>
      <c r="C4890" s="22"/>
      <c r="D4890" s="26"/>
      <c r="E4890" s="27" t="s">
        <v>10332</v>
      </c>
      <c r="F4890" s="28"/>
      <c r="G4890" s="29"/>
      <c r="H4890" s="29"/>
      <c r="I4890" s="29"/>
      <c r="J4890" s="41" t="s">
        <v>10333</v>
      </c>
      <c r="K4890" s="42"/>
      <c r="L4890" s="22"/>
      <c r="M4890" s="22"/>
    </row>
    <row r="4891" spans="1:13" ht="15.15" customHeight="1" thickBot="1" x14ac:dyDescent="0.35">
      <c r="A4891" s="22"/>
      <c r="B4891" s="22"/>
      <c r="C4891" s="22"/>
      <c r="D4891" s="26"/>
      <c r="E4891" s="5" t="s">
        <v>10334</v>
      </c>
      <c r="F4891" s="3">
        <v>9.5</v>
      </c>
      <c r="G4891" s="20"/>
      <c r="H4891" s="20"/>
      <c r="I4891" s="20"/>
      <c r="J4891" s="30">
        <f>ROUND(F4891,3)</f>
        <v>9.5</v>
      </c>
      <c r="K4891" s="32">
        <f>SUM(J4890:J4891)</f>
        <v>9.5</v>
      </c>
      <c r="L4891" s="22"/>
      <c r="M4891" s="22"/>
    </row>
    <row r="4892" spans="1:13" ht="15.45" customHeight="1" thickBot="1" x14ac:dyDescent="0.35">
      <c r="A4892" s="10" t="s">
        <v>10335</v>
      </c>
      <c r="B4892" s="5" t="s">
        <v>10336</v>
      </c>
      <c r="C4892" s="5" t="s">
        <v>10337</v>
      </c>
      <c r="D4892" s="84" t="s">
        <v>10338</v>
      </c>
      <c r="E4892" s="84"/>
      <c r="F4892" s="84"/>
      <c r="G4892" s="84"/>
      <c r="H4892" s="84"/>
      <c r="I4892" s="84"/>
      <c r="J4892" s="84"/>
      <c r="K4892" s="20">
        <f>SUM(K4895:K4896)</f>
        <v>8</v>
      </c>
      <c r="L4892" s="21">
        <f>ROUND(0*(1+M2/100),2)</f>
        <v>0</v>
      </c>
      <c r="M4892" s="21">
        <f>ROUND(K4892*L4892,2)</f>
        <v>0</v>
      </c>
    </row>
    <row r="4893" spans="1:13" ht="39.75" customHeight="1" thickBot="1" x14ac:dyDescent="0.35">
      <c r="A4893" s="22"/>
      <c r="B4893" s="22"/>
      <c r="C4893" s="22"/>
      <c r="D4893" s="84" t="s">
        <v>10339</v>
      </c>
      <c r="E4893" s="84"/>
      <c r="F4893" s="84"/>
      <c r="G4893" s="84"/>
      <c r="H4893" s="84"/>
      <c r="I4893" s="84"/>
      <c r="J4893" s="84"/>
      <c r="K4893" s="84"/>
      <c r="L4893" s="84"/>
      <c r="M4893" s="84"/>
    </row>
    <row r="4894" spans="1:13" ht="15.15" customHeight="1" thickBot="1" x14ac:dyDescent="0.35">
      <c r="A4894" s="22"/>
      <c r="B4894" s="22"/>
      <c r="C4894" s="22"/>
      <c r="D4894" s="22"/>
      <c r="E4894" s="23"/>
      <c r="F4894" s="25" t="s">
        <v>10340</v>
      </c>
      <c r="G4894" s="25" t="s">
        <v>10341</v>
      </c>
      <c r="H4894" s="25" t="s">
        <v>10342</v>
      </c>
      <c r="I4894" s="25" t="s">
        <v>10343</v>
      </c>
      <c r="J4894" s="25" t="s">
        <v>10344</v>
      </c>
      <c r="K4894" s="25" t="s">
        <v>10345</v>
      </c>
      <c r="L4894" s="22"/>
      <c r="M4894" s="22"/>
    </row>
    <row r="4895" spans="1:13" ht="21.3" customHeight="1" thickBot="1" x14ac:dyDescent="0.35">
      <c r="A4895" s="22"/>
      <c r="B4895" s="22"/>
      <c r="C4895" s="22"/>
      <c r="D4895" s="26"/>
      <c r="E4895" s="27" t="s">
        <v>10346</v>
      </c>
      <c r="F4895" s="28"/>
      <c r="G4895" s="29"/>
      <c r="H4895" s="29"/>
      <c r="I4895" s="29"/>
      <c r="J4895" s="41" t="s">
        <v>10347</v>
      </c>
      <c r="K4895" s="42"/>
      <c r="L4895" s="22"/>
      <c r="M4895" s="22"/>
    </row>
    <row r="4896" spans="1:13" ht="15.15" customHeight="1" thickBot="1" x14ac:dyDescent="0.35">
      <c r="A4896" s="22"/>
      <c r="B4896" s="22"/>
      <c r="C4896" s="22"/>
      <c r="D4896" s="26"/>
      <c r="E4896" s="5" t="s">
        <v>10348</v>
      </c>
      <c r="F4896" s="3">
        <v>8</v>
      </c>
      <c r="G4896" s="20"/>
      <c r="H4896" s="20"/>
      <c r="I4896" s="20"/>
      <c r="J4896" s="30">
        <f>ROUND(F4896,3)</f>
        <v>8</v>
      </c>
      <c r="K4896" s="32">
        <f>SUM(J4895:J4896)</f>
        <v>8</v>
      </c>
      <c r="L4896" s="22"/>
      <c r="M4896" s="22"/>
    </row>
    <row r="4897" spans="1:13" ht="15.45" customHeight="1" thickBot="1" x14ac:dyDescent="0.35">
      <c r="A4897" s="10" t="s">
        <v>10349</v>
      </c>
      <c r="B4897" s="5" t="s">
        <v>10350</v>
      </c>
      <c r="C4897" s="5" t="s">
        <v>10351</v>
      </c>
      <c r="D4897" s="84" t="s">
        <v>10352</v>
      </c>
      <c r="E4897" s="84"/>
      <c r="F4897" s="84"/>
      <c r="G4897" s="84"/>
      <c r="H4897" s="84"/>
      <c r="I4897" s="84"/>
      <c r="J4897" s="84"/>
      <c r="K4897" s="20">
        <f>SUM(K4900:K4901)</f>
        <v>18</v>
      </c>
      <c r="L4897" s="21">
        <f>ROUND(0*(1+M2/100),2)</f>
        <v>0</v>
      </c>
      <c r="M4897" s="21">
        <f>ROUND(K4897*L4897,2)</f>
        <v>0</v>
      </c>
    </row>
    <row r="4898" spans="1:13" ht="39.75" customHeight="1" thickBot="1" x14ac:dyDescent="0.35">
      <c r="A4898" s="22"/>
      <c r="B4898" s="22"/>
      <c r="C4898" s="22"/>
      <c r="D4898" s="84" t="s">
        <v>10353</v>
      </c>
      <c r="E4898" s="84"/>
      <c r="F4898" s="84"/>
      <c r="G4898" s="84"/>
      <c r="H4898" s="84"/>
      <c r="I4898" s="84"/>
      <c r="J4898" s="84"/>
      <c r="K4898" s="84"/>
      <c r="L4898" s="84"/>
      <c r="M4898" s="84"/>
    </row>
    <row r="4899" spans="1:13" ht="15.15" customHeight="1" thickBot="1" x14ac:dyDescent="0.35">
      <c r="A4899" s="22"/>
      <c r="B4899" s="22"/>
      <c r="C4899" s="22"/>
      <c r="D4899" s="22"/>
      <c r="E4899" s="23"/>
      <c r="F4899" s="25" t="s">
        <v>10354</v>
      </c>
      <c r="G4899" s="25" t="s">
        <v>10355</v>
      </c>
      <c r="H4899" s="25" t="s">
        <v>10356</v>
      </c>
      <c r="I4899" s="25" t="s">
        <v>10357</v>
      </c>
      <c r="J4899" s="25" t="s">
        <v>10358</v>
      </c>
      <c r="K4899" s="25" t="s">
        <v>10359</v>
      </c>
      <c r="L4899" s="22"/>
      <c r="M4899" s="22"/>
    </row>
    <row r="4900" spans="1:13" ht="21.3" customHeight="1" thickBot="1" x14ac:dyDescent="0.35">
      <c r="A4900" s="22"/>
      <c r="B4900" s="22"/>
      <c r="C4900" s="22"/>
      <c r="D4900" s="26"/>
      <c r="E4900" s="27" t="s">
        <v>10360</v>
      </c>
      <c r="F4900" s="28"/>
      <c r="G4900" s="29"/>
      <c r="H4900" s="29"/>
      <c r="I4900" s="29"/>
      <c r="J4900" s="41" t="s">
        <v>10361</v>
      </c>
      <c r="K4900" s="42"/>
      <c r="L4900" s="22"/>
      <c r="M4900" s="22"/>
    </row>
    <row r="4901" spans="1:13" ht="15.15" customHeight="1" thickBot="1" x14ac:dyDescent="0.35">
      <c r="A4901" s="22"/>
      <c r="B4901" s="22"/>
      <c r="C4901" s="22"/>
      <c r="D4901" s="26"/>
      <c r="E4901" s="5" t="s">
        <v>10362</v>
      </c>
      <c r="F4901" s="3">
        <v>18</v>
      </c>
      <c r="G4901" s="20"/>
      <c r="H4901" s="20"/>
      <c r="I4901" s="20"/>
      <c r="J4901" s="30">
        <f>ROUND(F4901,3)</f>
        <v>18</v>
      </c>
      <c r="K4901" s="32">
        <f>SUM(J4900:J4901)</f>
        <v>18</v>
      </c>
      <c r="L4901" s="22"/>
      <c r="M4901" s="22"/>
    </row>
    <row r="4902" spans="1:13" ht="15.45" customHeight="1" thickBot="1" x14ac:dyDescent="0.35">
      <c r="A4902" s="10" t="s">
        <v>10363</v>
      </c>
      <c r="B4902" s="5" t="s">
        <v>10364</v>
      </c>
      <c r="C4902" s="5" t="s">
        <v>10365</v>
      </c>
      <c r="D4902" s="84" t="s">
        <v>10366</v>
      </c>
      <c r="E4902" s="84"/>
      <c r="F4902" s="84"/>
      <c r="G4902" s="84"/>
      <c r="H4902" s="84"/>
      <c r="I4902" s="84"/>
      <c r="J4902" s="84"/>
      <c r="K4902" s="20">
        <f>SUM(K4905:K4907)</f>
        <v>33.5</v>
      </c>
      <c r="L4902" s="21">
        <f>ROUND(0*(1+M2/100),2)</f>
        <v>0</v>
      </c>
      <c r="M4902" s="21">
        <f>ROUND(K4902*L4902,2)</f>
        <v>0</v>
      </c>
    </row>
    <row r="4903" spans="1:13" ht="49.05" customHeight="1" thickBot="1" x14ac:dyDescent="0.35">
      <c r="A4903" s="22"/>
      <c r="B4903" s="22"/>
      <c r="C4903" s="22"/>
      <c r="D4903" s="84" t="s">
        <v>10367</v>
      </c>
      <c r="E4903" s="84"/>
      <c r="F4903" s="84"/>
      <c r="G4903" s="84"/>
      <c r="H4903" s="84"/>
      <c r="I4903" s="84"/>
      <c r="J4903" s="84"/>
      <c r="K4903" s="84"/>
      <c r="L4903" s="84"/>
      <c r="M4903" s="84"/>
    </row>
    <row r="4904" spans="1:13" ht="15.15" customHeight="1" thickBot="1" x14ac:dyDescent="0.35">
      <c r="A4904" s="22"/>
      <c r="B4904" s="22"/>
      <c r="C4904" s="22"/>
      <c r="D4904" s="22"/>
      <c r="E4904" s="23"/>
      <c r="F4904" s="25" t="s">
        <v>10368</v>
      </c>
      <c r="G4904" s="25" t="s">
        <v>10369</v>
      </c>
      <c r="H4904" s="25" t="s">
        <v>10370</v>
      </c>
      <c r="I4904" s="25" t="s">
        <v>10371</v>
      </c>
      <c r="J4904" s="25" t="s">
        <v>10372</v>
      </c>
      <c r="K4904" s="25" t="s">
        <v>10373</v>
      </c>
      <c r="L4904" s="22"/>
      <c r="M4904" s="22"/>
    </row>
    <row r="4905" spans="1:13" ht="21.3" customHeight="1" thickBot="1" x14ac:dyDescent="0.35">
      <c r="A4905" s="22"/>
      <c r="B4905" s="22"/>
      <c r="C4905" s="22"/>
      <c r="D4905" s="26"/>
      <c r="E4905" s="27" t="s">
        <v>10374</v>
      </c>
      <c r="F4905" s="28"/>
      <c r="G4905" s="29"/>
      <c r="H4905" s="29"/>
      <c r="I4905" s="29"/>
      <c r="J4905" s="41" t="s">
        <v>10375</v>
      </c>
      <c r="K4905" s="42"/>
      <c r="L4905" s="22"/>
      <c r="M4905" s="22"/>
    </row>
    <row r="4906" spans="1:13" ht="15.15" customHeight="1" thickBot="1" x14ac:dyDescent="0.35">
      <c r="A4906" s="22"/>
      <c r="B4906" s="22"/>
      <c r="C4906" s="22"/>
      <c r="D4906" s="26"/>
      <c r="E4906" s="5" t="s">
        <v>10376</v>
      </c>
      <c r="F4906" s="3">
        <v>28.5</v>
      </c>
      <c r="G4906" s="20"/>
      <c r="H4906" s="20"/>
      <c r="I4906" s="20"/>
      <c r="J4906" s="30">
        <f>ROUND(F4906,3)</f>
        <v>28.5</v>
      </c>
      <c r="K4906" s="22"/>
      <c r="L4906" s="22"/>
      <c r="M4906" s="22"/>
    </row>
    <row r="4907" spans="1:13" ht="15.15" customHeight="1" thickBot="1" x14ac:dyDescent="0.35">
      <c r="A4907" s="22"/>
      <c r="B4907" s="22"/>
      <c r="C4907" s="22"/>
      <c r="D4907" s="26"/>
      <c r="E4907" s="5" t="s">
        <v>10377</v>
      </c>
      <c r="F4907" s="3">
        <v>5</v>
      </c>
      <c r="G4907" s="20"/>
      <c r="H4907" s="20"/>
      <c r="I4907" s="20"/>
      <c r="J4907" s="30">
        <f>ROUND(F4907,3)</f>
        <v>5</v>
      </c>
      <c r="K4907" s="32">
        <f>SUM(J4905:J4907)</f>
        <v>33.5</v>
      </c>
      <c r="L4907" s="22"/>
      <c r="M4907" s="22"/>
    </row>
    <row r="4908" spans="1:13" ht="15.45" customHeight="1" thickBot="1" x14ac:dyDescent="0.35">
      <c r="A4908" s="10" t="s">
        <v>10378</v>
      </c>
      <c r="B4908" s="5" t="s">
        <v>10379</v>
      </c>
      <c r="C4908" s="5" t="s">
        <v>10380</v>
      </c>
      <c r="D4908" s="84" t="s">
        <v>10381</v>
      </c>
      <c r="E4908" s="84"/>
      <c r="F4908" s="84"/>
      <c r="G4908" s="84"/>
      <c r="H4908" s="84"/>
      <c r="I4908" s="84"/>
      <c r="J4908" s="84"/>
      <c r="K4908" s="20">
        <f>SUM(K4911:K4913)</f>
        <v>87</v>
      </c>
      <c r="L4908" s="21">
        <f>ROUND(0*(1+M2/100),2)</f>
        <v>0</v>
      </c>
      <c r="M4908" s="21">
        <f>ROUND(K4908*L4908,2)</f>
        <v>0</v>
      </c>
    </row>
    <row r="4909" spans="1:13" ht="49.05" customHeight="1" thickBot="1" x14ac:dyDescent="0.35">
      <c r="A4909" s="22"/>
      <c r="B4909" s="22"/>
      <c r="C4909" s="22"/>
      <c r="D4909" s="84" t="s">
        <v>10382</v>
      </c>
      <c r="E4909" s="84"/>
      <c r="F4909" s="84"/>
      <c r="G4909" s="84"/>
      <c r="H4909" s="84"/>
      <c r="I4909" s="84"/>
      <c r="J4909" s="84"/>
      <c r="K4909" s="84"/>
      <c r="L4909" s="84"/>
      <c r="M4909" s="84"/>
    </row>
    <row r="4910" spans="1:13" ht="15.15" customHeight="1" thickBot="1" x14ac:dyDescent="0.35">
      <c r="A4910" s="22"/>
      <c r="B4910" s="22"/>
      <c r="C4910" s="22"/>
      <c r="D4910" s="22"/>
      <c r="E4910" s="23"/>
      <c r="F4910" s="25" t="s">
        <v>10383</v>
      </c>
      <c r="G4910" s="25" t="s">
        <v>10384</v>
      </c>
      <c r="H4910" s="25" t="s">
        <v>10385</v>
      </c>
      <c r="I4910" s="25" t="s">
        <v>10386</v>
      </c>
      <c r="J4910" s="25" t="s">
        <v>10387</v>
      </c>
      <c r="K4910" s="25" t="s">
        <v>10388</v>
      </c>
      <c r="L4910" s="22"/>
      <c r="M4910" s="22"/>
    </row>
    <row r="4911" spans="1:13" ht="21.3" customHeight="1" thickBot="1" x14ac:dyDescent="0.35">
      <c r="A4911" s="22"/>
      <c r="B4911" s="22"/>
      <c r="C4911" s="22"/>
      <c r="D4911" s="26"/>
      <c r="E4911" s="27" t="s">
        <v>10389</v>
      </c>
      <c r="F4911" s="28"/>
      <c r="G4911" s="29"/>
      <c r="H4911" s="29"/>
      <c r="I4911" s="29"/>
      <c r="J4911" s="41" t="s">
        <v>10390</v>
      </c>
      <c r="K4911" s="42"/>
      <c r="L4911" s="22"/>
      <c r="M4911" s="22"/>
    </row>
    <row r="4912" spans="1:13" ht="15.15" customHeight="1" thickBot="1" x14ac:dyDescent="0.35">
      <c r="A4912" s="22"/>
      <c r="B4912" s="22"/>
      <c r="C4912" s="22"/>
      <c r="D4912" s="26"/>
      <c r="E4912" s="5" t="s">
        <v>10391</v>
      </c>
      <c r="F4912" s="3">
        <v>32</v>
      </c>
      <c r="G4912" s="20"/>
      <c r="H4912" s="20"/>
      <c r="I4912" s="20"/>
      <c r="J4912" s="30">
        <f>ROUND(F4912,3)</f>
        <v>32</v>
      </c>
      <c r="K4912" s="22"/>
      <c r="L4912" s="22"/>
      <c r="M4912" s="22"/>
    </row>
    <row r="4913" spans="1:13" ht="15.15" customHeight="1" thickBot="1" x14ac:dyDescent="0.35">
      <c r="A4913" s="22"/>
      <c r="B4913" s="22"/>
      <c r="C4913" s="22"/>
      <c r="D4913" s="26"/>
      <c r="E4913" s="5" t="s">
        <v>10392</v>
      </c>
      <c r="F4913" s="3">
        <v>55</v>
      </c>
      <c r="G4913" s="20"/>
      <c r="H4913" s="20"/>
      <c r="I4913" s="20"/>
      <c r="J4913" s="30">
        <f>ROUND(F4913,3)</f>
        <v>55</v>
      </c>
      <c r="K4913" s="32">
        <f>SUM(J4911:J4913)</f>
        <v>87</v>
      </c>
      <c r="L4913" s="22"/>
      <c r="M4913" s="22"/>
    </row>
    <row r="4914" spans="1:13" ht="15.45" customHeight="1" thickBot="1" x14ac:dyDescent="0.35">
      <c r="A4914" s="10" t="s">
        <v>10393</v>
      </c>
      <c r="B4914" s="5" t="s">
        <v>10394</v>
      </c>
      <c r="C4914" s="5" t="s">
        <v>10395</v>
      </c>
      <c r="D4914" s="84" t="s">
        <v>10396</v>
      </c>
      <c r="E4914" s="84"/>
      <c r="F4914" s="84"/>
      <c r="G4914" s="84"/>
      <c r="H4914" s="84"/>
      <c r="I4914" s="84"/>
      <c r="J4914" s="84"/>
      <c r="K4914" s="20">
        <f>SUM(K4917:K4918)</f>
        <v>15</v>
      </c>
      <c r="L4914" s="21">
        <f>ROUND(0*(1+M2/100),2)</f>
        <v>0</v>
      </c>
      <c r="M4914" s="21">
        <f>ROUND(K4914*L4914,2)</f>
        <v>0</v>
      </c>
    </row>
    <row r="4915" spans="1:13" ht="49.05" customHeight="1" thickBot="1" x14ac:dyDescent="0.35">
      <c r="A4915" s="22"/>
      <c r="B4915" s="22"/>
      <c r="C4915" s="22"/>
      <c r="D4915" s="84" t="s">
        <v>10397</v>
      </c>
      <c r="E4915" s="84"/>
      <c r="F4915" s="84"/>
      <c r="G4915" s="84"/>
      <c r="H4915" s="84"/>
      <c r="I4915" s="84"/>
      <c r="J4915" s="84"/>
      <c r="K4915" s="84"/>
      <c r="L4915" s="84"/>
      <c r="M4915" s="84"/>
    </row>
    <row r="4916" spans="1:13" ht="15.15" customHeight="1" thickBot="1" x14ac:dyDescent="0.35">
      <c r="A4916" s="22"/>
      <c r="B4916" s="22"/>
      <c r="C4916" s="22"/>
      <c r="D4916" s="22"/>
      <c r="E4916" s="23"/>
      <c r="F4916" s="25" t="s">
        <v>10398</v>
      </c>
      <c r="G4916" s="25" t="s">
        <v>10399</v>
      </c>
      <c r="H4916" s="25" t="s">
        <v>10400</v>
      </c>
      <c r="I4916" s="25" t="s">
        <v>10401</v>
      </c>
      <c r="J4916" s="25" t="s">
        <v>10402</v>
      </c>
      <c r="K4916" s="25" t="s">
        <v>10403</v>
      </c>
      <c r="L4916" s="22"/>
      <c r="M4916" s="22"/>
    </row>
    <row r="4917" spans="1:13" ht="21.3" customHeight="1" thickBot="1" x14ac:dyDescent="0.35">
      <c r="A4917" s="22"/>
      <c r="B4917" s="22"/>
      <c r="C4917" s="22"/>
      <c r="D4917" s="26"/>
      <c r="E4917" s="27" t="s">
        <v>10404</v>
      </c>
      <c r="F4917" s="28"/>
      <c r="G4917" s="29"/>
      <c r="H4917" s="29"/>
      <c r="I4917" s="29"/>
      <c r="J4917" s="41" t="s">
        <v>10405</v>
      </c>
      <c r="K4917" s="42"/>
      <c r="L4917" s="22"/>
      <c r="M4917" s="22"/>
    </row>
    <row r="4918" spans="1:13" ht="15.15" customHeight="1" thickBot="1" x14ac:dyDescent="0.35">
      <c r="A4918" s="22"/>
      <c r="B4918" s="22"/>
      <c r="C4918" s="22"/>
      <c r="D4918" s="26"/>
      <c r="E4918" s="5" t="s">
        <v>10406</v>
      </c>
      <c r="F4918" s="3">
        <v>15</v>
      </c>
      <c r="G4918" s="20"/>
      <c r="H4918" s="20"/>
      <c r="I4918" s="20"/>
      <c r="J4918" s="30">
        <f>ROUND(F4918,3)</f>
        <v>15</v>
      </c>
      <c r="K4918" s="32">
        <f>SUM(J4917:J4918)</f>
        <v>15</v>
      </c>
      <c r="L4918" s="22"/>
      <c r="M4918" s="22"/>
    </row>
    <row r="4919" spans="1:13" ht="15.45" customHeight="1" thickBot="1" x14ac:dyDescent="0.35">
      <c r="A4919" s="10" t="s">
        <v>10407</v>
      </c>
      <c r="B4919" s="5" t="s">
        <v>10408</v>
      </c>
      <c r="C4919" s="5" t="s">
        <v>10409</v>
      </c>
      <c r="D4919" s="84" t="s">
        <v>10410</v>
      </c>
      <c r="E4919" s="84"/>
      <c r="F4919" s="84"/>
      <c r="G4919" s="84"/>
      <c r="H4919" s="84"/>
      <c r="I4919" s="84"/>
      <c r="J4919" s="84"/>
      <c r="K4919" s="20">
        <f>SUM(K4922:K4923)</f>
        <v>20</v>
      </c>
      <c r="L4919" s="21">
        <f>ROUND(0*(1+M2/100),2)</f>
        <v>0</v>
      </c>
      <c r="M4919" s="21">
        <f>ROUND(K4919*L4919,2)</f>
        <v>0</v>
      </c>
    </row>
    <row r="4920" spans="1:13" ht="30.6" customHeight="1" thickBot="1" x14ac:dyDescent="0.35">
      <c r="A4920" s="22"/>
      <c r="B4920" s="22"/>
      <c r="C4920" s="22"/>
      <c r="D4920" s="84" t="s">
        <v>10411</v>
      </c>
      <c r="E4920" s="84"/>
      <c r="F4920" s="84"/>
      <c r="G4920" s="84"/>
      <c r="H4920" s="84"/>
      <c r="I4920" s="84"/>
      <c r="J4920" s="84"/>
      <c r="K4920" s="84"/>
      <c r="L4920" s="84"/>
      <c r="M4920" s="84"/>
    </row>
    <row r="4921" spans="1:13" ht="15.15" customHeight="1" thickBot="1" x14ac:dyDescent="0.35">
      <c r="A4921" s="22"/>
      <c r="B4921" s="22"/>
      <c r="C4921" s="22"/>
      <c r="D4921" s="22"/>
      <c r="E4921" s="23"/>
      <c r="F4921" s="25" t="s">
        <v>10412</v>
      </c>
      <c r="G4921" s="25" t="s">
        <v>10413</v>
      </c>
      <c r="H4921" s="25" t="s">
        <v>10414</v>
      </c>
      <c r="I4921" s="25" t="s">
        <v>10415</v>
      </c>
      <c r="J4921" s="25" t="s">
        <v>10416</v>
      </c>
      <c r="K4921" s="25" t="s">
        <v>10417</v>
      </c>
      <c r="L4921" s="22"/>
      <c r="M4921" s="22"/>
    </row>
    <row r="4922" spans="1:13" ht="21.3" customHeight="1" thickBot="1" x14ac:dyDescent="0.35">
      <c r="A4922" s="22"/>
      <c r="B4922" s="22"/>
      <c r="C4922" s="22"/>
      <c r="D4922" s="26"/>
      <c r="E4922" s="27" t="s">
        <v>10418</v>
      </c>
      <c r="F4922" s="28">
        <v>1</v>
      </c>
      <c r="G4922" s="29"/>
      <c r="H4922" s="29"/>
      <c r="I4922" s="29"/>
      <c r="J4922" s="31">
        <f>ROUND(F4922,3)</f>
        <v>1</v>
      </c>
      <c r="K4922" s="42"/>
      <c r="L4922" s="22"/>
      <c r="M4922" s="22"/>
    </row>
    <row r="4923" spans="1:13" ht="15.15" customHeight="1" thickBot="1" x14ac:dyDescent="0.35">
      <c r="A4923" s="22"/>
      <c r="B4923" s="22"/>
      <c r="C4923" s="22"/>
      <c r="D4923" s="26"/>
      <c r="E4923" s="5" t="s">
        <v>10419</v>
      </c>
      <c r="F4923" s="3">
        <v>19</v>
      </c>
      <c r="G4923" s="20"/>
      <c r="H4923" s="20"/>
      <c r="I4923" s="20"/>
      <c r="J4923" s="30">
        <f>ROUND(F4923,3)</f>
        <v>19</v>
      </c>
      <c r="K4923" s="32">
        <f>SUM(J4922:J4923)</f>
        <v>20</v>
      </c>
      <c r="L4923" s="22"/>
      <c r="M4923" s="22"/>
    </row>
    <row r="4924" spans="1:13" ht="15.45" customHeight="1" thickBot="1" x14ac:dyDescent="0.35">
      <c r="A4924" s="10" t="s">
        <v>10420</v>
      </c>
      <c r="B4924" s="5" t="s">
        <v>10421</v>
      </c>
      <c r="C4924" s="5" t="s">
        <v>10422</v>
      </c>
      <c r="D4924" s="84" t="s">
        <v>10423</v>
      </c>
      <c r="E4924" s="84"/>
      <c r="F4924" s="84"/>
      <c r="G4924" s="84"/>
      <c r="H4924" s="84"/>
      <c r="I4924" s="84"/>
      <c r="J4924" s="84"/>
      <c r="K4924" s="20">
        <f>SUM(K4927:K4927)</f>
        <v>1</v>
      </c>
      <c r="L4924" s="21">
        <f>ROUND(0*(1+M2/100),2)</f>
        <v>0</v>
      </c>
      <c r="M4924" s="21">
        <f>ROUND(K4924*L4924,2)</f>
        <v>0</v>
      </c>
    </row>
    <row r="4925" spans="1:13" ht="30.6" customHeight="1" thickBot="1" x14ac:dyDescent="0.35">
      <c r="A4925" s="22"/>
      <c r="B4925" s="22"/>
      <c r="C4925" s="22"/>
      <c r="D4925" s="84" t="s">
        <v>10424</v>
      </c>
      <c r="E4925" s="84"/>
      <c r="F4925" s="84"/>
      <c r="G4925" s="84"/>
      <c r="H4925" s="84"/>
      <c r="I4925" s="84"/>
      <c r="J4925" s="84"/>
      <c r="K4925" s="84"/>
      <c r="L4925" s="84"/>
      <c r="M4925" s="84"/>
    </row>
    <row r="4926" spans="1:13" ht="15.15" customHeight="1" thickBot="1" x14ac:dyDescent="0.35">
      <c r="A4926" s="22"/>
      <c r="B4926" s="22"/>
      <c r="C4926" s="22"/>
      <c r="D4926" s="22"/>
      <c r="E4926" s="23"/>
      <c r="F4926" s="25" t="s">
        <v>10425</v>
      </c>
      <c r="G4926" s="25" t="s">
        <v>10426</v>
      </c>
      <c r="H4926" s="25" t="s">
        <v>10427</v>
      </c>
      <c r="I4926" s="25" t="s">
        <v>10428</v>
      </c>
      <c r="J4926" s="25" t="s">
        <v>10429</v>
      </c>
      <c r="K4926" s="25" t="s">
        <v>10430</v>
      </c>
      <c r="L4926" s="22"/>
      <c r="M4926" s="22"/>
    </row>
    <row r="4927" spans="1:13" ht="15.15" customHeight="1" thickBot="1" x14ac:dyDescent="0.35">
      <c r="A4927" s="22"/>
      <c r="B4927" s="22"/>
      <c r="C4927" s="22"/>
      <c r="D4927" s="26"/>
      <c r="E4927" s="27" t="s">
        <v>10431</v>
      </c>
      <c r="F4927" s="28">
        <v>1</v>
      </c>
      <c r="G4927" s="29"/>
      <c r="H4927" s="29"/>
      <c r="I4927" s="29"/>
      <c r="J4927" s="31">
        <f>ROUND(F4927,3)</f>
        <v>1</v>
      </c>
      <c r="K4927" s="33">
        <f>SUM(J4927:J4927)</f>
        <v>1</v>
      </c>
      <c r="L4927" s="22"/>
      <c r="M4927" s="22"/>
    </row>
    <row r="4928" spans="1:13" ht="15.45" customHeight="1" thickBot="1" x14ac:dyDescent="0.35">
      <c r="A4928" s="10" t="s">
        <v>10432</v>
      </c>
      <c r="B4928" s="5" t="s">
        <v>10433</v>
      </c>
      <c r="C4928" s="5" t="s">
        <v>10434</v>
      </c>
      <c r="D4928" s="84" t="s">
        <v>10435</v>
      </c>
      <c r="E4928" s="84"/>
      <c r="F4928" s="84"/>
      <c r="G4928" s="84"/>
      <c r="H4928" s="84"/>
      <c r="I4928" s="84"/>
      <c r="J4928" s="84"/>
      <c r="K4928" s="20">
        <f>SUM(K4931:K4932)</f>
        <v>17.5</v>
      </c>
      <c r="L4928" s="21">
        <f>ROUND(0*(1+M2/100),2)</f>
        <v>0</v>
      </c>
      <c r="M4928" s="21">
        <f>ROUND(K4928*L4928,2)</f>
        <v>0</v>
      </c>
    </row>
    <row r="4929" spans="1:13" ht="30.6" customHeight="1" thickBot="1" x14ac:dyDescent="0.35">
      <c r="A4929" s="22"/>
      <c r="B4929" s="22"/>
      <c r="C4929" s="22"/>
      <c r="D4929" s="84" t="s">
        <v>10436</v>
      </c>
      <c r="E4929" s="84"/>
      <c r="F4929" s="84"/>
      <c r="G4929" s="84"/>
      <c r="H4929" s="84"/>
      <c r="I4929" s="84"/>
      <c r="J4929" s="84"/>
      <c r="K4929" s="84"/>
      <c r="L4929" s="84"/>
      <c r="M4929" s="84"/>
    </row>
    <row r="4930" spans="1:13" ht="15.15" customHeight="1" thickBot="1" x14ac:dyDescent="0.35">
      <c r="A4930" s="22"/>
      <c r="B4930" s="22"/>
      <c r="C4930" s="22"/>
      <c r="D4930" s="22"/>
      <c r="E4930" s="23"/>
      <c r="F4930" s="25" t="s">
        <v>10437</v>
      </c>
      <c r="G4930" s="25" t="s">
        <v>10438</v>
      </c>
      <c r="H4930" s="25" t="s">
        <v>10439</v>
      </c>
      <c r="I4930" s="25" t="s">
        <v>10440</v>
      </c>
      <c r="J4930" s="25" t="s">
        <v>10441</v>
      </c>
      <c r="K4930" s="25" t="s">
        <v>10442</v>
      </c>
      <c r="L4930" s="22"/>
      <c r="M4930" s="22"/>
    </row>
    <row r="4931" spans="1:13" ht="15.15" customHeight="1" thickBot="1" x14ac:dyDescent="0.35">
      <c r="A4931" s="22"/>
      <c r="B4931" s="22"/>
      <c r="C4931" s="22"/>
      <c r="D4931" s="26"/>
      <c r="E4931" s="27" t="s">
        <v>10443</v>
      </c>
      <c r="F4931" s="28">
        <v>13</v>
      </c>
      <c r="G4931" s="29"/>
      <c r="H4931" s="29"/>
      <c r="I4931" s="29"/>
      <c r="J4931" s="31">
        <f>ROUND(F4931,3)</f>
        <v>13</v>
      </c>
      <c r="K4931" s="42"/>
      <c r="L4931" s="22"/>
      <c r="M4931" s="22"/>
    </row>
    <row r="4932" spans="1:13" ht="15.15" customHeight="1" thickBot="1" x14ac:dyDescent="0.35">
      <c r="A4932" s="22"/>
      <c r="B4932" s="22"/>
      <c r="C4932" s="22"/>
      <c r="D4932" s="26"/>
      <c r="E4932" s="5" t="s">
        <v>10444</v>
      </c>
      <c r="F4932" s="3">
        <v>4.5</v>
      </c>
      <c r="G4932" s="20"/>
      <c r="H4932" s="20"/>
      <c r="I4932" s="20"/>
      <c r="J4932" s="30">
        <f>ROUND(F4932,3)</f>
        <v>4.5</v>
      </c>
      <c r="K4932" s="32">
        <f>SUM(J4931:J4932)</f>
        <v>17.5</v>
      </c>
      <c r="L4932" s="22"/>
      <c r="M4932" s="22"/>
    </row>
    <row r="4933" spans="1:13" ht="15.45" customHeight="1" thickBot="1" x14ac:dyDescent="0.35">
      <c r="A4933" s="10" t="s">
        <v>10445</v>
      </c>
      <c r="B4933" s="5" t="s">
        <v>10446</v>
      </c>
      <c r="C4933" s="5" t="s">
        <v>10447</v>
      </c>
      <c r="D4933" s="84" t="s">
        <v>10448</v>
      </c>
      <c r="E4933" s="84"/>
      <c r="F4933" s="84"/>
      <c r="G4933" s="84"/>
      <c r="H4933" s="84"/>
      <c r="I4933" s="84"/>
      <c r="J4933" s="84"/>
      <c r="K4933" s="20">
        <f>SUM(K4936:K4937)</f>
        <v>2</v>
      </c>
      <c r="L4933" s="21">
        <f>ROUND(0*(1+M2/100),2)</f>
        <v>0</v>
      </c>
      <c r="M4933" s="21">
        <f>ROUND(K4933*L4933,2)</f>
        <v>0</v>
      </c>
    </row>
    <row r="4934" spans="1:13" ht="49.05" customHeight="1" thickBot="1" x14ac:dyDescent="0.35">
      <c r="A4934" s="22"/>
      <c r="B4934" s="22"/>
      <c r="C4934" s="22"/>
      <c r="D4934" s="84" t="s">
        <v>10449</v>
      </c>
      <c r="E4934" s="84"/>
      <c r="F4934" s="84"/>
      <c r="G4934" s="84"/>
      <c r="H4934" s="84"/>
      <c r="I4934" s="84"/>
      <c r="J4934" s="84"/>
      <c r="K4934" s="84"/>
      <c r="L4934" s="84"/>
      <c r="M4934" s="84"/>
    </row>
    <row r="4935" spans="1:13" ht="15.15" customHeight="1" thickBot="1" x14ac:dyDescent="0.35">
      <c r="A4935" s="22"/>
      <c r="B4935" s="22"/>
      <c r="C4935" s="22"/>
      <c r="D4935" s="22"/>
      <c r="E4935" s="23"/>
      <c r="F4935" s="25" t="s">
        <v>10450</v>
      </c>
      <c r="G4935" s="25" t="s">
        <v>10451</v>
      </c>
      <c r="H4935" s="25" t="s">
        <v>10452</v>
      </c>
      <c r="I4935" s="25" t="s">
        <v>10453</v>
      </c>
      <c r="J4935" s="25" t="s">
        <v>10454</v>
      </c>
      <c r="K4935" s="25" t="s">
        <v>10455</v>
      </c>
      <c r="L4935" s="22"/>
      <c r="M4935" s="22"/>
    </row>
    <row r="4936" spans="1:13" ht="15.15" customHeight="1" thickBot="1" x14ac:dyDescent="0.35">
      <c r="A4936" s="22"/>
      <c r="B4936" s="22"/>
      <c r="C4936" s="22"/>
      <c r="D4936" s="26"/>
      <c r="E4936" s="27" t="s">
        <v>10456</v>
      </c>
      <c r="F4936" s="28">
        <v>1</v>
      </c>
      <c r="G4936" s="29"/>
      <c r="H4936" s="29"/>
      <c r="I4936" s="29"/>
      <c r="J4936" s="31">
        <f>ROUND(F4936,3)</f>
        <v>1</v>
      </c>
      <c r="K4936" s="42"/>
      <c r="L4936" s="22"/>
      <c r="M4936" s="22"/>
    </row>
    <row r="4937" spans="1:13" ht="15.15" customHeight="1" thickBot="1" x14ac:dyDescent="0.35">
      <c r="A4937" s="22"/>
      <c r="B4937" s="22"/>
      <c r="C4937" s="22"/>
      <c r="D4937" s="26"/>
      <c r="E4937" s="5" t="s">
        <v>10457</v>
      </c>
      <c r="F4937" s="3">
        <v>1</v>
      </c>
      <c r="G4937" s="20"/>
      <c r="H4937" s="20"/>
      <c r="I4937" s="20"/>
      <c r="J4937" s="30">
        <f>ROUND(F4937,3)</f>
        <v>1</v>
      </c>
      <c r="K4937" s="32">
        <f>SUM(J4936:J4937)</f>
        <v>2</v>
      </c>
      <c r="L4937" s="22"/>
      <c r="M4937" s="22"/>
    </row>
    <row r="4938" spans="1:13" ht="15.45" customHeight="1" thickBot="1" x14ac:dyDescent="0.35">
      <c r="A4938" s="10" t="s">
        <v>10458</v>
      </c>
      <c r="B4938" s="5" t="s">
        <v>10459</v>
      </c>
      <c r="C4938" s="5" t="s">
        <v>10460</v>
      </c>
      <c r="D4938" s="84" t="s">
        <v>10461</v>
      </c>
      <c r="E4938" s="84"/>
      <c r="F4938" s="84"/>
      <c r="G4938" s="84"/>
      <c r="H4938" s="84"/>
      <c r="I4938" s="84"/>
      <c r="J4938" s="84"/>
      <c r="K4938" s="20">
        <f>SUM(K4941:K4941)</f>
        <v>1</v>
      </c>
      <c r="L4938" s="21">
        <f>ROUND(0*(1+M2/100),2)</f>
        <v>0</v>
      </c>
      <c r="M4938" s="21">
        <f>ROUND(K4938*L4938,2)</f>
        <v>0</v>
      </c>
    </row>
    <row r="4939" spans="1:13" ht="39.75" customHeight="1" thickBot="1" x14ac:dyDescent="0.35">
      <c r="A4939" s="22"/>
      <c r="B4939" s="22"/>
      <c r="C4939" s="22"/>
      <c r="D4939" s="84" t="s">
        <v>10462</v>
      </c>
      <c r="E4939" s="84"/>
      <c r="F4939" s="84"/>
      <c r="G4939" s="84"/>
      <c r="H4939" s="84"/>
      <c r="I4939" s="84"/>
      <c r="J4939" s="84"/>
      <c r="K4939" s="84"/>
      <c r="L4939" s="84"/>
      <c r="M4939" s="84"/>
    </row>
    <row r="4940" spans="1:13" ht="15.15" customHeight="1" thickBot="1" x14ac:dyDescent="0.35">
      <c r="A4940" s="22"/>
      <c r="B4940" s="22"/>
      <c r="C4940" s="22"/>
      <c r="D4940" s="22"/>
      <c r="E4940" s="23"/>
      <c r="F4940" s="25" t="s">
        <v>10463</v>
      </c>
      <c r="G4940" s="25" t="s">
        <v>10464</v>
      </c>
      <c r="H4940" s="25" t="s">
        <v>10465</v>
      </c>
      <c r="I4940" s="25" t="s">
        <v>10466</v>
      </c>
      <c r="J4940" s="25" t="s">
        <v>10467</v>
      </c>
      <c r="K4940" s="25" t="s">
        <v>10468</v>
      </c>
      <c r="L4940" s="22"/>
      <c r="M4940" s="22"/>
    </row>
    <row r="4941" spans="1:13" ht="15.15" customHeight="1" thickBot="1" x14ac:dyDescent="0.35">
      <c r="A4941" s="22"/>
      <c r="B4941" s="22"/>
      <c r="C4941" s="22"/>
      <c r="D4941" s="26"/>
      <c r="E4941" s="27" t="s">
        <v>10469</v>
      </c>
      <c r="F4941" s="28">
        <v>1</v>
      </c>
      <c r="G4941" s="29"/>
      <c r="H4941" s="29"/>
      <c r="I4941" s="29"/>
      <c r="J4941" s="31">
        <f>ROUND(F4941,3)</f>
        <v>1</v>
      </c>
      <c r="K4941" s="33">
        <f>SUM(J4941:J4941)</f>
        <v>1</v>
      </c>
      <c r="L4941" s="22"/>
      <c r="M4941" s="22"/>
    </row>
    <row r="4942" spans="1:13" ht="15.45" customHeight="1" thickBot="1" x14ac:dyDescent="0.35">
      <c r="A4942" s="34"/>
      <c r="B4942" s="34"/>
      <c r="C4942" s="34"/>
      <c r="D4942" s="35" t="s">
        <v>10470</v>
      </c>
      <c r="E4942" s="36"/>
      <c r="F4942" s="36"/>
      <c r="G4942" s="36"/>
      <c r="H4942" s="36"/>
      <c r="I4942" s="36"/>
      <c r="J4942" s="36"/>
      <c r="K4942" s="36"/>
      <c r="L4942" s="37">
        <f>M4828+M4832+M4837+M4842+M4846+M4850+M4854+M4858+M4862+M4866+M4874+M4882+M4887+M4892+M4897+M4902+M4908+M4914+M4919+M4924+M4928+M4933+M4938</f>
        <v>0</v>
      </c>
      <c r="M4942" s="37">
        <f>ROUND(L4942,2)</f>
        <v>0</v>
      </c>
    </row>
    <row r="4943" spans="1:13" ht="15.45" customHeight="1" thickBot="1" x14ac:dyDescent="0.35">
      <c r="A4943" s="38" t="s">
        <v>10471</v>
      </c>
      <c r="B4943" s="38" t="s">
        <v>10472</v>
      </c>
      <c r="C4943" s="39"/>
      <c r="D4943" s="85" t="s">
        <v>10473</v>
      </c>
      <c r="E4943" s="85"/>
      <c r="F4943" s="85"/>
      <c r="G4943" s="85"/>
      <c r="H4943" s="85"/>
      <c r="I4943" s="85"/>
      <c r="J4943" s="85"/>
      <c r="K4943" s="39"/>
      <c r="L4943" s="40">
        <f>L5249</f>
        <v>0</v>
      </c>
      <c r="M4943" s="40">
        <f>ROUND(L4943,2)</f>
        <v>0</v>
      </c>
    </row>
    <row r="4944" spans="1:13" ht="15.45" customHeight="1" thickBot="1" x14ac:dyDescent="0.35">
      <c r="A4944" s="50" t="s">
        <v>10474</v>
      </c>
      <c r="B4944" s="50" t="s">
        <v>10475</v>
      </c>
      <c r="C4944" s="51"/>
      <c r="D4944" s="87" t="s">
        <v>10476</v>
      </c>
      <c r="E4944" s="87"/>
      <c r="F4944" s="87"/>
      <c r="G4944" s="87"/>
      <c r="H4944" s="87"/>
      <c r="I4944" s="87"/>
      <c r="J4944" s="87"/>
      <c r="K4944" s="51"/>
      <c r="L4944" s="52">
        <f>L5082</f>
        <v>0</v>
      </c>
      <c r="M4944" s="52">
        <f>ROUND(L4944,2)</f>
        <v>0</v>
      </c>
    </row>
    <row r="4945" spans="1:13" ht="15.45" customHeight="1" thickBot="1" x14ac:dyDescent="0.35">
      <c r="A4945" s="10" t="s">
        <v>10477</v>
      </c>
      <c r="B4945" s="5" t="s">
        <v>10478</v>
      </c>
      <c r="C4945" s="5" t="s">
        <v>10479</v>
      </c>
      <c r="D4945" s="84" t="s">
        <v>10480</v>
      </c>
      <c r="E4945" s="84"/>
      <c r="F4945" s="84"/>
      <c r="G4945" s="84"/>
      <c r="H4945" s="84"/>
      <c r="I4945" s="84"/>
      <c r="J4945" s="84"/>
      <c r="K4945" s="20">
        <f>SUM(K4948:K4948)</f>
        <v>5.88</v>
      </c>
      <c r="L4945" s="21">
        <f>ROUND(0*(1+M2/100),2)</f>
        <v>0</v>
      </c>
      <c r="M4945" s="21">
        <f>ROUND(K4945*L4945,2)</f>
        <v>0</v>
      </c>
    </row>
    <row r="4946" spans="1:13" ht="49.05" customHeight="1" thickBot="1" x14ac:dyDescent="0.35">
      <c r="A4946" s="22"/>
      <c r="B4946" s="22"/>
      <c r="C4946" s="22"/>
      <c r="D4946" s="84" t="s">
        <v>10481</v>
      </c>
      <c r="E4946" s="84"/>
      <c r="F4946" s="84"/>
      <c r="G4946" s="84"/>
      <c r="H4946" s="84"/>
      <c r="I4946" s="84"/>
      <c r="J4946" s="84"/>
      <c r="K4946" s="84"/>
      <c r="L4946" s="84"/>
      <c r="M4946" s="84"/>
    </row>
    <row r="4947" spans="1:13" ht="15.15" customHeight="1" thickBot="1" x14ac:dyDescent="0.35">
      <c r="A4947" s="22"/>
      <c r="B4947" s="22"/>
      <c r="C4947" s="22"/>
      <c r="D4947" s="22"/>
      <c r="E4947" s="23"/>
      <c r="F4947" s="25" t="s">
        <v>10482</v>
      </c>
      <c r="G4947" s="25" t="s">
        <v>10483</v>
      </c>
      <c r="H4947" s="25" t="s">
        <v>10484</v>
      </c>
      <c r="I4947" s="25" t="s">
        <v>10485</v>
      </c>
      <c r="J4947" s="25" t="s">
        <v>10486</v>
      </c>
      <c r="K4947" s="25" t="s">
        <v>10487</v>
      </c>
      <c r="L4947" s="22"/>
      <c r="M4947" s="22"/>
    </row>
    <row r="4948" spans="1:13" ht="15.15" customHeight="1" thickBot="1" x14ac:dyDescent="0.35">
      <c r="A4948" s="22"/>
      <c r="B4948" s="22"/>
      <c r="C4948" s="22"/>
      <c r="D4948" s="26"/>
      <c r="E4948" s="27" t="s">
        <v>10488</v>
      </c>
      <c r="F4948" s="28">
        <v>1</v>
      </c>
      <c r="G4948" s="29">
        <v>4.2</v>
      </c>
      <c r="H4948" s="29"/>
      <c r="I4948" s="29">
        <v>1.4</v>
      </c>
      <c r="J4948" s="31">
        <f>ROUND(F4948*G4948*I4948,3)</f>
        <v>5.88</v>
      </c>
      <c r="K4948" s="33">
        <f>SUM(J4948:J4948)</f>
        <v>5.88</v>
      </c>
      <c r="L4948" s="22"/>
      <c r="M4948" s="22"/>
    </row>
    <row r="4949" spans="1:13" ht="15.45" customHeight="1" thickBot="1" x14ac:dyDescent="0.35">
      <c r="A4949" s="10" t="s">
        <v>10489</v>
      </c>
      <c r="B4949" s="5" t="s">
        <v>10490</v>
      </c>
      <c r="C4949" s="5" t="s">
        <v>10491</v>
      </c>
      <c r="D4949" s="84" t="s">
        <v>10492</v>
      </c>
      <c r="E4949" s="84"/>
      <c r="F4949" s="84"/>
      <c r="G4949" s="84"/>
      <c r="H4949" s="84"/>
      <c r="I4949" s="84"/>
      <c r="J4949" s="84"/>
      <c r="K4949" s="20">
        <f>SUM(K4952:K4952)</f>
        <v>1</v>
      </c>
      <c r="L4949" s="21">
        <f>ROUND(0*(1+M2/100),2)</f>
        <v>0</v>
      </c>
      <c r="M4949" s="21">
        <f>ROUND(K4949*L4949,2)</f>
        <v>0</v>
      </c>
    </row>
    <row r="4950" spans="1:13" ht="85.95" customHeight="1" thickBot="1" x14ac:dyDescent="0.35">
      <c r="A4950" s="22"/>
      <c r="B4950" s="22"/>
      <c r="C4950" s="22"/>
      <c r="D4950" s="84" t="s">
        <v>10493</v>
      </c>
      <c r="E4950" s="84"/>
      <c r="F4950" s="84"/>
      <c r="G4950" s="84"/>
      <c r="H4950" s="84"/>
      <c r="I4950" s="84"/>
      <c r="J4950" s="84"/>
      <c r="K4950" s="84"/>
      <c r="L4950" s="84"/>
      <c r="M4950" s="84"/>
    </row>
    <row r="4951" spans="1:13" ht="15.15" customHeight="1" thickBot="1" x14ac:dyDescent="0.35">
      <c r="A4951" s="22"/>
      <c r="B4951" s="22"/>
      <c r="C4951" s="22"/>
      <c r="D4951" s="22"/>
      <c r="E4951" s="23"/>
      <c r="F4951" s="25" t="s">
        <v>10494</v>
      </c>
      <c r="G4951" s="25" t="s">
        <v>10495</v>
      </c>
      <c r="H4951" s="25" t="s">
        <v>10496</v>
      </c>
      <c r="I4951" s="25" t="s">
        <v>10497</v>
      </c>
      <c r="J4951" s="25" t="s">
        <v>10498</v>
      </c>
      <c r="K4951" s="25" t="s">
        <v>10499</v>
      </c>
      <c r="L4951" s="22"/>
      <c r="M4951" s="22"/>
    </row>
    <row r="4952" spans="1:13" ht="30.6" customHeight="1" thickBot="1" x14ac:dyDescent="0.35">
      <c r="A4952" s="22"/>
      <c r="B4952" s="22"/>
      <c r="C4952" s="22"/>
      <c r="D4952" s="26"/>
      <c r="E4952" s="27" t="s">
        <v>10500</v>
      </c>
      <c r="F4952" s="28">
        <v>1</v>
      </c>
      <c r="G4952" s="29"/>
      <c r="H4952" s="29"/>
      <c r="I4952" s="29"/>
      <c r="J4952" s="31">
        <f>ROUND(F4952,3)</f>
        <v>1</v>
      </c>
      <c r="K4952" s="33">
        <f>SUM(J4952:J4952)</f>
        <v>1</v>
      </c>
      <c r="L4952" s="22"/>
      <c r="M4952" s="22"/>
    </row>
    <row r="4953" spans="1:13" ht="15.45" customHeight="1" thickBot="1" x14ac:dyDescent="0.35">
      <c r="A4953" s="10" t="s">
        <v>10501</v>
      </c>
      <c r="B4953" s="5" t="s">
        <v>10502</v>
      </c>
      <c r="C4953" s="5" t="s">
        <v>10503</v>
      </c>
      <c r="D4953" s="84" t="s">
        <v>10504</v>
      </c>
      <c r="E4953" s="84"/>
      <c r="F4953" s="84"/>
      <c r="G4953" s="84"/>
      <c r="H4953" s="84"/>
      <c r="I4953" s="84"/>
      <c r="J4953" s="84"/>
      <c r="K4953" s="20">
        <f>SUM(K4956:K4957)</f>
        <v>2</v>
      </c>
      <c r="L4953" s="21">
        <f>ROUND(0*(1+M2/100),2)</f>
        <v>0</v>
      </c>
      <c r="M4953" s="21">
        <f>ROUND(K4953*L4953,2)</f>
        <v>0</v>
      </c>
    </row>
    <row r="4954" spans="1:13" ht="85.95" customHeight="1" thickBot="1" x14ac:dyDescent="0.35">
      <c r="A4954" s="22"/>
      <c r="B4954" s="22"/>
      <c r="C4954" s="22"/>
      <c r="D4954" s="84" t="s">
        <v>10505</v>
      </c>
      <c r="E4954" s="84"/>
      <c r="F4954" s="84"/>
      <c r="G4954" s="84"/>
      <c r="H4954" s="84"/>
      <c r="I4954" s="84"/>
      <c r="J4954" s="84"/>
      <c r="K4954" s="84"/>
      <c r="L4954" s="84"/>
      <c r="M4954" s="84"/>
    </row>
    <row r="4955" spans="1:13" ht="15.15" customHeight="1" thickBot="1" x14ac:dyDescent="0.35">
      <c r="A4955" s="22"/>
      <c r="B4955" s="22"/>
      <c r="C4955" s="22"/>
      <c r="D4955" s="22"/>
      <c r="E4955" s="23"/>
      <c r="F4955" s="25" t="s">
        <v>10506</v>
      </c>
      <c r="G4955" s="25" t="s">
        <v>10507</v>
      </c>
      <c r="H4955" s="25" t="s">
        <v>10508</v>
      </c>
      <c r="I4955" s="25" t="s">
        <v>10509</v>
      </c>
      <c r="J4955" s="25" t="s">
        <v>10510</v>
      </c>
      <c r="K4955" s="25" t="s">
        <v>10511</v>
      </c>
      <c r="L4955" s="22"/>
      <c r="M4955" s="22"/>
    </row>
    <row r="4956" spans="1:13" ht="30.6" customHeight="1" thickBot="1" x14ac:dyDescent="0.35">
      <c r="A4956" s="22"/>
      <c r="B4956" s="22"/>
      <c r="C4956" s="22"/>
      <c r="D4956" s="26"/>
      <c r="E4956" s="27" t="s">
        <v>10512</v>
      </c>
      <c r="F4956" s="28">
        <v>1</v>
      </c>
      <c r="G4956" s="29"/>
      <c r="H4956" s="29"/>
      <c r="I4956" s="29"/>
      <c r="J4956" s="31">
        <f>ROUND(F4956,3)</f>
        <v>1</v>
      </c>
      <c r="K4956" s="42"/>
      <c r="L4956" s="22"/>
      <c r="M4956" s="22"/>
    </row>
    <row r="4957" spans="1:13" ht="30.6" customHeight="1" thickBot="1" x14ac:dyDescent="0.35">
      <c r="A4957" s="22"/>
      <c r="B4957" s="22"/>
      <c r="C4957" s="22"/>
      <c r="D4957" s="26"/>
      <c r="E4957" s="5" t="s">
        <v>10513</v>
      </c>
      <c r="F4957" s="3">
        <v>1</v>
      </c>
      <c r="G4957" s="20"/>
      <c r="H4957" s="20"/>
      <c r="I4957" s="20"/>
      <c r="J4957" s="30">
        <f>ROUND(F4957,3)</f>
        <v>1</v>
      </c>
      <c r="K4957" s="32">
        <f>SUM(J4956:J4957)</f>
        <v>2</v>
      </c>
      <c r="L4957" s="22"/>
      <c r="M4957" s="22"/>
    </row>
    <row r="4958" spans="1:13" ht="15.45" customHeight="1" thickBot="1" x14ac:dyDescent="0.35">
      <c r="A4958" s="10" t="s">
        <v>10514</v>
      </c>
      <c r="B4958" s="5" t="s">
        <v>10515</v>
      </c>
      <c r="C4958" s="5" t="s">
        <v>10516</v>
      </c>
      <c r="D4958" s="84" t="s">
        <v>10517</v>
      </c>
      <c r="E4958" s="84"/>
      <c r="F4958" s="84"/>
      <c r="G4958" s="84"/>
      <c r="H4958" s="84"/>
      <c r="I4958" s="84"/>
      <c r="J4958" s="84"/>
      <c r="K4958" s="20">
        <f>SUM(K4961:K4961)</f>
        <v>1</v>
      </c>
      <c r="L4958" s="21">
        <f>ROUND(0*(1+M2/100),2)</f>
        <v>0</v>
      </c>
      <c r="M4958" s="21">
        <f>ROUND(K4958*L4958,2)</f>
        <v>0</v>
      </c>
    </row>
    <row r="4959" spans="1:13" ht="85.95" customHeight="1" thickBot="1" x14ac:dyDescent="0.35">
      <c r="A4959" s="22"/>
      <c r="B4959" s="22"/>
      <c r="C4959" s="22"/>
      <c r="D4959" s="84" t="s">
        <v>10518</v>
      </c>
      <c r="E4959" s="84"/>
      <c r="F4959" s="84"/>
      <c r="G4959" s="84"/>
      <c r="H4959" s="84"/>
      <c r="I4959" s="84"/>
      <c r="J4959" s="84"/>
      <c r="K4959" s="84"/>
      <c r="L4959" s="84"/>
      <c r="M4959" s="84"/>
    </row>
    <row r="4960" spans="1:13" ht="15.15" customHeight="1" thickBot="1" x14ac:dyDescent="0.35">
      <c r="A4960" s="22"/>
      <c r="B4960" s="22"/>
      <c r="C4960" s="22"/>
      <c r="D4960" s="22"/>
      <c r="E4960" s="23"/>
      <c r="F4960" s="25" t="s">
        <v>10519</v>
      </c>
      <c r="G4960" s="25" t="s">
        <v>10520</v>
      </c>
      <c r="H4960" s="25" t="s">
        <v>10521</v>
      </c>
      <c r="I4960" s="25" t="s">
        <v>10522</v>
      </c>
      <c r="J4960" s="25" t="s">
        <v>10523</v>
      </c>
      <c r="K4960" s="25" t="s">
        <v>10524</v>
      </c>
      <c r="L4960" s="22"/>
      <c r="M4960" s="22"/>
    </row>
    <row r="4961" spans="1:13" ht="30.6" customHeight="1" thickBot="1" x14ac:dyDescent="0.35">
      <c r="A4961" s="22"/>
      <c r="B4961" s="22"/>
      <c r="C4961" s="22"/>
      <c r="D4961" s="26"/>
      <c r="E4961" s="27" t="s">
        <v>10525</v>
      </c>
      <c r="F4961" s="28">
        <v>1</v>
      </c>
      <c r="G4961" s="29"/>
      <c r="H4961" s="29"/>
      <c r="I4961" s="29"/>
      <c r="J4961" s="31">
        <f>ROUND(F4961,3)</f>
        <v>1</v>
      </c>
      <c r="K4961" s="33">
        <f>SUM(J4961:J4961)</f>
        <v>1</v>
      </c>
      <c r="L4961" s="22"/>
      <c r="M4961" s="22"/>
    </row>
    <row r="4962" spans="1:13" ht="15.45" customHeight="1" thickBot="1" x14ac:dyDescent="0.35">
      <c r="A4962" s="10" t="s">
        <v>10526</v>
      </c>
      <c r="B4962" s="5" t="s">
        <v>10527</v>
      </c>
      <c r="C4962" s="5" t="s">
        <v>10528</v>
      </c>
      <c r="D4962" s="84" t="s">
        <v>10529</v>
      </c>
      <c r="E4962" s="84"/>
      <c r="F4962" s="84"/>
      <c r="G4962" s="84"/>
      <c r="H4962" s="84"/>
      <c r="I4962" s="84"/>
      <c r="J4962" s="84"/>
      <c r="K4962" s="20">
        <f>SUM(K4965:K4965)</f>
        <v>2</v>
      </c>
      <c r="L4962" s="21">
        <f>ROUND(0*(1+M2/100),2)</f>
        <v>0</v>
      </c>
      <c r="M4962" s="21">
        <f>ROUND(K4962*L4962,2)</f>
        <v>0</v>
      </c>
    </row>
    <row r="4963" spans="1:13" ht="85.95" customHeight="1" thickBot="1" x14ac:dyDescent="0.35">
      <c r="A4963" s="22"/>
      <c r="B4963" s="22"/>
      <c r="C4963" s="22"/>
      <c r="D4963" s="84" t="s">
        <v>10530</v>
      </c>
      <c r="E4963" s="84"/>
      <c r="F4963" s="84"/>
      <c r="G4963" s="84"/>
      <c r="H4963" s="84"/>
      <c r="I4963" s="84"/>
      <c r="J4963" s="84"/>
      <c r="K4963" s="84"/>
      <c r="L4963" s="84"/>
      <c r="M4963" s="84"/>
    </row>
    <row r="4964" spans="1:13" ht="15.15" customHeight="1" thickBot="1" x14ac:dyDescent="0.35">
      <c r="A4964" s="22"/>
      <c r="B4964" s="22"/>
      <c r="C4964" s="22"/>
      <c r="D4964" s="22"/>
      <c r="E4964" s="23"/>
      <c r="F4964" s="25" t="s">
        <v>10531</v>
      </c>
      <c r="G4964" s="25" t="s">
        <v>10532</v>
      </c>
      <c r="H4964" s="25" t="s">
        <v>10533</v>
      </c>
      <c r="I4964" s="25" t="s">
        <v>10534</v>
      </c>
      <c r="J4964" s="25" t="s">
        <v>10535</v>
      </c>
      <c r="K4964" s="25" t="s">
        <v>10536</v>
      </c>
      <c r="L4964" s="22"/>
      <c r="M4964" s="22"/>
    </row>
    <row r="4965" spans="1:13" ht="21.3" customHeight="1" thickBot="1" x14ac:dyDescent="0.35">
      <c r="A4965" s="22"/>
      <c r="B4965" s="22"/>
      <c r="C4965" s="22"/>
      <c r="D4965" s="26"/>
      <c r="E4965" s="27" t="s">
        <v>10537</v>
      </c>
      <c r="F4965" s="28">
        <v>2</v>
      </c>
      <c r="G4965" s="29"/>
      <c r="H4965" s="29"/>
      <c r="I4965" s="29"/>
      <c r="J4965" s="31">
        <f>ROUND(F4965,3)</f>
        <v>2</v>
      </c>
      <c r="K4965" s="33">
        <f>SUM(J4965:J4965)</f>
        <v>2</v>
      </c>
      <c r="L4965" s="22"/>
      <c r="M4965" s="22"/>
    </row>
    <row r="4966" spans="1:13" ht="15.45" customHeight="1" thickBot="1" x14ac:dyDescent="0.35">
      <c r="A4966" s="10" t="s">
        <v>10538</v>
      </c>
      <c r="B4966" s="5" t="s">
        <v>10539</v>
      </c>
      <c r="C4966" s="5" t="s">
        <v>10540</v>
      </c>
      <c r="D4966" s="84" t="s">
        <v>10541</v>
      </c>
      <c r="E4966" s="84"/>
      <c r="F4966" s="84"/>
      <c r="G4966" s="84"/>
      <c r="H4966" s="84"/>
      <c r="I4966" s="84"/>
      <c r="J4966" s="84"/>
      <c r="K4966" s="20">
        <f>SUM(K4969:K4969)</f>
        <v>1</v>
      </c>
      <c r="L4966" s="21">
        <f>ROUND(0*(1+M2/100),2)</f>
        <v>0</v>
      </c>
      <c r="M4966" s="21">
        <f>ROUND(K4966*L4966,2)</f>
        <v>0</v>
      </c>
    </row>
    <row r="4967" spans="1:13" ht="76.8" customHeight="1" thickBot="1" x14ac:dyDescent="0.35">
      <c r="A4967" s="22"/>
      <c r="B4967" s="22"/>
      <c r="C4967" s="22"/>
      <c r="D4967" s="84" t="s">
        <v>10542</v>
      </c>
      <c r="E4967" s="84"/>
      <c r="F4967" s="84"/>
      <c r="G4967" s="84"/>
      <c r="H4967" s="84"/>
      <c r="I4967" s="84"/>
      <c r="J4967" s="84"/>
      <c r="K4967" s="84"/>
      <c r="L4967" s="84"/>
      <c r="M4967" s="84"/>
    </row>
    <row r="4968" spans="1:13" ht="15.15" customHeight="1" thickBot="1" x14ac:dyDescent="0.35">
      <c r="A4968" s="22"/>
      <c r="B4968" s="22"/>
      <c r="C4968" s="22"/>
      <c r="D4968" s="22"/>
      <c r="E4968" s="23"/>
      <c r="F4968" s="25" t="s">
        <v>10543</v>
      </c>
      <c r="G4968" s="25" t="s">
        <v>10544</v>
      </c>
      <c r="H4968" s="25" t="s">
        <v>10545</v>
      </c>
      <c r="I4968" s="25" t="s">
        <v>10546</v>
      </c>
      <c r="J4968" s="25" t="s">
        <v>10547</v>
      </c>
      <c r="K4968" s="25" t="s">
        <v>10548</v>
      </c>
      <c r="L4968" s="22"/>
      <c r="M4968" s="22"/>
    </row>
    <row r="4969" spans="1:13" ht="21.3" customHeight="1" thickBot="1" x14ac:dyDescent="0.35">
      <c r="A4969" s="22"/>
      <c r="B4969" s="22"/>
      <c r="C4969" s="22"/>
      <c r="D4969" s="26"/>
      <c r="E4969" s="27" t="s">
        <v>10549</v>
      </c>
      <c r="F4969" s="28">
        <v>1</v>
      </c>
      <c r="G4969" s="29"/>
      <c r="H4969" s="29"/>
      <c r="I4969" s="29"/>
      <c r="J4969" s="31">
        <f>ROUND(F4969,3)</f>
        <v>1</v>
      </c>
      <c r="K4969" s="33">
        <f>SUM(J4969:J4969)</f>
        <v>1</v>
      </c>
      <c r="L4969" s="22"/>
      <c r="M4969" s="22"/>
    </row>
    <row r="4970" spans="1:13" ht="15.45" customHeight="1" thickBot="1" x14ac:dyDescent="0.35">
      <c r="A4970" s="10" t="s">
        <v>10550</v>
      </c>
      <c r="B4970" s="5" t="s">
        <v>10551</v>
      </c>
      <c r="C4970" s="5" t="s">
        <v>10552</v>
      </c>
      <c r="D4970" s="84" t="s">
        <v>10553</v>
      </c>
      <c r="E4970" s="84"/>
      <c r="F4970" s="84"/>
      <c r="G4970" s="84"/>
      <c r="H4970" s="84"/>
      <c r="I4970" s="84"/>
      <c r="J4970" s="84"/>
      <c r="K4970" s="20">
        <f>SUM(K4973:K4973)</f>
        <v>7</v>
      </c>
      <c r="L4970" s="21">
        <f>ROUND(0*(1+M2/100),2)</f>
        <v>0</v>
      </c>
      <c r="M4970" s="21">
        <f>ROUND(K4970*L4970,2)</f>
        <v>0</v>
      </c>
    </row>
    <row r="4971" spans="1:13" ht="30.6" customHeight="1" thickBot="1" x14ac:dyDescent="0.35">
      <c r="A4971" s="22"/>
      <c r="B4971" s="22"/>
      <c r="C4971" s="22"/>
      <c r="D4971" s="84" t="s">
        <v>10554</v>
      </c>
      <c r="E4971" s="84"/>
      <c r="F4971" s="84"/>
      <c r="G4971" s="84"/>
      <c r="H4971" s="84"/>
      <c r="I4971" s="84"/>
      <c r="J4971" s="84"/>
      <c r="K4971" s="84"/>
      <c r="L4971" s="84"/>
      <c r="M4971" s="84"/>
    </row>
    <row r="4972" spans="1:13" ht="15.15" customHeight="1" thickBot="1" x14ac:dyDescent="0.35">
      <c r="A4972" s="22"/>
      <c r="B4972" s="22"/>
      <c r="C4972" s="22"/>
      <c r="D4972" s="22"/>
      <c r="E4972" s="23"/>
      <c r="F4972" s="25" t="s">
        <v>10555</v>
      </c>
      <c r="G4972" s="25" t="s">
        <v>10556</v>
      </c>
      <c r="H4972" s="25" t="s">
        <v>10557</v>
      </c>
      <c r="I4972" s="25" t="s">
        <v>10558</v>
      </c>
      <c r="J4972" s="25" t="s">
        <v>10559</v>
      </c>
      <c r="K4972" s="25" t="s">
        <v>10560</v>
      </c>
      <c r="L4972" s="22"/>
      <c r="M4972" s="22"/>
    </row>
    <row r="4973" spans="1:13" ht="21.3" customHeight="1" thickBot="1" x14ac:dyDescent="0.35">
      <c r="A4973" s="22"/>
      <c r="B4973" s="22"/>
      <c r="C4973" s="22"/>
      <c r="D4973" s="26"/>
      <c r="E4973" s="27" t="s">
        <v>10561</v>
      </c>
      <c r="F4973" s="28">
        <v>7</v>
      </c>
      <c r="G4973" s="29"/>
      <c r="H4973" s="29"/>
      <c r="I4973" s="29"/>
      <c r="J4973" s="31">
        <f>ROUND(F4973,3)</f>
        <v>7</v>
      </c>
      <c r="K4973" s="33">
        <f>SUM(J4973:J4973)</f>
        <v>7</v>
      </c>
      <c r="L4973" s="22"/>
      <c r="M4973" s="22"/>
    </row>
    <row r="4974" spans="1:13" ht="15.45" customHeight="1" thickBot="1" x14ac:dyDescent="0.35">
      <c r="A4974" s="10" t="s">
        <v>10562</v>
      </c>
      <c r="B4974" s="5" t="s">
        <v>10563</v>
      </c>
      <c r="C4974" s="5" t="s">
        <v>10564</v>
      </c>
      <c r="D4974" s="84" t="s">
        <v>10565</v>
      </c>
      <c r="E4974" s="84"/>
      <c r="F4974" s="84"/>
      <c r="G4974" s="84"/>
      <c r="H4974" s="84"/>
      <c r="I4974" s="84"/>
      <c r="J4974" s="84"/>
      <c r="K4974" s="20">
        <f>SUM(K4977:K4977)</f>
        <v>180</v>
      </c>
      <c r="L4974" s="21">
        <f>ROUND(0*(1+M2/100),2)</f>
        <v>0</v>
      </c>
      <c r="M4974" s="21">
        <f>ROUND(K4974*L4974,2)</f>
        <v>0</v>
      </c>
    </row>
    <row r="4975" spans="1:13" ht="39.75" customHeight="1" thickBot="1" x14ac:dyDescent="0.35">
      <c r="A4975" s="22"/>
      <c r="B4975" s="22"/>
      <c r="C4975" s="22"/>
      <c r="D4975" s="84" t="s">
        <v>10566</v>
      </c>
      <c r="E4975" s="84"/>
      <c r="F4975" s="84"/>
      <c r="G4975" s="84"/>
      <c r="H4975" s="84"/>
      <c r="I4975" s="84"/>
      <c r="J4975" s="84"/>
      <c r="K4975" s="84"/>
      <c r="L4975" s="84"/>
      <c r="M4975" s="84"/>
    </row>
    <row r="4976" spans="1:13" ht="15.15" customHeight="1" thickBot="1" x14ac:dyDescent="0.35">
      <c r="A4976" s="22"/>
      <c r="B4976" s="22"/>
      <c r="C4976" s="22"/>
      <c r="D4976" s="22"/>
      <c r="E4976" s="23"/>
      <c r="F4976" s="25" t="s">
        <v>10567</v>
      </c>
      <c r="G4976" s="25" t="s">
        <v>10568</v>
      </c>
      <c r="H4976" s="25" t="s">
        <v>10569</v>
      </c>
      <c r="I4976" s="25" t="s">
        <v>10570</v>
      </c>
      <c r="J4976" s="25" t="s">
        <v>10571</v>
      </c>
      <c r="K4976" s="25" t="s">
        <v>10572</v>
      </c>
      <c r="L4976" s="22"/>
      <c r="M4976" s="22"/>
    </row>
    <row r="4977" spans="1:13" ht="30.6" customHeight="1" thickBot="1" x14ac:dyDescent="0.35">
      <c r="A4977" s="22"/>
      <c r="B4977" s="22"/>
      <c r="C4977" s="22"/>
      <c r="D4977" s="26"/>
      <c r="E4977" s="27" t="s">
        <v>10573</v>
      </c>
      <c r="F4977" s="28">
        <v>180</v>
      </c>
      <c r="G4977" s="29"/>
      <c r="H4977" s="29"/>
      <c r="I4977" s="29"/>
      <c r="J4977" s="31">
        <f>ROUND(F4977,3)</f>
        <v>180</v>
      </c>
      <c r="K4977" s="33">
        <f>SUM(J4977:J4977)</f>
        <v>180</v>
      </c>
      <c r="L4977" s="22"/>
      <c r="M4977" s="22"/>
    </row>
    <row r="4978" spans="1:13" ht="15.45" customHeight="1" thickBot="1" x14ac:dyDescent="0.35">
      <c r="A4978" s="10" t="s">
        <v>10574</v>
      </c>
      <c r="B4978" s="5" t="s">
        <v>10575</v>
      </c>
      <c r="C4978" s="5" t="s">
        <v>10576</v>
      </c>
      <c r="D4978" s="84" t="s">
        <v>10577</v>
      </c>
      <c r="E4978" s="84"/>
      <c r="F4978" s="84"/>
      <c r="G4978" s="84"/>
      <c r="H4978" s="84"/>
      <c r="I4978" s="84"/>
      <c r="J4978" s="84"/>
      <c r="K4978" s="20">
        <f>SUM(K4981:K4981)</f>
        <v>114</v>
      </c>
      <c r="L4978" s="21">
        <f>ROUND(0*(1+M2/100),2)</f>
        <v>0</v>
      </c>
      <c r="M4978" s="21">
        <f>ROUND(K4978*L4978,2)</f>
        <v>0</v>
      </c>
    </row>
    <row r="4979" spans="1:13" ht="39.75" customHeight="1" thickBot="1" x14ac:dyDescent="0.35">
      <c r="A4979" s="22"/>
      <c r="B4979" s="22"/>
      <c r="C4979" s="22"/>
      <c r="D4979" s="84" t="s">
        <v>10578</v>
      </c>
      <c r="E4979" s="84"/>
      <c r="F4979" s="84"/>
      <c r="G4979" s="84"/>
      <c r="H4979" s="84"/>
      <c r="I4979" s="84"/>
      <c r="J4979" s="84"/>
      <c r="K4979" s="84"/>
      <c r="L4979" s="84"/>
      <c r="M4979" s="84"/>
    </row>
    <row r="4980" spans="1:13" ht="15.15" customHeight="1" thickBot="1" x14ac:dyDescent="0.35">
      <c r="A4980" s="22"/>
      <c r="B4980" s="22"/>
      <c r="C4980" s="22"/>
      <c r="D4980" s="22"/>
      <c r="E4980" s="23"/>
      <c r="F4980" s="25" t="s">
        <v>10579</v>
      </c>
      <c r="G4980" s="25" t="s">
        <v>10580</v>
      </c>
      <c r="H4980" s="25" t="s">
        <v>10581</v>
      </c>
      <c r="I4980" s="25" t="s">
        <v>10582</v>
      </c>
      <c r="J4980" s="25" t="s">
        <v>10583</v>
      </c>
      <c r="K4980" s="25" t="s">
        <v>10584</v>
      </c>
      <c r="L4980" s="22"/>
      <c r="M4980" s="22"/>
    </row>
    <row r="4981" spans="1:13" ht="30.6" customHeight="1" thickBot="1" x14ac:dyDescent="0.35">
      <c r="A4981" s="22"/>
      <c r="B4981" s="22"/>
      <c r="C4981" s="22"/>
      <c r="D4981" s="26"/>
      <c r="E4981" s="27" t="s">
        <v>10585</v>
      </c>
      <c r="F4981" s="28">
        <v>114</v>
      </c>
      <c r="G4981" s="29"/>
      <c r="H4981" s="29"/>
      <c r="I4981" s="29"/>
      <c r="J4981" s="31">
        <f>ROUND(F4981,3)</f>
        <v>114</v>
      </c>
      <c r="K4981" s="33">
        <f>SUM(J4981:J4981)</f>
        <v>114</v>
      </c>
      <c r="L4981" s="22"/>
      <c r="M4981" s="22"/>
    </row>
    <row r="4982" spans="1:13" ht="15.45" customHeight="1" thickBot="1" x14ac:dyDescent="0.35">
      <c r="A4982" s="10" t="s">
        <v>10586</v>
      </c>
      <c r="B4982" s="5" t="s">
        <v>10587</v>
      </c>
      <c r="C4982" s="5" t="s">
        <v>10588</v>
      </c>
      <c r="D4982" s="84" t="s">
        <v>10589</v>
      </c>
      <c r="E4982" s="84"/>
      <c r="F4982" s="84"/>
      <c r="G4982" s="84"/>
      <c r="H4982" s="84"/>
      <c r="I4982" s="84"/>
      <c r="J4982" s="84"/>
      <c r="K4982" s="20">
        <f>SUM(K4985:K4985)</f>
        <v>70</v>
      </c>
      <c r="L4982" s="21">
        <f>ROUND(0*(1+M2/100),2)</f>
        <v>0</v>
      </c>
      <c r="M4982" s="21">
        <f>ROUND(K4982*L4982,2)</f>
        <v>0</v>
      </c>
    </row>
    <row r="4983" spans="1:13" ht="39.75" customHeight="1" thickBot="1" x14ac:dyDescent="0.35">
      <c r="A4983" s="22"/>
      <c r="B4983" s="22"/>
      <c r="C4983" s="22"/>
      <c r="D4983" s="84" t="s">
        <v>10590</v>
      </c>
      <c r="E4983" s="84"/>
      <c r="F4983" s="84"/>
      <c r="G4983" s="84"/>
      <c r="H4983" s="84"/>
      <c r="I4983" s="84"/>
      <c r="J4983" s="84"/>
      <c r="K4983" s="84"/>
      <c r="L4983" s="84"/>
      <c r="M4983" s="84"/>
    </row>
    <row r="4984" spans="1:13" ht="15.15" customHeight="1" thickBot="1" x14ac:dyDescent="0.35">
      <c r="A4984" s="22"/>
      <c r="B4984" s="22"/>
      <c r="C4984" s="22"/>
      <c r="D4984" s="22"/>
      <c r="E4984" s="23"/>
      <c r="F4984" s="25" t="s">
        <v>10591</v>
      </c>
      <c r="G4984" s="25" t="s">
        <v>10592</v>
      </c>
      <c r="H4984" s="25" t="s">
        <v>10593</v>
      </c>
      <c r="I4984" s="25" t="s">
        <v>10594</v>
      </c>
      <c r="J4984" s="25" t="s">
        <v>10595</v>
      </c>
      <c r="K4984" s="25" t="s">
        <v>10596</v>
      </c>
      <c r="L4984" s="22"/>
      <c r="M4984" s="22"/>
    </row>
    <row r="4985" spans="1:13" ht="30.6" customHeight="1" thickBot="1" x14ac:dyDescent="0.35">
      <c r="A4985" s="22"/>
      <c r="B4985" s="22"/>
      <c r="C4985" s="22"/>
      <c r="D4985" s="26"/>
      <c r="E4985" s="27" t="s">
        <v>10597</v>
      </c>
      <c r="F4985" s="28">
        <v>70</v>
      </c>
      <c r="G4985" s="29"/>
      <c r="H4985" s="29"/>
      <c r="I4985" s="29"/>
      <c r="J4985" s="31">
        <f>ROUND(F4985,3)</f>
        <v>70</v>
      </c>
      <c r="K4985" s="33">
        <f>SUM(J4985:J4985)</f>
        <v>70</v>
      </c>
      <c r="L4985" s="22"/>
      <c r="M4985" s="22"/>
    </row>
    <row r="4986" spans="1:13" ht="15.45" customHeight="1" thickBot="1" x14ac:dyDescent="0.35">
      <c r="A4986" s="10" t="s">
        <v>10598</v>
      </c>
      <c r="B4986" s="5" t="s">
        <v>10599</v>
      </c>
      <c r="C4986" s="5" t="s">
        <v>10600</v>
      </c>
      <c r="D4986" s="84" t="s">
        <v>10601</v>
      </c>
      <c r="E4986" s="84"/>
      <c r="F4986" s="84"/>
      <c r="G4986" s="84"/>
      <c r="H4986" s="84"/>
      <c r="I4986" s="84"/>
      <c r="J4986" s="84"/>
      <c r="K4986" s="20">
        <f>SUM(K4989:K4989)</f>
        <v>35</v>
      </c>
      <c r="L4986" s="21">
        <f>ROUND(0*(1+M2/100),2)</f>
        <v>0</v>
      </c>
      <c r="M4986" s="21">
        <f>ROUND(K4986*L4986,2)</f>
        <v>0</v>
      </c>
    </row>
    <row r="4987" spans="1:13" ht="39.75" customHeight="1" thickBot="1" x14ac:dyDescent="0.35">
      <c r="A4987" s="22"/>
      <c r="B4987" s="22"/>
      <c r="C4987" s="22"/>
      <c r="D4987" s="84" t="s">
        <v>10602</v>
      </c>
      <c r="E4987" s="84"/>
      <c r="F4987" s="84"/>
      <c r="G4987" s="84"/>
      <c r="H4987" s="84"/>
      <c r="I4987" s="84"/>
      <c r="J4987" s="84"/>
      <c r="K4987" s="84"/>
      <c r="L4987" s="84"/>
      <c r="M4987" s="84"/>
    </row>
    <row r="4988" spans="1:13" ht="15.15" customHeight="1" thickBot="1" x14ac:dyDescent="0.35">
      <c r="A4988" s="22"/>
      <c r="B4988" s="22"/>
      <c r="C4988" s="22"/>
      <c r="D4988" s="22"/>
      <c r="E4988" s="23"/>
      <c r="F4988" s="25" t="s">
        <v>10603</v>
      </c>
      <c r="G4988" s="25" t="s">
        <v>10604</v>
      </c>
      <c r="H4988" s="25" t="s">
        <v>10605</v>
      </c>
      <c r="I4988" s="25" t="s">
        <v>10606</v>
      </c>
      <c r="J4988" s="25" t="s">
        <v>10607</v>
      </c>
      <c r="K4988" s="25" t="s">
        <v>10608</v>
      </c>
      <c r="L4988" s="22"/>
      <c r="M4988" s="22"/>
    </row>
    <row r="4989" spans="1:13" ht="30.6" customHeight="1" thickBot="1" x14ac:dyDescent="0.35">
      <c r="A4989" s="22"/>
      <c r="B4989" s="22"/>
      <c r="C4989" s="22"/>
      <c r="D4989" s="26"/>
      <c r="E4989" s="27" t="s">
        <v>10609</v>
      </c>
      <c r="F4989" s="28">
        <v>35</v>
      </c>
      <c r="G4989" s="29"/>
      <c r="H4989" s="29"/>
      <c r="I4989" s="29"/>
      <c r="J4989" s="31">
        <f>ROUND(F4989,3)</f>
        <v>35</v>
      </c>
      <c r="K4989" s="33">
        <f>SUM(J4989:J4989)</f>
        <v>35</v>
      </c>
      <c r="L4989" s="22"/>
      <c r="M4989" s="22"/>
    </row>
    <row r="4990" spans="1:13" ht="15.45" customHeight="1" thickBot="1" x14ac:dyDescent="0.35">
      <c r="A4990" s="10" t="s">
        <v>10610</v>
      </c>
      <c r="B4990" s="5" t="s">
        <v>10611</v>
      </c>
      <c r="C4990" s="5" t="s">
        <v>10612</v>
      </c>
      <c r="D4990" s="84" t="s">
        <v>10613</v>
      </c>
      <c r="E4990" s="84"/>
      <c r="F4990" s="84"/>
      <c r="G4990" s="84"/>
      <c r="H4990" s="84"/>
      <c r="I4990" s="84"/>
      <c r="J4990" s="84"/>
      <c r="K4990" s="20">
        <f>SUM(K4993:K4994)</f>
        <v>42</v>
      </c>
      <c r="L4990" s="21">
        <f>ROUND(0*(1+M2/100),2)</f>
        <v>0</v>
      </c>
      <c r="M4990" s="21">
        <f>ROUND(K4990*L4990,2)</f>
        <v>0</v>
      </c>
    </row>
    <row r="4991" spans="1:13" ht="39.75" customHeight="1" thickBot="1" x14ac:dyDescent="0.35">
      <c r="A4991" s="22"/>
      <c r="B4991" s="22"/>
      <c r="C4991" s="22"/>
      <c r="D4991" s="84" t="s">
        <v>10614</v>
      </c>
      <c r="E4991" s="84"/>
      <c r="F4991" s="84"/>
      <c r="G4991" s="84"/>
      <c r="H4991" s="84"/>
      <c r="I4991" s="84"/>
      <c r="J4991" s="84"/>
      <c r="K4991" s="84"/>
      <c r="L4991" s="84"/>
      <c r="M4991" s="84"/>
    </row>
    <row r="4992" spans="1:13" ht="15.15" customHeight="1" thickBot="1" x14ac:dyDescent="0.35">
      <c r="A4992" s="22"/>
      <c r="B4992" s="22"/>
      <c r="C4992" s="22"/>
      <c r="D4992" s="22"/>
      <c r="E4992" s="23"/>
      <c r="F4992" s="25" t="s">
        <v>10615</v>
      </c>
      <c r="G4992" s="25" t="s">
        <v>10616</v>
      </c>
      <c r="H4992" s="25" t="s">
        <v>10617</v>
      </c>
      <c r="I4992" s="25" t="s">
        <v>10618</v>
      </c>
      <c r="J4992" s="25" t="s">
        <v>10619</v>
      </c>
      <c r="K4992" s="25" t="s">
        <v>10620</v>
      </c>
      <c r="L4992" s="22"/>
      <c r="M4992" s="22"/>
    </row>
    <row r="4993" spans="1:13" ht="30.6" customHeight="1" thickBot="1" x14ac:dyDescent="0.35">
      <c r="A4993" s="22"/>
      <c r="B4993" s="22"/>
      <c r="C4993" s="22"/>
      <c r="D4993" s="26"/>
      <c r="E4993" s="27" t="s">
        <v>10621</v>
      </c>
      <c r="F4993" s="28">
        <v>24</v>
      </c>
      <c r="G4993" s="29"/>
      <c r="H4993" s="29"/>
      <c r="I4993" s="29"/>
      <c r="J4993" s="31">
        <f>ROUND(F4993,3)</f>
        <v>24</v>
      </c>
      <c r="K4993" s="42"/>
      <c r="L4993" s="22"/>
      <c r="M4993" s="22"/>
    </row>
    <row r="4994" spans="1:13" ht="30.6" customHeight="1" thickBot="1" x14ac:dyDescent="0.35">
      <c r="A4994" s="22"/>
      <c r="B4994" s="22"/>
      <c r="C4994" s="22"/>
      <c r="D4994" s="26"/>
      <c r="E4994" s="5" t="s">
        <v>10622</v>
      </c>
      <c r="F4994" s="3">
        <v>18</v>
      </c>
      <c r="G4994" s="20"/>
      <c r="H4994" s="20"/>
      <c r="I4994" s="20"/>
      <c r="J4994" s="30">
        <f>ROUND(F4994,3)</f>
        <v>18</v>
      </c>
      <c r="K4994" s="32">
        <f>SUM(J4993:J4994)</f>
        <v>42</v>
      </c>
      <c r="L4994" s="22"/>
      <c r="M4994" s="22"/>
    </row>
    <row r="4995" spans="1:13" ht="15.45" customHeight="1" thickBot="1" x14ac:dyDescent="0.35">
      <c r="A4995" s="10" t="s">
        <v>10623</v>
      </c>
      <c r="B4995" s="5" t="s">
        <v>10624</v>
      </c>
      <c r="C4995" s="5" t="s">
        <v>10625</v>
      </c>
      <c r="D4995" s="84" t="s">
        <v>10626</v>
      </c>
      <c r="E4995" s="84"/>
      <c r="F4995" s="84"/>
      <c r="G4995" s="84"/>
      <c r="H4995" s="84"/>
      <c r="I4995" s="84"/>
      <c r="J4995" s="84"/>
      <c r="K4995" s="20">
        <f>SUM(K4998:K4998)</f>
        <v>51</v>
      </c>
      <c r="L4995" s="21">
        <f>ROUND(0*(1+M2/100),2)</f>
        <v>0</v>
      </c>
      <c r="M4995" s="21">
        <f>ROUND(K4995*L4995,2)</f>
        <v>0</v>
      </c>
    </row>
    <row r="4996" spans="1:13" ht="39.75" customHeight="1" thickBot="1" x14ac:dyDescent="0.35">
      <c r="A4996" s="22"/>
      <c r="B4996" s="22"/>
      <c r="C4996" s="22"/>
      <c r="D4996" s="84" t="s">
        <v>10627</v>
      </c>
      <c r="E4996" s="84"/>
      <c r="F4996" s="84"/>
      <c r="G4996" s="84"/>
      <c r="H4996" s="84"/>
      <c r="I4996" s="84"/>
      <c r="J4996" s="84"/>
      <c r="K4996" s="84"/>
      <c r="L4996" s="84"/>
      <c r="M4996" s="84"/>
    </row>
    <row r="4997" spans="1:13" ht="15.15" customHeight="1" thickBot="1" x14ac:dyDescent="0.35">
      <c r="A4997" s="22"/>
      <c r="B4997" s="22"/>
      <c r="C4997" s="22"/>
      <c r="D4997" s="22"/>
      <c r="E4997" s="23"/>
      <c r="F4997" s="25" t="s">
        <v>10628</v>
      </c>
      <c r="G4997" s="25" t="s">
        <v>10629</v>
      </c>
      <c r="H4997" s="25" t="s">
        <v>10630</v>
      </c>
      <c r="I4997" s="25" t="s">
        <v>10631</v>
      </c>
      <c r="J4997" s="25" t="s">
        <v>10632</v>
      </c>
      <c r="K4997" s="25" t="s">
        <v>10633</v>
      </c>
      <c r="L4997" s="22"/>
      <c r="M4997" s="22"/>
    </row>
    <row r="4998" spans="1:13" ht="30.6" customHeight="1" thickBot="1" x14ac:dyDescent="0.35">
      <c r="A4998" s="22"/>
      <c r="B4998" s="22"/>
      <c r="C4998" s="22"/>
      <c r="D4998" s="26"/>
      <c r="E4998" s="27" t="s">
        <v>10634</v>
      </c>
      <c r="F4998" s="28">
        <v>51</v>
      </c>
      <c r="G4998" s="29"/>
      <c r="H4998" s="29"/>
      <c r="I4998" s="29"/>
      <c r="J4998" s="31">
        <f>ROUND(F4998,3)</f>
        <v>51</v>
      </c>
      <c r="K4998" s="33">
        <f>SUM(J4998:J4998)</f>
        <v>51</v>
      </c>
      <c r="L4998" s="22"/>
      <c r="M4998" s="22"/>
    </row>
    <row r="4999" spans="1:13" ht="15.45" customHeight="1" thickBot="1" x14ac:dyDescent="0.35">
      <c r="A4999" s="10" t="s">
        <v>10635</v>
      </c>
      <c r="B4999" s="5" t="s">
        <v>10636</v>
      </c>
      <c r="C4999" s="5" t="s">
        <v>10637</v>
      </c>
      <c r="D4999" s="84" t="s">
        <v>10638</v>
      </c>
      <c r="E4999" s="84"/>
      <c r="F4999" s="84"/>
      <c r="G4999" s="84"/>
      <c r="H4999" s="84"/>
      <c r="I4999" s="84"/>
      <c r="J4999" s="84"/>
      <c r="K4999" s="20">
        <f>SUM(K5002:K5005)</f>
        <v>51</v>
      </c>
      <c r="L4999" s="21">
        <f>ROUND(0*(1+M2/100),2)</f>
        <v>0</v>
      </c>
      <c r="M4999" s="21">
        <f>ROUND(K4999*L4999,2)</f>
        <v>0</v>
      </c>
    </row>
    <row r="5000" spans="1:13" ht="30.6" customHeight="1" thickBot="1" x14ac:dyDescent="0.35">
      <c r="A5000" s="22"/>
      <c r="B5000" s="22"/>
      <c r="C5000" s="22"/>
      <c r="D5000" s="84" t="s">
        <v>10639</v>
      </c>
      <c r="E5000" s="84"/>
      <c r="F5000" s="84"/>
      <c r="G5000" s="84"/>
      <c r="H5000" s="84"/>
      <c r="I5000" s="84"/>
      <c r="J5000" s="84"/>
      <c r="K5000" s="84"/>
      <c r="L5000" s="84"/>
      <c r="M5000" s="84"/>
    </row>
    <row r="5001" spans="1:13" ht="15.15" customHeight="1" thickBot="1" x14ac:dyDescent="0.35">
      <c r="A5001" s="22"/>
      <c r="B5001" s="22"/>
      <c r="C5001" s="22"/>
      <c r="D5001" s="22"/>
      <c r="E5001" s="23"/>
      <c r="F5001" s="25" t="s">
        <v>10640</v>
      </c>
      <c r="G5001" s="25" t="s">
        <v>10641</v>
      </c>
      <c r="H5001" s="25" t="s">
        <v>10642</v>
      </c>
      <c r="I5001" s="25" t="s">
        <v>10643</v>
      </c>
      <c r="J5001" s="25" t="s">
        <v>10644</v>
      </c>
      <c r="K5001" s="25" t="s">
        <v>10645</v>
      </c>
      <c r="L5001" s="22"/>
      <c r="M5001" s="22"/>
    </row>
    <row r="5002" spans="1:13" ht="30.6" customHeight="1" thickBot="1" x14ac:dyDescent="0.35">
      <c r="A5002" s="22"/>
      <c r="B5002" s="22"/>
      <c r="C5002" s="22"/>
      <c r="D5002" s="26"/>
      <c r="E5002" s="27" t="s">
        <v>10646</v>
      </c>
      <c r="F5002" s="28">
        <v>3</v>
      </c>
      <c r="G5002" s="29"/>
      <c r="H5002" s="29"/>
      <c r="I5002" s="29"/>
      <c r="J5002" s="31">
        <f>ROUND(F5002,3)</f>
        <v>3</v>
      </c>
      <c r="K5002" s="42"/>
      <c r="L5002" s="22"/>
      <c r="M5002" s="22"/>
    </row>
    <row r="5003" spans="1:13" ht="30.6" customHeight="1" thickBot="1" x14ac:dyDescent="0.35">
      <c r="A5003" s="22"/>
      <c r="B5003" s="22"/>
      <c r="C5003" s="22"/>
      <c r="D5003" s="26"/>
      <c r="E5003" s="5" t="s">
        <v>10647</v>
      </c>
      <c r="F5003" s="3">
        <v>5</v>
      </c>
      <c r="G5003" s="20"/>
      <c r="H5003" s="20"/>
      <c r="I5003" s="20"/>
      <c r="J5003" s="30">
        <f>ROUND(F5003,3)</f>
        <v>5</v>
      </c>
      <c r="K5003" s="22"/>
      <c r="L5003" s="22"/>
      <c r="M5003" s="22"/>
    </row>
    <row r="5004" spans="1:13" ht="30.6" customHeight="1" thickBot="1" x14ac:dyDescent="0.35">
      <c r="A5004" s="22"/>
      <c r="B5004" s="22"/>
      <c r="C5004" s="22"/>
      <c r="D5004" s="26"/>
      <c r="E5004" s="5" t="s">
        <v>10648</v>
      </c>
      <c r="F5004" s="3">
        <v>18</v>
      </c>
      <c r="G5004" s="20"/>
      <c r="H5004" s="20"/>
      <c r="I5004" s="20"/>
      <c r="J5004" s="30">
        <f>ROUND(F5004,3)</f>
        <v>18</v>
      </c>
      <c r="K5004" s="22"/>
      <c r="L5004" s="22"/>
      <c r="M5004" s="22"/>
    </row>
    <row r="5005" spans="1:13" ht="30.6" customHeight="1" thickBot="1" x14ac:dyDescent="0.35">
      <c r="A5005" s="22"/>
      <c r="B5005" s="22"/>
      <c r="C5005" s="22"/>
      <c r="D5005" s="26"/>
      <c r="E5005" s="5" t="s">
        <v>10649</v>
      </c>
      <c r="F5005" s="3">
        <v>25</v>
      </c>
      <c r="G5005" s="20"/>
      <c r="H5005" s="20"/>
      <c r="I5005" s="20"/>
      <c r="J5005" s="30">
        <f>ROUND(F5005,3)</f>
        <v>25</v>
      </c>
      <c r="K5005" s="32">
        <f>SUM(J5002:J5005)</f>
        <v>51</v>
      </c>
      <c r="L5005" s="22"/>
      <c r="M5005" s="22"/>
    </row>
    <row r="5006" spans="1:13" ht="15.45" customHeight="1" thickBot="1" x14ac:dyDescent="0.35">
      <c r="A5006" s="10" t="s">
        <v>10650</v>
      </c>
      <c r="B5006" s="5" t="s">
        <v>10651</v>
      </c>
      <c r="C5006" s="5" t="s">
        <v>10652</v>
      </c>
      <c r="D5006" s="84" t="s">
        <v>10653</v>
      </c>
      <c r="E5006" s="84"/>
      <c r="F5006" s="84"/>
      <c r="G5006" s="84"/>
      <c r="H5006" s="84"/>
      <c r="I5006" s="84"/>
      <c r="J5006" s="84"/>
      <c r="K5006" s="20">
        <f>SUM(K5009:K5014)</f>
        <v>174.5</v>
      </c>
      <c r="L5006" s="21">
        <f>ROUND(0*(1+M2/100),2)</f>
        <v>0</v>
      </c>
      <c r="M5006" s="21">
        <f>ROUND(K5006*L5006,2)</f>
        <v>0</v>
      </c>
    </row>
    <row r="5007" spans="1:13" ht="67.5" customHeight="1" thickBot="1" x14ac:dyDescent="0.35">
      <c r="A5007" s="22"/>
      <c r="B5007" s="22"/>
      <c r="C5007" s="22"/>
      <c r="D5007" s="84" t="s">
        <v>10654</v>
      </c>
      <c r="E5007" s="84"/>
      <c r="F5007" s="84"/>
      <c r="G5007" s="84"/>
      <c r="H5007" s="84"/>
      <c r="I5007" s="84"/>
      <c r="J5007" s="84"/>
      <c r="K5007" s="84"/>
      <c r="L5007" s="84"/>
      <c r="M5007" s="84"/>
    </row>
    <row r="5008" spans="1:13" ht="15.15" customHeight="1" thickBot="1" x14ac:dyDescent="0.35">
      <c r="A5008" s="22"/>
      <c r="B5008" s="22"/>
      <c r="C5008" s="22"/>
      <c r="D5008" s="22"/>
      <c r="E5008" s="23"/>
      <c r="F5008" s="25" t="s">
        <v>10655</v>
      </c>
      <c r="G5008" s="25" t="s">
        <v>10656</v>
      </c>
      <c r="H5008" s="25" t="s">
        <v>10657</v>
      </c>
      <c r="I5008" s="25" t="s">
        <v>10658</v>
      </c>
      <c r="J5008" s="25" t="s">
        <v>10659</v>
      </c>
      <c r="K5008" s="25" t="s">
        <v>10660</v>
      </c>
      <c r="L5008" s="22"/>
      <c r="M5008" s="22"/>
    </row>
    <row r="5009" spans="1:13" ht="21.3" customHeight="1" thickBot="1" x14ac:dyDescent="0.35">
      <c r="A5009" s="22"/>
      <c r="B5009" s="22"/>
      <c r="C5009" s="22"/>
      <c r="D5009" s="26"/>
      <c r="E5009" s="27" t="s">
        <v>10661</v>
      </c>
      <c r="F5009" s="28">
        <v>11</v>
      </c>
      <c r="G5009" s="29"/>
      <c r="H5009" s="29"/>
      <c r="I5009" s="29"/>
      <c r="J5009" s="31">
        <f t="shared" ref="J5009:J5014" si="97">ROUND(F5009,3)</f>
        <v>11</v>
      </c>
      <c r="K5009" s="42"/>
      <c r="L5009" s="22"/>
      <c r="M5009" s="22"/>
    </row>
    <row r="5010" spans="1:13" ht="21.3" customHeight="1" thickBot="1" x14ac:dyDescent="0.35">
      <c r="A5010" s="22"/>
      <c r="B5010" s="22"/>
      <c r="C5010" s="22"/>
      <c r="D5010" s="26"/>
      <c r="E5010" s="5" t="s">
        <v>10662</v>
      </c>
      <c r="F5010" s="3">
        <v>2.5</v>
      </c>
      <c r="G5010" s="20"/>
      <c r="H5010" s="20"/>
      <c r="I5010" s="20"/>
      <c r="J5010" s="30">
        <f t="shared" si="97"/>
        <v>2.5</v>
      </c>
      <c r="K5010" s="22"/>
      <c r="L5010" s="22"/>
      <c r="M5010" s="22"/>
    </row>
    <row r="5011" spans="1:13" ht="21.3" customHeight="1" thickBot="1" x14ac:dyDescent="0.35">
      <c r="A5011" s="22"/>
      <c r="B5011" s="22"/>
      <c r="C5011" s="22"/>
      <c r="D5011" s="26"/>
      <c r="E5011" s="5" t="s">
        <v>10663</v>
      </c>
      <c r="F5011" s="3">
        <v>70</v>
      </c>
      <c r="G5011" s="20"/>
      <c r="H5011" s="20"/>
      <c r="I5011" s="20"/>
      <c r="J5011" s="30">
        <f t="shared" si="97"/>
        <v>70</v>
      </c>
      <c r="K5011" s="22"/>
      <c r="L5011" s="22"/>
      <c r="M5011" s="22"/>
    </row>
    <row r="5012" spans="1:13" ht="21.3" customHeight="1" thickBot="1" x14ac:dyDescent="0.35">
      <c r="A5012" s="22"/>
      <c r="B5012" s="22"/>
      <c r="C5012" s="22"/>
      <c r="D5012" s="26"/>
      <c r="E5012" s="5" t="s">
        <v>10664</v>
      </c>
      <c r="F5012" s="3">
        <v>70</v>
      </c>
      <c r="G5012" s="20"/>
      <c r="H5012" s="20"/>
      <c r="I5012" s="20"/>
      <c r="J5012" s="30">
        <f t="shared" si="97"/>
        <v>70</v>
      </c>
      <c r="K5012" s="22"/>
      <c r="L5012" s="22"/>
      <c r="M5012" s="22"/>
    </row>
    <row r="5013" spans="1:13" ht="21.3" customHeight="1" thickBot="1" x14ac:dyDescent="0.35">
      <c r="A5013" s="22"/>
      <c r="B5013" s="22"/>
      <c r="C5013" s="22"/>
      <c r="D5013" s="26"/>
      <c r="E5013" s="5" t="s">
        <v>10665</v>
      </c>
      <c r="F5013" s="3">
        <v>12</v>
      </c>
      <c r="G5013" s="20"/>
      <c r="H5013" s="20"/>
      <c r="I5013" s="20"/>
      <c r="J5013" s="30">
        <f t="shared" si="97"/>
        <v>12</v>
      </c>
      <c r="K5013" s="22"/>
      <c r="L5013" s="22"/>
      <c r="M5013" s="22"/>
    </row>
    <row r="5014" spans="1:13" ht="21.3" customHeight="1" thickBot="1" x14ac:dyDescent="0.35">
      <c r="A5014" s="22"/>
      <c r="B5014" s="22"/>
      <c r="C5014" s="22"/>
      <c r="D5014" s="26"/>
      <c r="E5014" s="5" t="s">
        <v>10666</v>
      </c>
      <c r="F5014" s="3">
        <v>9</v>
      </c>
      <c r="G5014" s="20"/>
      <c r="H5014" s="20"/>
      <c r="I5014" s="20"/>
      <c r="J5014" s="30">
        <f t="shared" si="97"/>
        <v>9</v>
      </c>
      <c r="K5014" s="32">
        <f>SUM(J5009:J5014)</f>
        <v>174.5</v>
      </c>
      <c r="L5014" s="22"/>
      <c r="M5014" s="22"/>
    </row>
    <row r="5015" spans="1:13" ht="15.45" customHeight="1" thickBot="1" x14ac:dyDescent="0.35">
      <c r="A5015" s="10" t="s">
        <v>10667</v>
      </c>
      <c r="B5015" s="5" t="s">
        <v>10668</v>
      </c>
      <c r="C5015" s="5" t="s">
        <v>10669</v>
      </c>
      <c r="D5015" s="84" t="s">
        <v>10670</v>
      </c>
      <c r="E5015" s="84"/>
      <c r="F5015" s="84"/>
      <c r="G5015" s="84"/>
      <c r="H5015" s="84"/>
      <c r="I5015" s="84"/>
      <c r="J5015" s="84"/>
      <c r="K5015" s="20">
        <f>SUM(K5018:K5021)</f>
        <v>144</v>
      </c>
      <c r="L5015" s="21">
        <f>ROUND(0*(1+M2/100),2)</f>
        <v>0</v>
      </c>
      <c r="M5015" s="21">
        <f>ROUND(K5015*L5015,2)</f>
        <v>0</v>
      </c>
    </row>
    <row r="5016" spans="1:13" ht="39.75" customHeight="1" thickBot="1" x14ac:dyDescent="0.35">
      <c r="A5016" s="22"/>
      <c r="B5016" s="22"/>
      <c r="C5016" s="22"/>
      <c r="D5016" s="84" t="s">
        <v>10671</v>
      </c>
      <c r="E5016" s="84"/>
      <c r="F5016" s="84"/>
      <c r="G5016" s="84"/>
      <c r="H5016" s="84"/>
      <c r="I5016" s="84"/>
      <c r="J5016" s="84"/>
      <c r="K5016" s="84"/>
      <c r="L5016" s="84"/>
      <c r="M5016" s="84"/>
    </row>
    <row r="5017" spans="1:13" ht="15.15" customHeight="1" thickBot="1" x14ac:dyDescent="0.35">
      <c r="A5017" s="22"/>
      <c r="B5017" s="22"/>
      <c r="C5017" s="22"/>
      <c r="D5017" s="22"/>
      <c r="E5017" s="23"/>
      <c r="F5017" s="25" t="s">
        <v>10672</v>
      </c>
      <c r="G5017" s="25" t="s">
        <v>10673</v>
      </c>
      <c r="H5017" s="25" t="s">
        <v>10674</v>
      </c>
      <c r="I5017" s="25" t="s">
        <v>10675</v>
      </c>
      <c r="J5017" s="25" t="s">
        <v>10676</v>
      </c>
      <c r="K5017" s="25" t="s">
        <v>10677</v>
      </c>
      <c r="L5017" s="22"/>
      <c r="M5017" s="22"/>
    </row>
    <row r="5018" spans="1:13" ht="30.6" customHeight="1" thickBot="1" x14ac:dyDescent="0.35">
      <c r="A5018" s="22"/>
      <c r="B5018" s="22"/>
      <c r="C5018" s="22"/>
      <c r="D5018" s="26"/>
      <c r="E5018" s="27" t="s">
        <v>10678</v>
      </c>
      <c r="F5018" s="28">
        <v>32</v>
      </c>
      <c r="G5018" s="29">
        <v>2</v>
      </c>
      <c r="H5018" s="29"/>
      <c r="I5018" s="29"/>
      <c r="J5018" s="31">
        <f>ROUND(F5018*G5018,3)</f>
        <v>64</v>
      </c>
      <c r="K5018" s="42"/>
      <c r="L5018" s="22"/>
      <c r="M5018" s="22"/>
    </row>
    <row r="5019" spans="1:13" ht="30.6" customHeight="1" thickBot="1" x14ac:dyDescent="0.35">
      <c r="A5019" s="22"/>
      <c r="B5019" s="22"/>
      <c r="C5019" s="22"/>
      <c r="D5019" s="26"/>
      <c r="E5019" s="5" t="s">
        <v>10679</v>
      </c>
      <c r="F5019" s="3">
        <v>33</v>
      </c>
      <c r="G5019" s="20">
        <v>2</v>
      </c>
      <c r="H5019" s="20"/>
      <c r="I5019" s="20"/>
      <c r="J5019" s="30">
        <f>ROUND(F5019*G5019,3)</f>
        <v>66</v>
      </c>
      <c r="K5019" s="22"/>
      <c r="L5019" s="22"/>
      <c r="M5019" s="22"/>
    </row>
    <row r="5020" spans="1:13" ht="21.3" customHeight="1" thickBot="1" x14ac:dyDescent="0.35">
      <c r="A5020" s="22"/>
      <c r="B5020" s="22"/>
      <c r="C5020" s="22"/>
      <c r="D5020" s="26"/>
      <c r="E5020" s="5" t="s">
        <v>10680</v>
      </c>
      <c r="F5020" s="3">
        <v>4</v>
      </c>
      <c r="G5020" s="20">
        <v>2</v>
      </c>
      <c r="H5020" s="20"/>
      <c r="I5020" s="20"/>
      <c r="J5020" s="30">
        <f>ROUND(F5020*G5020,3)</f>
        <v>8</v>
      </c>
      <c r="K5020" s="22"/>
      <c r="L5020" s="22"/>
      <c r="M5020" s="22"/>
    </row>
    <row r="5021" spans="1:13" ht="30.6" customHeight="1" thickBot="1" x14ac:dyDescent="0.35">
      <c r="A5021" s="22"/>
      <c r="B5021" s="22"/>
      <c r="C5021" s="22"/>
      <c r="D5021" s="26"/>
      <c r="E5021" s="5" t="s">
        <v>10681</v>
      </c>
      <c r="F5021" s="3">
        <v>3</v>
      </c>
      <c r="G5021" s="20">
        <v>2</v>
      </c>
      <c r="H5021" s="20"/>
      <c r="I5021" s="20"/>
      <c r="J5021" s="30">
        <f>ROUND(F5021*G5021,3)</f>
        <v>6</v>
      </c>
      <c r="K5021" s="32">
        <f>SUM(J5018:J5021)</f>
        <v>144</v>
      </c>
      <c r="L5021" s="22"/>
      <c r="M5021" s="22"/>
    </row>
    <row r="5022" spans="1:13" ht="15.45" customHeight="1" thickBot="1" x14ac:dyDescent="0.35">
      <c r="A5022" s="10" t="s">
        <v>10682</v>
      </c>
      <c r="B5022" s="5" t="s">
        <v>10683</v>
      </c>
      <c r="C5022" s="5" t="s">
        <v>10684</v>
      </c>
      <c r="D5022" s="84" t="s">
        <v>10685</v>
      </c>
      <c r="E5022" s="84"/>
      <c r="F5022" s="84"/>
      <c r="G5022" s="84"/>
      <c r="H5022" s="84"/>
      <c r="I5022" s="84"/>
      <c r="J5022" s="84"/>
      <c r="K5022" s="20">
        <f>SUM(K5025:K5026)</f>
        <v>4</v>
      </c>
      <c r="L5022" s="21">
        <f>ROUND(0*(1+M2/100),2)</f>
        <v>0</v>
      </c>
      <c r="M5022" s="21">
        <f>ROUND(K5022*L5022,2)</f>
        <v>0</v>
      </c>
    </row>
    <row r="5023" spans="1:13" ht="39.75" customHeight="1" thickBot="1" x14ac:dyDescent="0.35">
      <c r="A5023" s="22"/>
      <c r="B5023" s="22"/>
      <c r="C5023" s="22"/>
      <c r="D5023" s="84" t="s">
        <v>10686</v>
      </c>
      <c r="E5023" s="84"/>
      <c r="F5023" s="84"/>
      <c r="G5023" s="84"/>
      <c r="H5023" s="84"/>
      <c r="I5023" s="84"/>
      <c r="J5023" s="84"/>
      <c r="K5023" s="84"/>
      <c r="L5023" s="84"/>
      <c r="M5023" s="84"/>
    </row>
    <row r="5024" spans="1:13" ht="15.15" customHeight="1" thickBot="1" x14ac:dyDescent="0.35">
      <c r="A5024" s="22"/>
      <c r="B5024" s="22"/>
      <c r="C5024" s="22"/>
      <c r="D5024" s="22"/>
      <c r="E5024" s="23"/>
      <c r="F5024" s="25" t="s">
        <v>10687</v>
      </c>
      <c r="G5024" s="25" t="s">
        <v>10688</v>
      </c>
      <c r="H5024" s="25" t="s">
        <v>10689</v>
      </c>
      <c r="I5024" s="25" t="s">
        <v>10690</v>
      </c>
      <c r="J5024" s="25" t="s">
        <v>10691</v>
      </c>
      <c r="K5024" s="25" t="s">
        <v>10692</v>
      </c>
      <c r="L5024" s="22"/>
      <c r="M5024" s="22"/>
    </row>
    <row r="5025" spans="1:13" ht="30.6" customHeight="1" thickBot="1" x14ac:dyDescent="0.35">
      <c r="A5025" s="22"/>
      <c r="B5025" s="22"/>
      <c r="C5025" s="22"/>
      <c r="D5025" s="26"/>
      <c r="E5025" s="27" t="s">
        <v>10693</v>
      </c>
      <c r="F5025" s="28">
        <v>2</v>
      </c>
      <c r="G5025" s="29"/>
      <c r="H5025" s="29"/>
      <c r="I5025" s="29"/>
      <c r="J5025" s="31">
        <f>ROUND(F5025,3)</f>
        <v>2</v>
      </c>
      <c r="K5025" s="42"/>
      <c r="L5025" s="22"/>
      <c r="M5025" s="22"/>
    </row>
    <row r="5026" spans="1:13" ht="30.6" customHeight="1" thickBot="1" x14ac:dyDescent="0.35">
      <c r="A5026" s="22"/>
      <c r="B5026" s="22"/>
      <c r="C5026" s="22"/>
      <c r="D5026" s="26"/>
      <c r="E5026" s="5" t="s">
        <v>10694</v>
      </c>
      <c r="F5026" s="3">
        <v>2</v>
      </c>
      <c r="G5026" s="20"/>
      <c r="H5026" s="20"/>
      <c r="I5026" s="20"/>
      <c r="J5026" s="30">
        <f>ROUND(F5026,3)</f>
        <v>2</v>
      </c>
      <c r="K5026" s="32">
        <f>SUM(J5025:J5026)</f>
        <v>4</v>
      </c>
      <c r="L5026" s="22"/>
      <c r="M5026" s="22"/>
    </row>
    <row r="5027" spans="1:13" ht="15.45" customHeight="1" thickBot="1" x14ac:dyDescent="0.35">
      <c r="A5027" s="10" t="s">
        <v>10695</v>
      </c>
      <c r="B5027" s="5" t="s">
        <v>10696</v>
      </c>
      <c r="C5027" s="5" t="s">
        <v>10697</v>
      </c>
      <c r="D5027" s="84" t="s">
        <v>10698</v>
      </c>
      <c r="E5027" s="84"/>
      <c r="F5027" s="84"/>
      <c r="G5027" s="84"/>
      <c r="H5027" s="84"/>
      <c r="I5027" s="84"/>
      <c r="J5027" s="84"/>
      <c r="K5027" s="20">
        <f>SUM(K5030:K5033)</f>
        <v>74</v>
      </c>
      <c r="L5027" s="21">
        <f>ROUND(0*(1+M2/100),2)</f>
        <v>0</v>
      </c>
      <c r="M5027" s="21">
        <f>ROUND(K5027*L5027,2)</f>
        <v>0</v>
      </c>
    </row>
    <row r="5028" spans="1:13" ht="39.75" customHeight="1" thickBot="1" x14ac:dyDescent="0.35">
      <c r="A5028" s="22"/>
      <c r="B5028" s="22"/>
      <c r="C5028" s="22"/>
      <c r="D5028" s="84" t="s">
        <v>10699</v>
      </c>
      <c r="E5028" s="84"/>
      <c r="F5028" s="84"/>
      <c r="G5028" s="84"/>
      <c r="H5028" s="84"/>
      <c r="I5028" s="84"/>
      <c r="J5028" s="84"/>
      <c r="K5028" s="84"/>
      <c r="L5028" s="84"/>
      <c r="M5028" s="84"/>
    </row>
    <row r="5029" spans="1:13" ht="15.15" customHeight="1" thickBot="1" x14ac:dyDescent="0.35">
      <c r="A5029" s="22"/>
      <c r="B5029" s="22"/>
      <c r="C5029" s="22"/>
      <c r="D5029" s="22"/>
      <c r="E5029" s="23"/>
      <c r="F5029" s="25" t="s">
        <v>10700</v>
      </c>
      <c r="G5029" s="25" t="s">
        <v>10701</v>
      </c>
      <c r="H5029" s="25" t="s">
        <v>10702</v>
      </c>
      <c r="I5029" s="25" t="s">
        <v>10703</v>
      </c>
      <c r="J5029" s="25" t="s">
        <v>10704</v>
      </c>
      <c r="K5029" s="25" t="s">
        <v>10705</v>
      </c>
      <c r="L5029" s="22"/>
      <c r="M5029" s="22"/>
    </row>
    <row r="5030" spans="1:13" ht="30.6" customHeight="1" thickBot="1" x14ac:dyDescent="0.35">
      <c r="A5030" s="22"/>
      <c r="B5030" s="22"/>
      <c r="C5030" s="22"/>
      <c r="D5030" s="26"/>
      <c r="E5030" s="27" t="s">
        <v>10706</v>
      </c>
      <c r="F5030" s="28">
        <v>33</v>
      </c>
      <c r="G5030" s="29">
        <v>1</v>
      </c>
      <c r="H5030" s="29"/>
      <c r="I5030" s="29"/>
      <c r="J5030" s="31">
        <f>ROUND(F5030*G5030,3)</f>
        <v>33</v>
      </c>
      <c r="K5030" s="42"/>
      <c r="L5030" s="22"/>
      <c r="M5030" s="22"/>
    </row>
    <row r="5031" spans="1:13" ht="30.6" customHeight="1" thickBot="1" x14ac:dyDescent="0.35">
      <c r="A5031" s="22"/>
      <c r="B5031" s="22"/>
      <c r="C5031" s="22"/>
      <c r="D5031" s="26"/>
      <c r="E5031" s="5" t="s">
        <v>10707</v>
      </c>
      <c r="F5031" s="3">
        <v>33</v>
      </c>
      <c r="G5031" s="20">
        <v>1</v>
      </c>
      <c r="H5031" s="20"/>
      <c r="I5031" s="20"/>
      <c r="J5031" s="30">
        <f>ROUND(F5031*G5031,3)</f>
        <v>33</v>
      </c>
      <c r="K5031" s="22"/>
      <c r="L5031" s="22"/>
      <c r="M5031" s="22"/>
    </row>
    <row r="5032" spans="1:13" ht="21.3" customHeight="1" thickBot="1" x14ac:dyDescent="0.35">
      <c r="A5032" s="22"/>
      <c r="B5032" s="22"/>
      <c r="C5032" s="22"/>
      <c r="D5032" s="26"/>
      <c r="E5032" s="5" t="s">
        <v>10708</v>
      </c>
      <c r="F5032" s="3">
        <v>4</v>
      </c>
      <c r="G5032" s="20">
        <v>1</v>
      </c>
      <c r="H5032" s="20"/>
      <c r="I5032" s="20"/>
      <c r="J5032" s="30">
        <f>ROUND(F5032*G5032,3)</f>
        <v>4</v>
      </c>
      <c r="K5032" s="22"/>
      <c r="L5032" s="22"/>
      <c r="M5032" s="22"/>
    </row>
    <row r="5033" spans="1:13" ht="30.6" customHeight="1" thickBot="1" x14ac:dyDescent="0.35">
      <c r="A5033" s="22"/>
      <c r="B5033" s="22"/>
      <c r="C5033" s="22"/>
      <c r="D5033" s="26"/>
      <c r="E5033" s="5" t="s">
        <v>10709</v>
      </c>
      <c r="F5033" s="3">
        <v>4</v>
      </c>
      <c r="G5033" s="20">
        <v>1</v>
      </c>
      <c r="H5033" s="20"/>
      <c r="I5033" s="20"/>
      <c r="J5033" s="30">
        <f>ROUND(F5033*G5033,3)</f>
        <v>4</v>
      </c>
      <c r="K5033" s="32">
        <f>SUM(J5030:J5033)</f>
        <v>74</v>
      </c>
      <c r="L5033" s="22"/>
      <c r="M5033" s="22"/>
    </row>
    <row r="5034" spans="1:13" ht="15.45" customHeight="1" thickBot="1" x14ac:dyDescent="0.35">
      <c r="A5034" s="10" t="s">
        <v>10710</v>
      </c>
      <c r="B5034" s="5" t="s">
        <v>10711</v>
      </c>
      <c r="C5034" s="5" t="s">
        <v>10712</v>
      </c>
      <c r="D5034" s="84" t="s">
        <v>10713</v>
      </c>
      <c r="E5034" s="84"/>
      <c r="F5034" s="84"/>
      <c r="G5034" s="84"/>
      <c r="H5034" s="84"/>
      <c r="I5034" s="84"/>
      <c r="J5034" s="84"/>
      <c r="K5034" s="20">
        <f>SUM(K5037:K5038)</f>
        <v>3</v>
      </c>
      <c r="L5034" s="21">
        <f>ROUND(0*(1+M2/100),2)</f>
        <v>0</v>
      </c>
      <c r="M5034" s="21">
        <f>ROUND(K5034*L5034,2)</f>
        <v>0</v>
      </c>
    </row>
    <row r="5035" spans="1:13" ht="49.05" customHeight="1" thickBot="1" x14ac:dyDescent="0.35">
      <c r="A5035" s="22"/>
      <c r="B5035" s="22"/>
      <c r="C5035" s="22"/>
      <c r="D5035" s="84" t="s">
        <v>10714</v>
      </c>
      <c r="E5035" s="84"/>
      <c r="F5035" s="84"/>
      <c r="G5035" s="84"/>
      <c r="H5035" s="84"/>
      <c r="I5035" s="84"/>
      <c r="J5035" s="84"/>
      <c r="K5035" s="84"/>
      <c r="L5035" s="84"/>
      <c r="M5035" s="84"/>
    </row>
    <row r="5036" spans="1:13" ht="15.15" customHeight="1" thickBot="1" x14ac:dyDescent="0.35">
      <c r="A5036" s="22"/>
      <c r="B5036" s="22"/>
      <c r="C5036" s="22"/>
      <c r="D5036" s="22"/>
      <c r="E5036" s="23"/>
      <c r="F5036" s="25" t="s">
        <v>10715</v>
      </c>
      <c r="G5036" s="25" t="s">
        <v>10716</v>
      </c>
      <c r="H5036" s="25" t="s">
        <v>10717</v>
      </c>
      <c r="I5036" s="25" t="s">
        <v>10718</v>
      </c>
      <c r="J5036" s="25" t="s">
        <v>10719</v>
      </c>
      <c r="K5036" s="25" t="s">
        <v>10720</v>
      </c>
      <c r="L5036" s="22"/>
      <c r="M5036" s="22"/>
    </row>
    <row r="5037" spans="1:13" ht="21.3" customHeight="1" thickBot="1" x14ac:dyDescent="0.35">
      <c r="A5037" s="22"/>
      <c r="B5037" s="22"/>
      <c r="C5037" s="22"/>
      <c r="D5037" s="26"/>
      <c r="E5037" s="27" t="s">
        <v>10721</v>
      </c>
      <c r="F5037" s="28">
        <v>1</v>
      </c>
      <c r="G5037" s="29"/>
      <c r="H5037" s="29"/>
      <c r="I5037" s="29"/>
      <c r="J5037" s="31">
        <f>ROUND(F5037,3)</f>
        <v>1</v>
      </c>
      <c r="K5037" s="42"/>
      <c r="L5037" s="22"/>
      <c r="M5037" s="22"/>
    </row>
    <row r="5038" spans="1:13" ht="21.3" customHeight="1" thickBot="1" x14ac:dyDescent="0.35">
      <c r="A5038" s="22"/>
      <c r="B5038" s="22"/>
      <c r="C5038" s="22"/>
      <c r="D5038" s="26"/>
      <c r="E5038" s="5" t="s">
        <v>10722</v>
      </c>
      <c r="F5038" s="3">
        <v>2</v>
      </c>
      <c r="G5038" s="20"/>
      <c r="H5038" s="20"/>
      <c r="I5038" s="20"/>
      <c r="J5038" s="30">
        <f>ROUND(F5038,3)</f>
        <v>2</v>
      </c>
      <c r="K5038" s="32">
        <f>SUM(J5037:J5038)</f>
        <v>3</v>
      </c>
      <c r="L5038" s="22"/>
      <c r="M5038" s="22"/>
    </row>
    <row r="5039" spans="1:13" ht="15.45" customHeight="1" thickBot="1" x14ac:dyDescent="0.35">
      <c r="A5039" s="10" t="s">
        <v>10723</v>
      </c>
      <c r="B5039" s="5" t="s">
        <v>10724</v>
      </c>
      <c r="C5039" s="5" t="s">
        <v>10725</v>
      </c>
      <c r="D5039" s="84" t="s">
        <v>10726</v>
      </c>
      <c r="E5039" s="84"/>
      <c r="F5039" s="84"/>
      <c r="G5039" s="84"/>
      <c r="H5039" s="84"/>
      <c r="I5039" s="84"/>
      <c r="J5039" s="84"/>
      <c r="K5039" s="20">
        <f>SUM(K5042:K5042)</f>
        <v>1</v>
      </c>
      <c r="L5039" s="21">
        <f>ROUND(0*(1+M2/100),2)</f>
        <v>0</v>
      </c>
      <c r="M5039" s="21">
        <f>ROUND(K5039*L5039,2)</f>
        <v>0</v>
      </c>
    </row>
    <row r="5040" spans="1:13" ht="49.05" customHeight="1" thickBot="1" x14ac:dyDescent="0.35">
      <c r="A5040" s="22"/>
      <c r="B5040" s="22"/>
      <c r="C5040" s="22"/>
      <c r="D5040" s="84" t="s">
        <v>10727</v>
      </c>
      <c r="E5040" s="84"/>
      <c r="F5040" s="84"/>
      <c r="G5040" s="84"/>
      <c r="H5040" s="84"/>
      <c r="I5040" s="84"/>
      <c r="J5040" s="84"/>
      <c r="K5040" s="84"/>
      <c r="L5040" s="84"/>
      <c r="M5040" s="84"/>
    </row>
    <row r="5041" spans="1:13" ht="15.15" customHeight="1" thickBot="1" x14ac:dyDescent="0.35">
      <c r="A5041" s="22"/>
      <c r="B5041" s="22"/>
      <c r="C5041" s="22"/>
      <c r="D5041" s="22"/>
      <c r="E5041" s="23"/>
      <c r="F5041" s="25" t="s">
        <v>10728</v>
      </c>
      <c r="G5041" s="25" t="s">
        <v>10729</v>
      </c>
      <c r="H5041" s="25" t="s">
        <v>10730</v>
      </c>
      <c r="I5041" s="25" t="s">
        <v>10731</v>
      </c>
      <c r="J5041" s="25" t="s">
        <v>10732</v>
      </c>
      <c r="K5041" s="25" t="s">
        <v>10733</v>
      </c>
      <c r="L5041" s="22"/>
      <c r="M5041" s="22"/>
    </row>
    <row r="5042" spans="1:13" ht="30.6" customHeight="1" thickBot="1" x14ac:dyDescent="0.35">
      <c r="A5042" s="22"/>
      <c r="B5042" s="22"/>
      <c r="C5042" s="22"/>
      <c r="D5042" s="26"/>
      <c r="E5042" s="27" t="s">
        <v>10734</v>
      </c>
      <c r="F5042" s="28">
        <v>1</v>
      </c>
      <c r="G5042" s="29"/>
      <c r="H5042" s="29"/>
      <c r="I5042" s="29"/>
      <c r="J5042" s="31">
        <f>ROUND(F5042,3)</f>
        <v>1</v>
      </c>
      <c r="K5042" s="33">
        <f>SUM(J5042:J5042)</f>
        <v>1</v>
      </c>
      <c r="L5042" s="22"/>
      <c r="M5042" s="22"/>
    </row>
    <row r="5043" spans="1:13" ht="15.45" customHeight="1" thickBot="1" x14ac:dyDescent="0.35">
      <c r="A5043" s="10" t="s">
        <v>10735</v>
      </c>
      <c r="B5043" s="5" t="s">
        <v>10736</v>
      </c>
      <c r="C5043" s="5" t="s">
        <v>10737</v>
      </c>
      <c r="D5043" s="84" t="s">
        <v>10738</v>
      </c>
      <c r="E5043" s="84"/>
      <c r="F5043" s="84"/>
      <c r="G5043" s="84"/>
      <c r="H5043" s="84"/>
      <c r="I5043" s="84"/>
      <c r="J5043" s="84"/>
      <c r="K5043" s="20">
        <f>SUM(K5046:K5048)</f>
        <v>41</v>
      </c>
      <c r="L5043" s="21">
        <f>ROUND(0*(1+M2/100),2)</f>
        <v>0</v>
      </c>
      <c r="M5043" s="21">
        <f>ROUND(K5043*L5043,2)</f>
        <v>0</v>
      </c>
    </row>
    <row r="5044" spans="1:13" ht="49.05" customHeight="1" thickBot="1" x14ac:dyDescent="0.35">
      <c r="A5044" s="22"/>
      <c r="B5044" s="22"/>
      <c r="C5044" s="22"/>
      <c r="D5044" s="84" t="s">
        <v>10739</v>
      </c>
      <c r="E5044" s="84"/>
      <c r="F5044" s="84"/>
      <c r="G5044" s="84"/>
      <c r="H5044" s="84"/>
      <c r="I5044" s="84"/>
      <c r="J5044" s="84"/>
      <c r="K5044" s="84"/>
      <c r="L5044" s="84"/>
      <c r="M5044" s="84"/>
    </row>
    <row r="5045" spans="1:13" ht="15.15" customHeight="1" thickBot="1" x14ac:dyDescent="0.35">
      <c r="A5045" s="22"/>
      <c r="B5045" s="22"/>
      <c r="C5045" s="22"/>
      <c r="D5045" s="22"/>
      <c r="E5045" s="23"/>
      <c r="F5045" s="25" t="s">
        <v>10740</v>
      </c>
      <c r="G5045" s="25" t="s">
        <v>10741</v>
      </c>
      <c r="H5045" s="25" t="s">
        <v>10742</v>
      </c>
      <c r="I5045" s="25" t="s">
        <v>10743</v>
      </c>
      <c r="J5045" s="25" t="s">
        <v>10744</v>
      </c>
      <c r="K5045" s="25" t="s">
        <v>10745</v>
      </c>
      <c r="L5045" s="22"/>
      <c r="M5045" s="22"/>
    </row>
    <row r="5046" spans="1:13" ht="39.75" customHeight="1" thickBot="1" x14ac:dyDescent="0.35">
      <c r="A5046" s="22"/>
      <c r="B5046" s="22"/>
      <c r="C5046" s="22"/>
      <c r="D5046" s="26"/>
      <c r="E5046" s="27" t="s">
        <v>10746</v>
      </c>
      <c r="F5046" s="28">
        <v>33</v>
      </c>
      <c r="G5046" s="29"/>
      <c r="H5046" s="29"/>
      <c r="I5046" s="29"/>
      <c r="J5046" s="31">
        <f>ROUND(F5046,3)</f>
        <v>33</v>
      </c>
      <c r="K5046" s="42"/>
      <c r="L5046" s="22"/>
      <c r="M5046" s="22"/>
    </row>
    <row r="5047" spans="1:13" ht="21.3" customHeight="1" thickBot="1" x14ac:dyDescent="0.35">
      <c r="A5047" s="22"/>
      <c r="B5047" s="22"/>
      <c r="C5047" s="22"/>
      <c r="D5047" s="26"/>
      <c r="E5047" s="5" t="s">
        <v>10747</v>
      </c>
      <c r="F5047" s="3">
        <v>4</v>
      </c>
      <c r="G5047" s="20"/>
      <c r="H5047" s="20"/>
      <c r="I5047" s="20"/>
      <c r="J5047" s="30">
        <f>ROUND(F5047,3)</f>
        <v>4</v>
      </c>
      <c r="K5047" s="22"/>
      <c r="L5047" s="22"/>
      <c r="M5047" s="22"/>
    </row>
    <row r="5048" spans="1:13" ht="21.3" customHeight="1" thickBot="1" x14ac:dyDescent="0.35">
      <c r="A5048" s="22"/>
      <c r="B5048" s="22"/>
      <c r="C5048" s="22"/>
      <c r="D5048" s="26"/>
      <c r="E5048" s="5" t="s">
        <v>10748</v>
      </c>
      <c r="F5048" s="3">
        <v>4</v>
      </c>
      <c r="G5048" s="20"/>
      <c r="H5048" s="20"/>
      <c r="I5048" s="20"/>
      <c r="J5048" s="30">
        <f>ROUND(F5048,3)</f>
        <v>4</v>
      </c>
      <c r="K5048" s="32">
        <f>SUM(J5046:J5048)</f>
        <v>41</v>
      </c>
      <c r="L5048" s="22"/>
      <c r="M5048" s="22"/>
    </row>
    <row r="5049" spans="1:13" ht="15.45" customHeight="1" thickBot="1" x14ac:dyDescent="0.35">
      <c r="A5049" s="10" t="s">
        <v>10749</v>
      </c>
      <c r="B5049" s="5" t="s">
        <v>10750</v>
      </c>
      <c r="C5049" s="5" t="s">
        <v>10751</v>
      </c>
      <c r="D5049" s="84" t="s">
        <v>10752</v>
      </c>
      <c r="E5049" s="84"/>
      <c r="F5049" s="84"/>
      <c r="G5049" s="84"/>
      <c r="H5049" s="84"/>
      <c r="I5049" s="84"/>
      <c r="J5049" s="84"/>
      <c r="K5049" s="20">
        <f>SUM(K5052:K5053)</f>
        <v>2</v>
      </c>
      <c r="L5049" s="21">
        <f>ROUND(0*(1+M2/100),2)</f>
        <v>0</v>
      </c>
      <c r="M5049" s="21">
        <f>ROUND(K5049*L5049,2)</f>
        <v>0</v>
      </c>
    </row>
    <row r="5050" spans="1:13" ht="49.05" customHeight="1" thickBot="1" x14ac:dyDescent="0.35">
      <c r="A5050" s="22"/>
      <c r="B5050" s="22"/>
      <c r="C5050" s="22"/>
      <c r="D5050" s="84" t="s">
        <v>10753</v>
      </c>
      <c r="E5050" s="84"/>
      <c r="F5050" s="84"/>
      <c r="G5050" s="84"/>
      <c r="H5050" s="84"/>
      <c r="I5050" s="84"/>
      <c r="J5050" s="84"/>
      <c r="K5050" s="84"/>
      <c r="L5050" s="84"/>
      <c r="M5050" s="84"/>
    </row>
    <row r="5051" spans="1:13" ht="15.15" customHeight="1" thickBot="1" x14ac:dyDescent="0.35">
      <c r="A5051" s="22"/>
      <c r="B5051" s="22"/>
      <c r="C5051" s="22"/>
      <c r="D5051" s="22"/>
      <c r="E5051" s="23"/>
      <c r="F5051" s="25" t="s">
        <v>10754</v>
      </c>
      <c r="G5051" s="25" t="s">
        <v>10755</v>
      </c>
      <c r="H5051" s="25" t="s">
        <v>10756</v>
      </c>
      <c r="I5051" s="25" t="s">
        <v>10757</v>
      </c>
      <c r="J5051" s="25" t="s">
        <v>10758</v>
      </c>
      <c r="K5051" s="25" t="s">
        <v>10759</v>
      </c>
      <c r="L5051" s="22"/>
      <c r="M5051" s="22"/>
    </row>
    <row r="5052" spans="1:13" ht="30.6" customHeight="1" thickBot="1" x14ac:dyDescent="0.35">
      <c r="A5052" s="22"/>
      <c r="B5052" s="22"/>
      <c r="C5052" s="22"/>
      <c r="D5052" s="26"/>
      <c r="E5052" s="27" t="s">
        <v>10760</v>
      </c>
      <c r="F5052" s="28">
        <v>1</v>
      </c>
      <c r="G5052" s="29"/>
      <c r="H5052" s="29"/>
      <c r="I5052" s="29"/>
      <c r="J5052" s="31">
        <f>ROUND(F5052,3)</f>
        <v>1</v>
      </c>
      <c r="K5052" s="42"/>
      <c r="L5052" s="22"/>
      <c r="M5052" s="22"/>
    </row>
    <row r="5053" spans="1:13" ht="21.3" customHeight="1" thickBot="1" x14ac:dyDescent="0.35">
      <c r="A5053" s="22"/>
      <c r="B5053" s="22"/>
      <c r="C5053" s="22"/>
      <c r="D5053" s="26"/>
      <c r="E5053" s="5" t="s">
        <v>10761</v>
      </c>
      <c r="F5053" s="3">
        <v>1</v>
      </c>
      <c r="G5053" s="20"/>
      <c r="H5053" s="20"/>
      <c r="I5053" s="20"/>
      <c r="J5053" s="30">
        <f>ROUND(F5053,3)</f>
        <v>1</v>
      </c>
      <c r="K5053" s="32">
        <f>SUM(J5052:J5053)</f>
        <v>2</v>
      </c>
      <c r="L5053" s="22"/>
      <c r="M5053" s="22"/>
    </row>
    <row r="5054" spans="1:13" ht="15.45" customHeight="1" thickBot="1" x14ac:dyDescent="0.35">
      <c r="A5054" s="10" t="s">
        <v>10762</v>
      </c>
      <c r="B5054" s="5" t="s">
        <v>10763</v>
      </c>
      <c r="C5054" s="5" t="s">
        <v>10764</v>
      </c>
      <c r="D5054" s="84" t="s">
        <v>10765</v>
      </c>
      <c r="E5054" s="84"/>
      <c r="F5054" s="84"/>
      <c r="G5054" s="84"/>
      <c r="H5054" s="84"/>
      <c r="I5054" s="84"/>
      <c r="J5054" s="84"/>
      <c r="K5054" s="20">
        <f>SUM(K5057:K5058)</f>
        <v>4</v>
      </c>
      <c r="L5054" s="21">
        <f>ROUND(0*(1+M2/100),2)</f>
        <v>0</v>
      </c>
      <c r="M5054" s="21">
        <f>ROUND(K5054*L5054,2)</f>
        <v>0</v>
      </c>
    </row>
    <row r="5055" spans="1:13" ht="49.05" customHeight="1" thickBot="1" x14ac:dyDescent="0.35">
      <c r="A5055" s="22"/>
      <c r="B5055" s="22"/>
      <c r="C5055" s="22"/>
      <c r="D5055" s="84" t="s">
        <v>10766</v>
      </c>
      <c r="E5055" s="84"/>
      <c r="F5055" s="84"/>
      <c r="G5055" s="84"/>
      <c r="H5055" s="84"/>
      <c r="I5055" s="84"/>
      <c r="J5055" s="84"/>
      <c r="K5055" s="84"/>
      <c r="L5055" s="84"/>
      <c r="M5055" s="84"/>
    </row>
    <row r="5056" spans="1:13" ht="15.15" customHeight="1" thickBot="1" x14ac:dyDescent="0.35">
      <c r="A5056" s="22"/>
      <c r="B5056" s="22"/>
      <c r="C5056" s="22"/>
      <c r="D5056" s="22"/>
      <c r="E5056" s="23"/>
      <c r="F5056" s="25" t="s">
        <v>10767</v>
      </c>
      <c r="G5056" s="25" t="s">
        <v>10768</v>
      </c>
      <c r="H5056" s="25" t="s">
        <v>10769</v>
      </c>
      <c r="I5056" s="25" t="s">
        <v>10770</v>
      </c>
      <c r="J5056" s="25" t="s">
        <v>10771</v>
      </c>
      <c r="K5056" s="25" t="s">
        <v>10772</v>
      </c>
      <c r="L5056" s="22"/>
      <c r="M5056" s="22"/>
    </row>
    <row r="5057" spans="1:13" ht="30.6" customHeight="1" thickBot="1" x14ac:dyDescent="0.35">
      <c r="A5057" s="22"/>
      <c r="B5057" s="22"/>
      <c r="C5057" s="22"/>
      <c r="D5057" s="26"/>
      <c r="E5057" s="27" t="s">
        <v>10773</v>
      </c>
      <c r="F5057" s="28">
        <v>2</v>
      </c>
      <c r="G5057" s="29"/>
      <c r="H5057" s="29"/>
      <c r="I5057" s="29"/>
      <c r="J5057" s="31">
        <f>ROUND(F5057,3)</f>
        <v>2</v>
      </c>
      <c r="K5057" s="42"/>
      <c r="L5057" s="22"/>
      <c r="M5057" s="22"/>
    </row>
    <row r="5058" spans="1:13" ht="30.6" customHeight="1" thickBot="1" x14ac:dyDescent="0.35">
      <c r="A5058" s="22"/>
      <c r="B5058" s="22"/>
      <c r="C5058" s="22"/>
      <c r="D5058" s="26"/>
      <c r="E5058" s="5" t="s">
        <v>10774</v>
      </c>
      <c r="F5058" s="3">
        <v>2</v>
      </c>
      <c r="G5058" s="20"/>
      <c r="H5058" s="20"/>
      <c r="I5058" s="20"/>
      <c r="J5058" s="30">
        <f>ROUND(F5058,3)</f>
        <v>2</v>
      </c>
      <c r="K5058" s="32">
        <f>SUM(J5057:J5058)</f>
        <v>4</v>
      </c>
      <c r="L5058" s="22"/>
      <c r="M5058" s="22"/>
    </row>
    <row r="5059" spans="1:13" ht="15.45" customHeight="1" thickBot="1" x14ac:dyDescent="0.35">
      <c r="A5059" s="10" t="s">
        <v>10775</v>
      </c>
      <c r="B5059" s="5" t="s">
        <v>10776</v>
      </c>
      <c r="C5059" s="5" t="s">
        <v>10777</v>
      </c>
      <c r="D5059" s="84" t="s">
        <v>10778</v>
      </c>
      <c r="E5059" s="84"/>
      <c r="F5059" s="84"/>
      <c r="G5059" s="84"/>
      <c r="H5059" s="84"/>
      <c r="I5059" s="84"/>
      <c r="J5059" s="84"/>
      <c r="K5059" s="20">
        <f>SUM(K5062:K5062)</f>
        <v>1</v>
      </c>
      <c r="L5059" s="21">
        <f>ROUND(0*(1+M2/100),2)</f>
        <v>0</v>
      </c>
      <c r="M5059" s="21">
        <f>ROUND(K5059*L5059,2)</f>
        <v>0</v>
      </c>
    </row>
    <row r="5060" spans="1:13" ht="30.6" customHeight="1" thickBot="1" x14ac:dyDescent="0.35">
      <c r="A5060" s="22"/>
      <c r="B5060" s="22"/>
      <c r="C5060" s="22"/>
      <c r="D5060" s="84" t="s">
        <v>10779</v>
      </c>
      <c r="E5060" s="84"/>
      <c r="F5060" s="84"/>
      <c r="G5060" s="84"/>
      <c r="H5060" s="84"/>
      <c r="I5060" s="84"/>
      <c r="J5060" s="84"/>
      <c r="K5060" s="84"/>
      <c r="L5060" s="84"/>
      <c r="M5060" s="84"/>
    </row>
    <row r="5061" spans="1:13" ht="15.15" customHeight="1" thickBot="1" x14ac:dyDescent="0.35">
      <c r="A5061" s="22"/>
      <c r="B5061" s="22"/>
      <c r="C5061" s="22"/>
      <c r="D5061" s="22"/>
      <c r="E5061" s="23"/>
      <c r="F5061" s="25" t="s">
        <v>10780</v>
      </c>
      <c r="G5061" s="25" t="s">
        <v>10781</v>
      </c>
      <c r="H5061" s="25" t="s">
        <v>10782</v>
      </c>
      <c r="I5061" s="25" t="s">
        <v>10783</v>
      </c>
      <c r="J5061" s="25" t="s">
        <v>10784</v>
      </c>
      <c r="K5061" s="25" t="s">
        <v>10785</v>
      </c>
      <c r="L5061" s="22"/>
      <c r="M5061" s="22"/>
    </row>
    <row r="5062" spans="1:13" ht="21.3" customHeight="1" thickBot="1" x14ac:dyDescent="0.35">
      <c r="A5062" s="22"/>
      <c r="B5062" s="22"/>
      <c r="C5062" s="22"/>
      <c r="D5062" s="26"/>
      <c r="E5062" s="27" t="s">
        <v>10786</v>
      </c>
      <c r="F5062" s="28">
        <v>1</v>
      </c>
      <c r="G5062" s="29"/>
      <c r="H5062" s="29"/>
      <c r="I5062" s="29"/>
      <c r="J5062" s="31">
        <f>ROUND(F5062,3)</f>
        <v>1</v>
      </c>
      <c r="K5062" s="33">
        <f>SUM(J5062:J5062)</f>
        <v>1</v>
      </c>
      <c r="L5062" s="22"/>
      <c r="M5062" s="22"/>
    </row>
    <row r="5063" spans="1:13" ht="15.45" customHeight="1" thickBot="1" x14ac:dyDescent="0.35">
      <c r="A5063" s="10" t="s">
        <v>10787</v>
      </c>
      <c r="B5063" s="5" t="s">
        <v>10788</v>
      </c>
      <c r="C5063" s="5" t="s">
        <v>10789</v>
      </c>
      <c r="D5063" s="84" t="s">
        <v>10790</v>
      </c>
      <c r="E5063" s="84"/>
      <c r="F5063" s="84"/>
      <c r="G5063" s="84"/>
      <c r="H5063" s="84"/>
      <c r="I5063" s="84"/>
      <c r="J5063" s="84"/>
      <c r="K5063" s="20">
        <f>SUM(K5066:K5067)</f>
        <v>2</v>
      </c>
      <c r="L5063" s="21">
        <f>ROUND(0*(1+M2/100),2)</f>
        <v>0</v>
      </c>
      <c r="M5063" s="21">
        <f>ROUND(K5063*L5063,2)</f>
        <v>0</v>
      </c>
    </row>
    <row r="5064" spans="1:13" ht="30.6" customHeight="1" thickBot="1" x14ac:dyDescent="0.35">
      <c r="A5064" s="22"/>
      <c r="B5064" s="22"/>
      <c r="C5064" s="22"/>
      <c r="D5064" s="84" t="s">
        <v>10791</v>
      </c>
      <c r="E5064" s="84"/>
      <c r="F5064" s="84"/>
      <c r="G5064" s="84"/>
      <c r="H5064" s="84"/>
      <c r="I5064" s="84"/>
      <c r="J5064" s="84"/>
      <c r="K5064" s="84"/>
      <c r="L5064" s="84"/>
      <c r="M5064" s="84"/>
    </row>
    <row r="5065" spans="1:13" ht="15.15" customHeight="1" thickBot="1" x14ac:dyDescent="0.35">
      <c r="A5065" s="22"/>
      <c r="B5065" s="22"/>
      <c r="C5065" s="22"/>
      <c r="D5065" s="22"/>
      <c r="E5065" s="23"/>
      <c r="F5065" s="25" t="s">
        <v>10792</v>
      </c>
      <c r="G5065" s="25" t="s">
        <v>10793</v>
      </c>
      <c r="H5065" s="25" t="s">
        <v>10794</v>
      </c>
      <c r="I5065" s="25" t="s">
        <v>10795</v>
      </c>
      <c r="J5065" s="25" t="s">
        <v>10796</v>
      </c>
      <c r="K5065" s="25" t="s">
        <v>10797</v>
      </c>
      <c r="L5065" s="22"/>
      <c r="M5065" s="22"/>
    </row>
    <row r="5066" spans="1:13" ht="39.75" customHeight="1" thickBot="1" x14ac:dyDescent="0.35">
      <c r="A5066" s="22"/>
      <c r="B5066" s="22"/>
      <c r="C5066" s="22"/>
      <c r="D5066" s="26"/>
      <c r="E5066" s="27" t="s">
        <v>10798</v>
      </c>
      <c r="F5066" s="28">
        <v>1</v>
      </c>
      <c r="G5066" s="29"/>
      <c r="H5066" s="29"/>
      <c r="I5066" s="29"/>
      <c r="J5066" s="31">
        <f>ROUND(F5066,3)</f>
        <v>1</v>
      </c>
      <c r="K5066" s="42"/>
      <c r="L5066" s="22"/>
      <c r="M5066" s="22"/>
    </row>
    <row r="5067" spans="1:13" ht="39.75" customHeight="1" thickBot="1" x14ac:dyDescent="0.35">
      <c r="A5067" s="22"/>
      <c r="B5067" s="22"/>
      <c r="C5067" s="22"/>
      <c r="D5067" s="26"/>
      <c r="E5067" s="5" t="s">
        <v>10799</v>
      </c>
      <c r="F5067" s="3">
        <v>1</v>
      </c>
      <c r="G5067" s="20"/>
      <c r="H5067" s="20"/>
      <c r="I5067" s="20"/>
      <c r="J5067" s="30">
        <f>ROUND(F5067,3)</f>
        <v>1</v>
      </c>
      <c r="K5067" s="32">
        <f>SUM(J5066:J5067)</f>
        <v>2</v>
      </c>
      <c r="L5067" s="22"/>
      <c r="M5067" s="22"/>
    </row>
    <row r="5068" spans="1:13" ht="15.45" customHeight="1" thickBot="1" x14ac:dyDescent="0.35">
      <c r="A5068" s="10" t="s">
        <v>10800</v>
      </c>
      <c r="B5068" s="5" t="s">
        <v>10801</v>
      </c>
      <c r="C5068" s="5" t="s">
        <v>10802</v>
      </c>
      <c r="D5068" s="84" t="s">
        <v>10803</v>
      </c>
      <c r="E5068" s="84"/>
      <c r="F5068" s="84"/>
      <c r="G5068" s="84"/>
      <c r="H5068" s="84"/>
      <c r="I5068" s="84"/>
      <c r="J5068" s="84"/>
      <c r="K5068" s="20">
        <f>SUM(K5071:K5071)</f>
        <v>1</v>
      </c>
      <c r="L5068" s="21">
        <f>ROUND(0*(1+M2/100),2)</f>
        <v>0</v>
      </c>
      <c r="M5068" s="21">
        <f>ROUND(K5068*L5068,2)</f>
        <v>0</v>
      </c>
    </row>
    <row r="5069" spans="1:13" ht="30.6" customHeight="1" thickBot="1" x14ac:dyDescent="0.35">
      <c r="A5069" s="22"/>
      <c r="B5069" s="22"/>
      <c r="C5069" s="22"/>
      <c r="D5069" s="84" t="s">
        <v>10804</v>
      </c>
      <c r="E5069" s="84"/>
      <c r="F5069" s="84"/>
      <c r="G5069" s="84"/>
      <c r="H5069" s="84"/>
      <c r="I5069" s="84"/>
      <c r="J5069" s="84"/>
      <c r="K5069" s="84"/>
      <c r="L5069" s="84"/>
      <c r="M5069" s="84"/>
    </row>
    <row r="5070" spans="1:13" ht="15.15" customHeight="1" thickBot="1" x14ac:dyDescent="0.35">
      <c r="A5070" s="22"/>
      <c r="B5070" s="22"/>
      <c r="C5070" s="22"/>
      <c r="D5070" s="22"/>
      <c r="E5070" s="23"/>
      <c r="F5070" s="25" t="s">
        <v>10805</v>
      </c>
      <c r="G5070" s="25" t="s">
        <v>10806</v>
      </c>
      <c r="H5070" s="25" t="s">
        <v>10807</v>
      </c>
      <c r="I5070" s="25" t="s">
        <v>10808</v>
      </c>
      <c r="J5070" s="25" t="s">
        <v>10809</v>
      </c>
      <c r="K5070" s="25" t="s">
        <v>10810</v>
      </c>
      <c r="L5070" s="22"/>
      <c r="M5070" s="22"/>
    </row>
    <row r="5071" spans="1:13" ht="30.6" customHeight="1" thickBot="1" x14ac:dyDescent="0.35">
      <c r="A5071" s="22"/>
      <c r="B5071" s="22"/>
      <c r="C5071" s="22"/>
      <c r="D5071" s="26"/>
      <c r="E5071" s="27" t="s">
        <v>10811</v>
      </c>
      <c r="F5071" s="28">
        <v>1</v>
      </c>
      <c r="G5071" s="29"/>
      <c r="H5071" s="29"/>
      <c r="I5071" s="29"/>
      <c r="J5071" s="31">
        <f>ROUND(F5071,3)</f>
        <v>1</v>
      </c>
      <c r="K5071" s="33">
        <f>SUM(J5071:J5071)</f>
        <v>1</v>
      </c>
      <c r="L5071" s="22"/>
      <c r="M5071" s="22"/>
    </row>
    <row r="5072" spans="1:13" ht="15.45" customHeight="1" thickBot="1" x14ac:dyDescent="0.35">
      <c r="A5072" s="10" t="s">
        <v>10812</v>
      </c>
      <c r="B5072" s="5" t="s">
        <v>10813</v>
      </c>
      <c r="C5072" s="5" t="s">
        <v>10814</v>
      </c>
      <c r="D5072" s="84" t="s">
        <v>10815</v>
      </c>
      <c r="E5072" s="84"/>
      <c r="F5072" s="84"/>
      <c r="G5072" s="84"/>
      <c r="H5072" s="84"/>
      <c r="I5072" s="84"/>
      <c r="J5072" s="84"/>
      <c r="K5072" s="20">
        <f>SUM(K5075:K5076)</f>
        <v>4</v>
      </c>
      <c r="L5072" s="21">
        <f>ROUND(0*(1+M2/100),2)</f>
        <v>0</v>
      </c>
      <c r="M5072" s="21">
        <f>ROUND(K5072*L5072,2)</f>
        <v>0</v>
      </c>
    </row>
    <row r="5073" spans="1:13" ht="30.6" customHeight="1" thickBot="1" x14ac:dyDescent="0.35">
      <c r="A5073" s="22"/>
      <c r="B5073" s="22"/>
      <c r="C5073" s="22"/>
      <c r="D5073" s="84" t="s">
        <v>10816</v>
      </c>
      <c r="E5073" s="84"/>
      <c r="F5073" s="84"/>
      <c r="G5073" s="84"/>
      <c r="H5073" s="84"/>
      <c r="I5073" s="84"/>
      <c r="J5073" s="84"/>
      <c r="K5073" s="84"/>
      <c r="L5073" s="84"/>
      <c r="M5073" s="84"/>
    </row>
    <row r="5074" spans="1:13" ht="15.15" customHeight="1" thickBot="1" x14ac:dyDescent="0.35">
      <c r="A5074" s="22"/>
      <c r="B5074" s="22"/>
      <c r="C5074" s="22"/>
      <c r="D5074" s="22"/>
      <c r="E5074" s="23"/>
      <c r="F5074" s="25" t="s">
        <v>10817</v>
      </c>
      <c r="G5074" s="25" t="s">
        <v>10818</v>
      </c>
      <c r="H5074" s="25" t="s">
        <v>10819</v>
      </c>
      <c r="I5074" s="25" t="s">
        <v>10820</v>
      </c>
      <c r="J5074" s="25" t="s">
        <v>10821</v>
      </c>
      <c r="K5074" s="25" t="s">
        <v>10822</v>
      </c>
      <c r="L5074" s="22"/>
      <c r="M5074" s="22"/>
    </row>
    <row r="5075" spans="1:13" ht="39.75" customHeight="1" thickBot="1" x14ac:dyDescent="0.35">
      <c r="A5075" s="22"/>
      <c r="B5075" s="22"/>
      <c r="C5075" s="22"/>
      <c r="D5075" s="26"/>
      <c r="E5075" s="27" t="s">
        <v>10823</v>
      </c>
      <c r="F5075" s="28">
        <v>2</v>
      </c>
      <c r="G5075" s="29"/>
      <c r="H5075" s="29"/>
      <c r="I5075" s="29"/>
      <c r="J5075" s="31">
        <f>ROUND(F5075,3)</f>
        <v>2</v>
      </c>
      <c r="K5075" s="42"/>
      <c r="L5075" s="22"/>
      <c r="M5075" s="22"/>
    </row>
    <row r="5076" spans="1:13" ht="39.75" customHeight="1" thickBot="1" x14ac:dyDescent="0.35">
      <c r="A5076" s="22"/>
      <c r="B5076" s="22"/>
      <c r="C5076" s="22"/>
      <c r="D5076" s="26"/>
      <c r="E5076" s="5" t="s">
        <v>10824</v>
      </c>
      <c r="F5076" s="3">
        <v>2</v>
      </c>
      <c r="G5076" s="20"/>
      <c r="H5076" s="20"/>
      <c r="I5076" s="20"/>
      <c r="J5076" s="30">
        <f>ROUND(F5076,3)</f>
        <v>2</v>
      </c>
      <c r="K5076" s="32">
        <f>SUM(J5075:J5076)</f>
        <v>4</v>
      </c>
      <c r="L5076" s="22"/>
      <c r="M5076" s="22"/>
    </row>
    <row r="5077" spans="1:13" ht="15.45" customHeight="1" thickBot="1" x14ac:dyDescent="0.35">
      <c r="A5077" s="10" t="s">
        <v>10825</v>
      </c>
      <c r="B5077" s="5" t="s">
        <v>10826</v>
      </c>
      <c r="C5077" s="5" t="s">
        <v>10827</v>
      </c>
      <c r="D5077" s="84" t="s">
        <v>10828</v>
      </c>
      <c r="E5077" s="84"/>
      <c r="F5077" s="84"/>
      <c r="G5077" s="84"/>
      <c r="H5077" s="84"/>
      <c r="I5077" s="84"/>
      <c r="J5077" s="84"/>
      <c r="K5077" s="20">
        <f>SUM(K5080:K5081)</f>
        <v>4</v>
      </c>
      <c r="L5077" s="21">
        <f>ROUND(0*(1+M2/100),2)</f>
        <v>0</v>
      </c>
      <c r="M5077" s="21">
        <f>ROUND(K5077*L5077,2)</f>
        <v>0</v>
      </c>
    </row>
    <row r="5078" spans="1:13" ht="30.6" customHeight="1" thickBot="1" x14ac:dyDescent="0.35">
      <c r="A5078" s="22"/>
      <c r="B5078" s="22"/>
      <c r="C5078" s="22"/>
      <c r="D5078" s="84" t="s">
        <v>10829</v>
      </c>
      <c r="E5078" s="84"/>
      <c r="F5078" s="84"/>
      <c r="G5078" s="84"/>
      <c r="H5078" s="84"/>
      <c r="I5078" s="84"/>
      <c r="J5078" s="84"/>
      <c r="K5078" s="84"/>
      <c r="L5078" s="84"/>
      <c r="M5078" s="84"/>
    </row>
    <row r="5079" spans="1:13" ht="15.15" customHeight="1" thickBot="1" x14ac:dyDescent="0.35">
      <c r="A5079" s="22"/>
      <c r="B5079" s="22"/>
      <c r="C5079" s="22"/>
      <c r="D5079" s="22"/>
      <c r="E5079" s="23"/>
      <c r="F5079" s="25" t="s">
        <v>10830</v>
      </c>
      <c r="G5079" s="25" t="s">
        <v>10831</v>
      </c>
      <c r="H5079" s="25" t="s">
        <v>10832</v>
      </c>
      <c r="I5079" s="25" t="s">
        <v>10833</v>
      </c>
      <c r="J5079" s="25" t="s">
        <v>10834</v>
      </c>
      <c r="K5079" s="25" t="s">
        <v>10835</v>
      </c>
      <c r="L5079" s="22"/>
      <c r="M5079" s="22"/>
    </row>
    <row r="5080" spans="1:13" ht="30.6" customHeight="1" thickBot="1" x14ac:dyDescent="0.35">
      <c r="A5080" s="22"/>
      <c r="B5080" s="22"/>
      <c r="C5080" s="22"/>
      <c r="D5080" s="26"/>
      <c r="E5080" s="27" t="s">
        <v>10836</v>
      </c>
      <c r="F5080" s="28">
        <v>2</v>
      </c>
      <c r="G5080" s="29"/>
      <c r="H5080" s="29"/>
      <c r="I5080" s="29"/>
      <c r="J5080" s="31">
        <f>ROUND(F5080,3)</f>
        <v>2</v>
      </c>
      <c r="K5080" s="42"/>
      <c r="L5080" s="22"/>
      <c r="M5080" s="22"/>
    </row>
    <row r="5081" spans="1:13" ht="30.6" customHeight="1" thickBot="1" x14ac:dyDescent="0.35">
      <c r="A5081" s="22"/>
      <c r="B5081" s="22"/>
      <c r="C5081" s="22"/>
      <c r="D5081" s="26"/>
      <c r="E5081" s="5" t="s">
        <v>10837</v>
      </c>
      <c r="F5081" s="3">
        <v>2</v>
      </c>
      <c r="G5081" s="20"/>
      <c r="H5081" s="20"/>
      <c r="I5081" s="20"/>
      <c r="J5081" s="30">
        <f>ROUND(F5081,3)</f>
        <v>2</v>
      </c>
      <c r="K5081" s="32">
        <f>SUM(J5080:J5081)</f>
        <v>4</v>
      </c>
      <c r="L5081" s="22"/>
      <c r="M5081" s="22"/>
    </row>
    <row r="5082" spans="1:13" ht="15.45" customHeight="1" thickBot="1" x14ac:dyDescent="0.35">
      <c r="A5082" s="34"/>
      <c r="B5082" s="34"/>
      <c r="C5082" s="34"/>
      <c r="D5082" s="53" t="s">
        <v>10838</v>
      </c>
      <c r="E5082" s="54"/>
      <c r="F5082" s="54"/>
      <c r="G5082" s="54"/>
      <c r="H5082" s="54"/>
      <c r="I5082" s="54"/>
      <c r="J5082" s="54"/>
      <c r="K5082" s="54"/>
      <c r="L5082" s="55">
        <f>M4945+M4949+M4953+M4958+M4962+M4966+M4970+M4974+M4978+M4982+M4986+M4990+M4995+M4999+M5006+M5015+M5022+M5027+M5034+M5039+M5043+M5049+M5054+M5059+M5063+M5068+M5072+M5077</f>
        <v>0</v>
      </c>
      <c r="M5082" s="55">
        <f>ROUND(L5082,2)</f>
        <v>0</v>
      </c>
    </row>
    <row r="5083" spans="1:13" ht="15.45" customHeight="1" thickBot="1" x14ac:dyDescent="0.35">
      <c r="A5083" s="56" t="s">
        <v>10839</v>
      </c>
      <c r="B5083" s="56" t="s">
        <v>10840</v>
      </c>
      <c r="C5083" s="57"/>
      <c r="D5083" s="88" t="s">
        <v>10841</v>
      </c>
      <c r="E5083" s="88"/>
      <c r="F5083" s="88"/>
      <c r="G5083" s="88"/>
      <c r="H5083" s="88"/>
      <c r="I5083" s="88"/>
      <c r="J5083" s="88"/>
      <c r="K5083" s="57"/>
      <c r="L5083" s="58">
        <f>L5182</f>
        <v>0</v>
      </c>
      <c r="M5083" s="58">
        <f>ROUND(L5083,2)</f>
        <v>0</v>
      </c>
    </row>
    <row r="5084" spans="1:13" ht="15.45" customHeight="1" thickBot="1" x14ac:dyDescent="0.35">
      <c r="A5084" s="10" t="s">
        <v>10842</v>
      </c>
      <c r="B5084" s="5" t="s">
        <v>10843</v>
      </c>
      <c r="C5084" s="5" t="s">
        <v>10844</v>
      </c>
      <c r="D5084" s="84" t="s">
        <v>10845</v>
      </c>
      <c r="E5084" s="84"/>
      <c r="F5084" s="84"/>
      <c r="G5084" s="84"/>
      <c r="H5084" s="84"/>
      <c r="I5084" s="84"/>
      <c r="J5084" s="84"/>
      <c r="K5084" s="20">
        <f>SUM(K5087:K5087)</f>
        <v>1</v>
      </c>
      <c r="L5084" s="21">
        <f>ROUND(0*(1+M2/100),2)</f>
        <v>0</v>
      </c>
      <c r="M5084" s="21">
        <f>ROUND(K5084*L5084,2)</f>
        <v>0</v>
      </c>
    </row>
    <row r="5085" spans="1:13" ht="49.05" customHeight="1" thickBot="1" x14ac:dyDescent="0.35">
      <c r="A5085" s="22"/>
      <c r="B5085" s="22"/>
      <c r="C5085" s="22"/>
      <c r="D5085" s="84" t="s">
        <v>10846</v>
      </c>
      <c r="E5085" s="84"/>
      <c r="F5085" s="84"/>
      <c r="G5085" s="84"/>
      <c r="H5085" s="84"/>
      <c r="I5085" s="84"/>
      <c r="J5085" s="84"/>
      <c r="K5085" s="84"/>
      <c r="L5085" s="84"/>
      <c r="M5085" s="84"/>
    </row>
    <row r="5086" spans="1:13" ht="15.15" customHeight="1" thickBot="1" x14ac:dyDescent="0.35">
      <c r="A5086" s="22"/>
      <c r="B5086" s="22"/>
      <c r="C5086" s="22"/>
      <c r="D5086" s="22"/>
      <c r="E5086" s="23"/>
      <c r="F5086" s="25" t="s">
        <v>10847</v>
      </c>
      <c r="G5086" s="25" t="s">
        <v>10848</v>
      </c>
      <c r="H5086" s="25" t="s">
        <v>10849</v>
      </c>
      <c r="I5086" s="25" t="s">
        <v>10850</v>
      </c>
      <c r="J5086" s="25" t="s">
        <v>10851</v>
      </c>
      <c r="K5086" s="25" t="s">
        <v>10852</v>
      </c>
      <c r="L5086" s="22"/>
      <c r="M5086" s="22"/>
    </row>
    <row r="5087" spans="1:13" ht="15.15" customHeight="1" thickBot="1" x14ac:dyDescent="0.35">
      <c r="A5087" s="22"/>
      <c r="B5087" s="22"/>
      <c r="C5087" s="22"/>
      <c r="D5087" s="26"/>
      <c r="E5087" s="27" t="s">
        <v>10853</v>
      </c>
      <c r="F5087" s="28">
        <v>1</v>
      </c>
      <c r="G5087" s="29"/>
      <c r="H5087" s="29"/>
      <c r="I5087" s="29"/>
      <c r="J5087" s="31">
        <f>ROUND(F5087,3)</f>
        <v>1</v>
      </c>
      <c r="K5087" s="33">
        <f>SUM(J5087:J5087)</f>
        <v>1</v>
      </c>
      <c r="L5087" s="22"/>
      <c r="M5087" s="22"/>
    </row>
    <row r="5088" spans="1:13" ht="15.45" customHeight="1" thickBot="1" x14ac:dyDescent="0.35">
      <c r="A5088" s="10" t="s">
        <v>10854</v>
      </c>
      <c r="B5088" s="5" t="s">
        <v>10855</v>
      </c>
      <c r="C5088" s="5" t="s">
        <v>10856</v>
      </c>
      <c r="D5088" s="84" t="s">
        <v>10857</v>
      </c>
      <c r="E5088" s="84"/>
      <c r="F5088" s="84"/>
      <c r="G5088" s="84"/>
      <c r="H5088" s="84"/>
      <c r="I5088" s="84"/>
      <c r="J5088" s="84"/>
      <c r="K5088" s="20">
        <f>SUM(K5091:K5098)</f>
        <v>9</v>
      </c>
      <c r="L5088" s="21">
        <f>ROUND(0*(1+M2/100),2)</f>
        <v>0</v>
      </c>
      <c r="M5088" s="21">
        <f>ROUND(K5088*L5088,2)</f>
        <v>0</v>
      </c>
    </row>
    <row r="5089" spans="1:13" ht="49.05" customHeight="1" thickBot="1" x14ac:dyDescent="0.35">
      <c r="A5089" s="22"/>
      <c r="B5089" s="22"/>
      <c r="C5089" s="22"/>
      <c r="D5089" s="84" t="s">
        <v>10858</v>
      </c>
      <c r="E5089" s="84"/>
      <c r="F5089" s="84"/>
      <c r="G5089" s="84"/>
      <c r="H5089" s="84"/>
      <c r="I5089" s="84"/>
      <c r="J5089" s="84"/>
      <c r="K5089" s="84"/>
      <c r="L5089" s="84"/>
      <c r="M5089" s="84"/>
    </row>
    <row r="5090" spans="1:13" ht="15.15" customHeight="1" thickBot="1" x14ac:dyDescent="0.35">
      <c r="A5090" s="22"/>
      <c r="B5090" s="22"/>
      <c r="C5090" s="22"/>
      <c r="D5090" s="22"/>
      <c r="E5090" s="23"/>
      <c r="F5090" s="25" t="s">
        <v>10859</v>
      </c>
      <c r="G5090" s="25" t="s">
        <v>10860</v>
      </c>
      <c r="H5090" s="25" t="s">
        <v>10861</v>
      </c>
      <c r="I5090" s="25" t="s">
        <v>10862</v>
      </c>
      <c r="J5090" s="25" t="s">
        <v>10863</v>
      </c>
      <c r="K5090" s="25" t="s">
        <v>10864</v>
      </c>
      <c r="L5090" s="22"/>
      <c r="M5090" s="22"/>
    </row>
    <row r="5091" spans="1:13" ht="21.3" customHeight="1" thickBot="1" x14ac:dyDescent="0.35">
      <c r="A5091" s="22"/>
      <c r="B5091" s="22"/>
      <c r="C5091" s="22"/>
      <c r="D5091" s="26"/>
      <c r="E5091" s="27" t="s">
        <v>10865</v>
      </c>
      <c r="F5091" s="28">
        <v>1</v>
      </c>
      <c r="G5091" s="29"/>
      <c r="H5091" s="29"/>
      <c r="I5091" s="29"/>
      <c r="J5091" s="31">
        <f t="shared" ref="J5091:J5098" si="98">ROUND(F5091,3)</f>
        <v>1</v>
      </c>
      <c r="K5091" s="42"/>
      <c r="L5091" s="22"/>
      <c r="M5091" s="22"/>
    </row>
    <row r="5092" spans="1:13" ht="21.3" customHeight="1" thickBot="1" x14ac:dyDescent="0.35">
      <c r="A5092" s="22"/>
      <c r="B5092" s="22"/>
      <c r="C5092" s="22"/>
      <c r="D5092" s="26"/>
      <c r="E5092" s="5" t="s">
        <v>10866</v>
      </c>
      <c r="F5092" s="3">
        <v>1</v>
      </c>
      <c r="G5092" s="20"/>
      <c r="H5092" s="20"/>
      <c r="I5092" s="20"/>
      <c r="J5092" s="30">
        <f t="shared" si="98"/>
        <v>1</v>
      </c>
      <c r="K5092" s="22"/>
      <c r="L5092" s="22"/>
      <c r="M5092" s="22"/>
    </row>
    <row r="5093" spans="1:13" ht="21.3" customHeight="1" thickBot="1" x14ac:dyDescent="0.35">
      <c r="A5093" s="22"/>
      <c r="B5093" s="22"/>
      <c r="C5093" s="22"/>
      <c r="D5093" s="26"/>
      <c r="E5093" s="5" t="s">
        <v>10867</v>
      </c>
      <c r="F5093" s="3">
        <v>1</v>
      </c>
      <c r="G5093" s="20"/>
      <c r="H5093" s="20"/>
      <c r="I5093" s="20"/>
      <c r="J5093" s="30">
        <f t="shared" si="98"/>
        <v>1</v>
      </c>
      <c r="K5093" s="22"/>
      <c r="L5093" s="22"/>
      <c r="M5093" s="22"/>
    </row>
    <row r="5094" spans="1:13" ht="21.3" customHeight="1" thickBot="1" x14ac:dyDescent="0.35">
      <c r="A5094" s="22"/>
      <c r="B5094" s="22"/>
      <c r="C5094" s="22"/>
      <c r="D5094" s="26"/>
      <c r="E5094" s="5" t="s">
        <v>10868</v>
      </c>
      <c r="F5094" s="3">
        <v>1</v>
      </c>
      <c r="G5094" s="20"/>
      <c r="H5094" s="20"/>
      <c r="I5094" s="20"/>
      <c r="J5094" s="30">
        <f t="shared" si="98"/>
        <v>1</v>
      </c>
      <c r="K5094" s="22"/>
      <c r="L5094" s="22"/>
      <c r="M5094" s="22"/>
    </row>
    <row r="5095" spans="1:13" ht="21.3" customHeight="1" thickBot="1" x14ac:dyDescent="0.35">
      <c r="A5095" s="22"/>
      <c r="B5095" s="22"/>
      <c r="C5095" s="22"/>
      <c r="D5095" s="26"/>
      <c r="E5095" s="5" t="s">
        <v>10869</v>
      </c>
      <c r="F5095" s="3">
        <v>2</v>
      </c>
      <c r="G5095" s="20"/>
      <c r="H5095" s="20"/>
      <c r="I5095" s="20"/>
      <c r="J5095" s="30">
        <f t="shared" si="98"/>
        <v>2</v>
      </c>
      <c r="K5095" s="22"/>
      <c r="L5095" s="22"/>
      <c r="M5095" s="22"/>
    </row>
    <row r="5096" spans="1:13" ht="21.3" customHeight="1" thickBot="1" x14ac:dyDescent="0.35">
      <c r="A5096" s="22"/>
      <c r="B5096" s="22"/>
      <c r="C5096" s="22"/>
      <c r="D5096" s="26"/>
      <c r="E5096" s="5" t="s">
        <v>10870</v>
      </c>
      <c r="F5096" s="3">
        <v>1</v>
      </c>
      <c r="G5096" s="20"/>
      <c r="H5096" s="20"/>
      <c r="I5096" s="20"/>
      <c r="J5096" s="30">
        <f t="shared" si="98"/>
        <v>1</v>
      </c>
      <c r="K5096" s="22"/>
      <c r="L5096" s="22"/>
      <c r="M5096" s="22"/>
    </row>
    <row r="5097" spans="1:13" ht="21.3" customHeight="1" thickBot="1" x14ac:dyDescent="0.35">
      <c r="A5097" s="22"/>
      <c r="B5097" s="22"/>
      <c r="C5097" s="22"/>
      <c r="D5097" s="26"/>
      <c r="E5097" s="5" t="s">
        <v>10871</v>
      </c>
      <c r="F5097" s="3">
        <v>1</v>
      </c>
      <c r="G5097" s="20"/>
      <c r="H5097" s="20"/>
      <c r="I5097" s="20"/>
      <c r="J5097" s="30">
        <f t="shared" si="98"/>
        <v>1</v>
      </c>
      <c r="K5097" s="22"/>
      <c r="L5097" s="22"/>
      <c r="M5097" s="22"/>
    </row>
    <row r="5098" spans="1:13" ht="21.3" customHeight="1" thickBot="1" x14ac:dyDescent="0.35">
      <c r="A5098" s="22"/>
      <c r="B5098" s="22"/>
      <c r="C5098" s="22"/>
      <c r="D5098" s="26"/>
      <c r="E5098" s="5" t="s">
        <v>10872</v>
      </c>
      <c r="F5098" s="3">
        <v>1</v>
      </c>
      <c r="G5098" s="20"/>
      <c r="H5098" s="20"/>
      <c r="I5098" s="20"/>
      <c r="J5098" s="30">
        <f t="shared" si="98"/>
        <v>1</v>
      </c>
      <c r="K5098" s="32">
        <f>SUM(J5091:J5098)</f>
        <v>9</v>
      </c>
      <c r="L5098" s="22"/>
      <c r="M5098" s="22"/>
    </row>
    <row r="5099" spans="1:13" ht="15.45" customHeight="1" thickBot="1" x14ac:dyDescent="0.35">
      <c r="A5099" s="10" t="s">
        <v>10873</v>
      </c>
      <c r="B5099" s="5" t="s">
        <v>10874</v>
      </c>
      <c r="C5099" s="5" t="s">
        <v>10875</v>
      </c>
      <c r="D5099" s="84" t="s">
        <v>10876</v>
      </c>
      <c r="E5099" s="84"/>
      <c r="F5099" s="84"/>
      <c r="G5099" s="84"/>
      <c r="H5099" s="84"/>
      <c r="I5099" s="84"/>
      <c r="J5099" s="84"/>
      <c r="K5099" s="20">
        <f>SUM(K5102:K5102)</f>
        <v>1</v>
      </c>
      <c r="L5099" s="21">
        <f>ROUND(0*(1+M2/100),2)</f>
        <v>0</v>
      </c>
      <c r="M5099" s="21">
        <f>ROUND(K5099*L5099,2)</f>
        <v>0</v>
      </c>
    </row>
    <row r="5100" spans="1:13" ht="30.6" customHeight="1" thickBot="1" x14ac:dyDescent="0.35">
      <c r="A5100" s="22"/>
      <c r="B5100" s="22"/>
      <c r="C5100" s="22"/>
      <c r="D5100" s="84" t="s">
        <v>10877</v>
      </c>
      <c r="E5100" s="84"/>
      <c r="F5100" s="84"/>
      <c r="G5100" s="84"/>
      <c r="H5100" s="84"/>
      <c r="I5100" s="84"/>
      <c r="J5100" s="84"/>
      <c r="K5100" s="84"/>
      <c r="L5100" s="84"/>
      <c r="M5100" s="84"/>
    </row>
    <row r="5101" spans="1:13" ht="15.15" customHeight="1" thickBot="1" x14ac:dyDescent="0.35">
      <c r="A5101" s="22"/>
      <c r="B5101" s="22"/>
      <c r="C5101" s="22"/>
      <c r="D5101" s="22"/>
      <c r="E5101" s="23"/>
      <c r="F5101" s="25" t="s">
        <v>10878</v>
      </c>
      <c r="G5101" s="25" t="s">
        <v>10879</v>
      </c>
      <c r="H5101" s="25" t="s">
        <v>10880</v>
      </c>
      <c r="I5101" s="25" t="s">
        <v>10881</v>
      </c>
      <c r="J5101" s="25" t="s">
        <v>10882</v>
      </c>
      <c r="K5101" s="25" t="s">
        <v>10883</v>
      </c>
      <c r="L5101" s="22"/>
      <c r="M5101" s="22"/>
    </row>
    <row r="5102" spans="1:13" ht="15.15" customHeight="1" thickBot="1" x14ac:dyDescent="0.35">
      <c r="A5102" s="22"/>
      <c r="B5102" s="22"/>
      <c r="C5102" s="22"/>
      <c r="D5102" s="26"/>
      <c r="E5102" s="27" t="s">
        <v>10884</v>
      </c>
      <c r="F5102" s="28">
        <v>1</v>
      </c>
      <c r="G5102" s="29"/>
      <c r="H5102" s="29"/>
      <c r="I5102" s="29"/>
      <c r="J5102" s="31">
        <f>ROUND(F5102,3)</f>
        <v>1</v>
      </c>
      <c r="K5102" s="33">
        <f>SUM(J5102:J5102)</f>
        <v>1</v>
      </c>
      <c r="L5102" s="22"/>
      <c r="M5102" s="22"/>
    </row>
    <row r="5103" spans="1:13" ht="15.45" customHeight="1" thickBot="1" x14ac:dyDescent="0.35">
      <c r="A5103" s="10" t="s">
        <v>10885</v>
      </c>
      <c r="B5103" s="5" t="s">
        <v>10886</v>
      </c>
      <c r="C5103" s="5" t="s">
        <v>10887</v>
      </c>
      <c r="D5103" s="84" t="s">
        <v>10888</v>
      </c>
      <c r="E5103" s="84"/>
      <c r="F5103" s="84"/>
      <c r="G5103" s="84"/>
      <c r="H5103" s="84"/>
      <c r="I5103" s="84"/>
      <c r="J5103" s="84"/>
      <c r="K5103" s="20">
        <f>SUM(K5106:K5106)</f>
        <v>79</v>
      </c>
      <c r="L5103" s="21">
        <f>ROUND(0*(1+M2/100),2)</f>
        <v>0</v>
      </c>
      <c r="M5103" s="21">
        <f>ROUND(K5103*L5103,2)</f>
        <v>0</v>
      </c>
    </row>
    <row r="5104" spans="1:13" ht="39.75" customHeight="1" thickBot="1" x14ac:dyDescent="0.35">
      <c r="A5104" s="22"/>
      <c r="B5104" s="22"/>
      <c r="C5104" s="22"/>
      <c r="D5104" s="84" t="s">
        <v>10889</v>
      </c>
      <c r="E5104" s="84"/>
      <c r="F5104" s="84"/>
      <c r="G5104" s="84"/>
      <c r="H5104" s="84"/>
      <c r="I5104" s="84"/>
      <c r="J5104" s="84"/>
      <c r="K5104" s="84"/>
      <c r="L5104" s="84"/>
      <c r="M5104" s="84"/>
    </row>
    <row r="5105" spans="1:13" ht="15.15" customHeight="1" thickBot="1" x14ac:dyDescent="0.35">
      <c r="A5105" s="22"/>
      <c r="B5105" s="22"/>
      <c r="C5105" s="22"/>
      <c r="D5105" s="22"/>
      <c r="E5105" s="23"/>
      <c r="F5105" s="25" t="s">
        <v>10890</v>
      </c>
      <c r="G5105" s="25" t="s">
        <v>10891</v>
      </c>
      <c r="H5105" s="25" t="s">
        <v>10892</v>
      </c>
      <c r="I5105" s="25" t="s">
        <v>10893</v>
      </c>
      <c r="J5105" s="25" t="s">
        <v>10894</v>
      </c>
      <c r="K5105" s="25" t="s">
        <v>10895</v>
      </c>
      <c r="L5105" s="22"/>
      <c r="M5105" s="22"/>
    </row>
    <row r="5106" spans="1:13" ht="21.3" customHeight="1" thickBot="1" x14ac:dyDescent="0.35">
      <c r="A5106" s="22"/>
      <c r="B5106" s="22"/>
      <c r="C5106" s="22"/>
      <c r="D5106" s="26"/>
      <c r="E5106" s="27" t="s">
        <v>10896</v>
      </c>
      <c r="F5106" s="28">
        <v>79</v>
      </c>
      <c r="G5106" s="29"/>
      <c r="H5106" s="29"/>
      <c r="I5106" s="29"/>
      <c r="J5106" s="31">
        <f>ROUND(F5106,3)</f>
        <v>79</v>
      </c>
      <c r="K5106" s="33">
        <f>SUM(J5106:J5106)</f>
        <v>79</v>
      </c>
      <c r="L5106" s="22"/>
      <c r="M5106" s="22"/>
    </row>
    <row r="5107" spans="1:13" ht="15.45" customHeight="1" thickBot="1" x14ac:dyDescent="0.35">
      <c r="A5107" s="10" t="s">
        <v>10897</v>
      </c>
      <c r="B5107" s="5" t="s">
        <v>10898</v>
      </c>
      <c r="C5107" s="5" t="s">
        <v>10899</v>
      </c>
      <c r="D5107" s="84" t="s">
        <v>10900</v>
      </c>
      <c r="E5107" s="84"/>
      <c r="F5107" s="84"/>
      <c r="G5107" s="84"/>
      <c r="H5107" s="84"/>
      <c r="I5107" s="84"/>
      <c r="J5107" s="84"/>
      <c r="K5107" s="20">
        <f>SUM(K5110:K5110)</f>
        <v>62</v>
      </c>
      <c r="L5107" s="21">
        <f>ROUND(0*(1+M2/100),2)</f>
        <v>0</v>
      </c>
      <c r="M5107" s="21">
        <f>ROUND(K5107*L5107,2)</f>
        <v>0</v>
      </c>
    </row>
    <row r="5108" spans="1:13" ht="39.75" customHeight="1" thickBot="1" x14ac:dyDescent="0.35">
      <c r="A5108" s="22"/>
      <c r="B5108" s="22"/>
      <c r="C5108" s="22"/>
      <c r="D5108" s="84" t="s">
        <v>10901</v>
      </c>
      <c r="E5108" s="84"/>
      <c r="F5108" s="84"/>
      <c r="G5108" s="84"/>
      <c r="H5108" s="84"/>
      <c r="I5108" s="84"/>
      <c r="J5108" s="84"/>
      <c r="K5108" s="84"/>
      <c r="L5108" s="84"/>
      <c r="M5108" s="84"/>
    </row>
    <row r="5109" spans="1:13" ht="15.15" customHeight="1" thickBot="1" x14ac:dyDescent="0.35">
      <c r="A5109" s="22"/>
      <c r="B5109" s="22"/>
      <c r="C5109" s="22"/>
      <c r="D5109" s="22"/>
      <c r="E5109" s="23"/>
      <c r="F5109" s="25" t="s">
        <v>10902</v>
      </c>
      <c r="G5109" s="25" t="s">
        <v>10903</v>
      </c>
      <c r="H5109" s="25" t="s">
        <v>10904</v>
      </c>
      <c r="I5109" s="25" t="s">
        <v>10905</v>
      </c>
      <c r="J5109" s="25" t="s">
        <v>10906</v>
      </c>
      <c r="K5109" s="25" t="s">
        <v>10907</v>
      </c>
      <c r="L5109" s="22"/>
      <c r="M5109" s="22"/>
    </row>
    <row r="5110" spans="1:13" ht="21.3" customHeight="1" thickBot="1" x14ac:dyDescent="0.35">
      <c r="A5110" s="22"/>
      <c r="B5110" s="22"/>
      <c r="C5110" s="22"/>
      <c r="D5110" s="26"/>
      <c r="E5110" s="27" t="s">
        <v>10908</v>
      </c>
      <c r="F5110" s="28">
        <v>62</v>
      </c>
      <c r="G5110" s="29"/>
      <c r="H5110" s="29"/>
      <c r="I5110" s="29"/>
      <c r="J5110" s="31">
        <f>ROUND(F5110,3)</f>
        <v>62</v>
      </c>
      <c r="K5110" s="33">
        <f>SUM(J5110:J5110)</f>
        <v>62</v>
      </c>
      <c r="L5110" s="22"/>
      <c r="M5110" s="22"/>
    </row>
    <row r="5111" spans="1:13" ht="15.45" customHeight="1" thickBot="1" x14ac:dyDescent="0.35">
      <c r="A5111" s="10" t="s">
        <v>10909</v>
      </c>
      <c r="B5111" s="5" t="s">
        <v>10910</v>
      </c>
      <c r="C5111" s="5" t="s">
        <v>10911</v>
      </c>
      <c r="D5111" s="84" t="s">
        <v>10912</v>
      </c>
      <c r="E5111" s="84"/>
      <c r="F5111" s="84"/>
      <c r="G5111" s="84"/>
      <c r="H5111" s="84"/>
      <c r="I5111" s="84"/>
      <c r="J5111" s="84"/>
      <c r="K5111" s="20">
        <f>SUM(K5114:K5114)</f>
        <v>86</v>
      </c>
      <c r="L5111" s="21">
        <f>ROUND(0*(1+M2/100),2)</f>
        <v>0</v>
      </c>
      <c r="M5111" s="21">
        <f>ROUND(K5111*L5111,2)</f>
        <v>0</v>
      </c>
    </row>
    <row r="5112" spans="1:13" ht="39.75" customHeight="1" thickBot="1" x14ac:dyDescent="0.35">
      <c r="A5112" s="22"/>
      <c r="B5112" s="22"/>
      <c r="C5112" s="22"/>
      <c r="D5112" s="84" t="s">
        <v>10913</v>
      </c>
      <c r="E5112" s="84"/>
      <c r="F5112" s="84"/>
      <c r="G5112" s="84"/>
      <c r="H5112" s="84"/>
      <c r="I5112" s="84"/>
      <c r="J5112" s="84"/>
      <c r="K5112" s="84"/>
      <c r="L5112" s="84"/>
      <c r="M5112" s="84"/>
    </row>
    <row r="5113" spans="1:13" ht="15.15" customHeight="1" thickBot="1" x14ac:dyDescent="0.35">
      <c r="A5113" s="22"/>
      <c r="B5113" s="22"/>
      <c r="C5113" s="22"/>
      <c r="D5113" s="22"/>
      <c r="E5113" s="23"/>
      <c r="F5113" s="25" t="s">
        <v>10914</v>
      </c>
      <c r="G5113" s="25" t="s">
        <v>10915</v>
      </c>
      <c r="H5113" s="25" t="s">
        <v>10916</v>
      </c>
      <c r="I5113" s="25" t="s">
        <v>10917</v>
      </c>
      <c r="J5113" s="25" t="s">
        <v>10918</v>
      </c>
      <c r="K5113" s="25" t="s">
        <v>10919</v>
      </c>
      <c r="L5113" s="22"/>
      <c r="M5113" s="22"/>
    </row>
    <row r="5114" spans="1:13" ht="21.3" customHeight="1" thickBot="1" x14ac:dyDescent="0.35">
      <c r="A5114" s="22"/>
      <c r="B5114" s="22"/>
      <c r="C5114" s="22"/>
      <c r="D5114" s="26"/>
      <c r="E5114" s="27" t="s">
        <v>10920</v>
      </c>
      <c r="F5114" s="28">
        <v>86</v>
      </c>
      <c r="G5114" s="29"/>
      <c r="H5114" s="29"/>
      <c r="I5114" s="29"/>
      <c r="J5114" s="31">
        <f>ROUND(F5114,3)</f>
        <v>86</v>
      </c>
      <c r="K5114" s="33">
        <f>SUM(J5114:J5114)</f>
        <v>86</v>
      </c>
      <c r="L5114" s="22"/>
      <c r="M5114" s="22"/>
    </row>
    <row r="5115" spans="1:13" ht="15.45" customHeight="1" thickBot="1" x14ac:dyDescent="0.35">
      <c r="A5115" s="10" t="s">
        <v>10921</v>
      </c>
      <c r="B5115" s="5" t="s">
        <v>10922</v>
      </c>
      <c r="C5115" s="5" t="s">
        <v>10923</v>
      </c>
      <c r="D5115" s="84" t="s">
        <v>10924</v>
      </c>
      <c r="E5115" s="84"/>
      <c r="F5115" s="84"/>
      <c r="G5115" s="84"/>
      <c r="H5115" s="84"/>
      <c r="I5115" s="84"/>
      <c r="J5115" s="84"/>
      <c r="K5115" s="20">
        <f>SUM(K5118:K5118)</f>
        <v>27</v>
      </c>
      <c r="L5115" s="21">
        <f>ROUND(0*(1+M2/100),2)</f>
        <v>0</v>
      </c>
      <c r="M5115" s="21">
        <f>ROUND(K5115*L5115,2)</f>
        <v>0</v>
      </c>
    </row>
    <row r="5116" spans="1:13" ht="39.75" customHeight="1" thickBot="1" x14ac:dyDescent="0.35">
      <c r="A5116" s="22"/>
      <c r="B5116" s="22"/>
      <c r="C5116" s="22"/>
      <c r="D5116" s="84" t="s">
        <v>10925</v>
      </c>
      <c r="E5116" s="84"/>
      <c r="F5116" s="84"/>
      <c r="G5116" s="84"/>
      <c r="H5116" s="84"/>
      <c r="I5116" s="84"/>
      <c r="J5116" s="84"/>
      <c r="K5116" s="84"/>
      <c r="L5116" s="84"/>
      <c r="M5116" s="84"/>
    </row>
    <row r="5117" spans="1:13" ht="15.15" customHeight="1" thickBot="1" x14ac:dyDescent="0.35">
      <c r="A5117" s="22"/>
      <c r="B5117" s="22"/>
      <c r="C5117" s="22"/>
      <c r="D5117" s="22"/>
      <c r="E5117" s="23"/>
      <c r="F5117" s="25" t="s">
        <v>10926</v>
      </c>
      <c r="G5117" s="25" t="s">
        <v>10927</v>
      </c>
      <c r="H5117" s="25" t="s">
        <v>10928</v>
      </c>
      <c r="I5117" s="25" t="s">
        <v>10929</v>
      </c>
      <c r="J5117" s="25" t="s">
        <v>10930</v>
      </c>
      <c r="K5117" s="25" t="s">
        <v>10931</v>
      </c>
      <c r="L5117" s="22"/>
      <c r="M5117" s="22"/>
    </row>
    <row r="5118" spans="1:13" ht="21.3" customHeight="1" thickBot="1" x14ac:dyDescent="0.35">
      <c r="A5118" s="22"/>
      <c r="B5118" s="22"/>
      <c r="C5118" s="22"/>
      <c r="D5118" s="26"/>
      <c r="E5118" s="27" t="s">
        <v>10932</v>
      </c>
      <c r="F5118" s="28">
        <v>27</v>
      </c>
      <c r="G5118" s="29"/>
      <c r="H5118" s="29"/>
      <c r="I5118" s="29"/>
      <c r="J5118" s="31">
        <f>ROUND(F5118,3)</f>
        <v>27</v>
      </c>
      <c r="K5118" s="33">
        <f>SUM(J5118:J5118)</f>
        <v>27</v>
      </c>
      <c r="L5118" s="22"/>
      <c r="M5118" s="22"/>
    </row>
    <row r="5119" spans="1:13" ht="15.45" customHeight="1" thickBot="1" x14ac:dyDescent="0.35">
      <c r="A5119" s="10" t="s">
        <v>10933</v>
      </c>
      <c r="B5119" s="5" t="s">
        <v>10934</v>
      </c>
      <c r="C5119" s="5" t="s">
        <v>10935</v>
      </c>
      <c r="D5119" s="84" t="s">
        <v>10936</v>
      </c>
      <c r="E5119" s="84"/>
      <c r="F5119" s="84"/>
      <c r="G5119" s="84"/>
      <c r="H5119" s="84"/>
      <c r="I5119" s="84"/>
      <c r="J5119" s="84"/>
      <c r="K5119" s="20">
        <f>SUM(K5122:K5122)</f>
        <v>1</v>
      </c>
      <c r="L5119" s="21">
        <f>ROUND(0*(1+M2/100),2)</f>
        <v>0</v>
      </c>
      <c r="M5119" s="21">
        <f>ROUND(K5119*L5119,2)</f>
        <v>0</v>
      </c>
    </row>
    <row r="5120" spans="1:13" ht="49.05" customHeight="1" thickBot="1" x14ac:dyDescent="0.35">
      <c r="A5120" s="22"/>
      <c r="B5120" s="22"/>
      <c r="C5120" s="22"/>
      <c r="D5120" s="84" t="s">
        <v>10937</v>
      </c>
      <c r="E5120" s="84"/>
      <c r="F5120" s="84"/>
      <c r="G5120" s="84"/>
      <c r="H5120" s="84"/>
      <c r="I5120" s="84"/>
      <c r="J5120" s="84"/>
      <c r="K5120" s="84"/>
      <c r="L5120" s="84"/>
      <c r="M5120" s="84"/>
    </row>
    <row r="5121" spans="1:13" ht="15.15" customHeight="1" thickBot="1" x14ac:dyDescent="0.35">
      <c r="A5121" s="22"/>
      <c r="B5121" s="22"/>
      <c r="C5121" s="22"/>
      <c r="D5121" s="22"/>
      <c r="E5121" s="23"/>
      <c r="F5121" s="25" t="s">
        <v>10938</v>
      </c>
      <c r="G5121" s="25" t="s">
        <v>10939</v>
      </c>
      <c r="H5121" s="25" t="s">
        <v>10940</v>
      </c>
      <c r="I5121" s="25" t="s">
        <v>10941</v>
      </c>
      <c r="J5121" s="25" t="s">
        <v>10942</v>
      </c>
      <c r="K5121" s="25" t="s">
        <v>10943</v>
      </c>
      <c r="L5121" s="22"/>
      <c r="M5121" s="22"/>
    </row>
    <row r="5122" spans="1:13" ht="21.3" customHeight="1" thickBot="1" x14ac:dyDescent="0.35">
      <c r="A5122" s="22"/>
      <c r="B5122" s="22"/>
      <c r="C5122" s="22"/>
      <c r="D5122" s="26"/>
      <c r="E5122" s="27" t="s">
        <v>10944</v>
      </c>
      <c r="F5122" s="28">
        <v>1</v>
      </c>
      <c r="G5122" s="29"/>
      <c r="H5122" s="29"/>
      <c r="I5122" s="29"/>
      <c r="J5122" s="31">
        <f>ROUND(F5122,3)</f>
        <v>1</v>
      </c>
      <c r="K5122" s="33">
        <f>SUM(J5122:J5122)</f>
        <v>1</v>
      </c>
      <c r="L5122" s="22"/>
      <c r="M5122" s="22"/>
    </row>
    <row r="5123" spans="1:13" ht="15.45" customHeight="1" thickBot="1" x14ac:dyDescent="0.35">
      <c r="A5123" s="10" t="s">
        <v>10945</v>
      </c>
      <c r="B5123" s="5" t="s">
        <v>10946</v>
      </c>
      <c r="C5123" s="5" t="s">
        <v>10947</v>
      </c>
      <c r="D5123" s="84" t="s">
        <v>10948</v>
      </c>
      <c r="E5123" s="84"/>
      <c r="F5123" s="84"/>
      <c r="G5123" s="84"/>
      <c r="H5123" s="84"/>
      <c r="I5123" s="84"/>
      <c r="J5123" s="84"/>
      <c r="K5123" s="20">
        <f>SUM(K5126:K5128)</f>
        <v>4</v>
      </c>
      <c r="L5123" s="21">
        <f>ROUND(0*(1+M2/100),2)</f>
        <v>0</v>
      </c>
      <c r="M5123" s="21">
        <f>ROUND(K5123*L5123,2)</f>
        <v>0</v>
      </c>
    </row>
    <row r="5124" spans="1:13" ht="49.05" customHeight="1" thickBot="1" x14ac:dyDescent="0.35">
      <c r="A5124" s="22"/>
      <c r="B5124" s="22"/>
      <c r="C5124" s="22"/>
      <c r="D5124" s="84" t="s">
        <v>10949</v>
      </c>
      <c r="E5124" s="84"/>
      <c r="F5124" s="84"/>
      <c r="G5124" s="84"/>
      <c r="H5124" s="84"/>
      <c r="I5124" s="84"/>
      <c r="J5124" s="84"/>
      <c r="K5124" s="84"/>
      <c r="L5124" s="84"/>
      <c r="M5124" s="84"/>
    </row>
    <row r="5125" spans="1:13" ht="15.15" customHeight="1" thickBot="1" x14ac:dyDescent="0.35">
      <c r="A5125" s="22"/>
      <c r="B5125" s="22"/>
      <c r="C5125" s="22"/>
      <c r="D5125" s="22"/>
      <c r="E5125" s="23"/>
      <c r="F5125" s="25" t="s">
        <v>10950</v>
      </c>
      <c r="G5125" s="25" t="s">
        <v>10951</v>
      </c>
      <c r="H5125" s="25" t="s">
        <v>10952</v>
      </c>
      <c r="I5125" s="25" t="s">
        <v>10953</v>
      </c>
      <c r="J5125" s="25" t="s">
        <v>10954</v>
      </c>
      <c r="K5125" s="25" t="s">
        <v>10955</v>
      </c>
      <c r="L5125" s="22"/>
      <c r="M5125" s="22"/>
    </row>
    <row r="5126" spans="1:13" ht="30.6" customHeight="1" thickBot="1" x14ac:dyDescent="0.35">
      <c r="A5126" s="22"/>
      <c r="B5126" s="22"/>
      <c r="C5126" s="22"/>
      <c r="D5126" s="26"/>
      <c r="E5126" s="27" t="s">
        <v>10956</v>
      </c>
      <c r="F5126" s="28">
        <v>1</v>
      </c>
      <c r="G5126" s="29"/>
      <c r="H5126" s="29"/>
      <c r="I5126" s="29"/>
      <c r="J5126" s="31">
        <f>ROUND(F5126,3)</f>
        <v>1</v>
      </c>
      <c r="K5126" s="42"/>
      <c r="L5126" s="22"/>
      <c r="M5126" s="22"/>
    </row>
    <row r="5127" spans="1:13" ht="30.6" customHeight="1" thickBot="1" x14ac:dyDescent="0.35">
      <c r="A5127" s="22"/>
      <c r="B5127" s="22"/>
      <c r="C5127" s="22"/>
      <c r="D5127" s="26"/>
      <c r="E5127" s="5" t="s">
        <v>10957</v>
      </c>
      <c r="F5127" s="3">
        <v>1</v>
      </c>
      <c r="G5127" s="20"/>
      <c r="H5127" s="20"/>
      <c r="I5127" s="20"/>
      <c r="J5127" s="30">
        <f>ROUND(F5127,3)</f>
        <v>1</v>
      </c>
      <c r="K5127" s="22"/>
      <c r="L5127" s="22"/>
      <c r="M5127" s="22"/>
    </row>
    <row r="5128" spans="1:13" ht="30.6" customHeight="1" thickBot="1" x14ac:dyDescent="0.35">
      <c r="A5128" s="22"/>
      <c r="B5128" s="22"/>
      <c r="C5128" s="22"/>
      <c r="D5128" s="26"/>
      <c r="E5128" s="5" t="s">
        <v>10958</v>
      </c>
      <c r="F5128" s="3">
        <v>2</v>
      </c>
      <c r="G5128" s="20"/>
      <c r="H5128" s="20"/>
      <c r="I5128" s="20"/>
      <c r="J5128" s="30">
        <f>ROUND(F5128,3)</f>
        <v>2</v>
      </c>
      <c r="K5128" s="32">
        <f>SUM(J5126:J5128)</f>
        <v>4</v>
      </c>
      <c r="L5128" s="22"/>
      <c r="M5128" s="22"/>
    </row>
    <row r="5129" spans="1:13" ht="15.45" customHeight="1" thickBot="1" x14ac:dyDescent="0.35">
      <c r="A5129" s="10" t="s">
        <v>10959</v>
      </c>
      <c r="B5129" s="5" t="s">
        <v>10960</v>
      </c>
      <c r="C5129" s="5" t="s">
        <v>10961</v>
      </c>
      <c r="D5129" s="84" t="s">
        <v>10962</v>
      </c>
      <c r="E5129" s="84"/>
      <c r="F5129" s="84"/>
      <c r="G5129" s="84"/>
      <c r="H5129" s="84"/>
      <c r="I5129" s="84"/>
      <c r="J5129" s="84"/>
      <c r="K5129" s="20">
        <f>SUM(K5132:K5136)</f>
        <v>6</v>
      </c>
      <c r="L5129" s="21">
        <f>ROUND(0*(1+M2/100),2)</f>
        <v>0</v>
      </c>
      <c r="M5129" s="21">
        <f>ROUND(K5129*L5129,2)</f>
        <v>0</v>
      </c>
    </row>
    <row r="5130" spans="1:13" ht="39.75" customHeight="1" thickBot="1" x14ac:dyDescent="0.35">
      <c r="A5130" s="22"/>
      <c r="B5130" s="22"/>
      <c r="C5130" s="22"/>
      <c r="D5130" s="84" t="s">
        <v>10963</v>
      </c>
      <c r="E5130" s="84"/>
      <c r="F5130" s="84"/>
      <c r="G5130" s="84"/>
      <c r="H5130" s="84"/>
      <c r="I5130" s="84"/>
      <c r="J5130" s="84"/>
      <c r="K5130" s="84"/>
      <c r="L5130" s="84"/>
      <c r="M5130" s="84"/>
    </row>
    <row r="5131" spans="1:13" ht="15.15" customHeight="1" thickBot="1" x14ac:dyDescent="0.35">
      <c r="A5131" s="22"/>
      <c r="B5131" s="22"/>
      <c r="C5131" s="22"/>
      <c r="D5131" s="22"/>
      <c r="E5131" s="23"/>
      <c r="F5131" s="25" t="s">
        <v>10964</v>
      </c>
      <c r="G5131" s="25" t="s">
        <v>10965</v>
      </c>
      <c r="H5131" s="25" t="s">
        <v>10966</v>
      </c>
      <c r="I5131" s="25" t="s">
        <v>10967</v>
      </c>
      <c r="J5131" s="25" t="s">
        <v>10968</v>
      </c>
      <c r="K5131" s="25" t="s">
        <v>10969</v>
      </c>
      <c r="L5131" s="22"/>
      <c r="M5131" s="22"/>
    </row>
    <row r="5132" spans="1:13" ht="21.3" customHeight="1" thickBot="1" x14ac:dyDescent="0.35">
      <c r="A5132" s="22"/>
      <c r="B5132" s="22"/>
      <c r="C5132" s="22"/>
      <c r="D5132" s="26"/>
      <c r="E5132" s="27" t="s">
        <v>10970</v>
      </c>
      <c r="F5132" s="28">
        <v>1</v>
      </c>
      <c r="G5132" s="29"/>
      <c r="H5132" s="29"/>
      <c r="I5132" s="29"/>
      <c r="J5132" s="31">
        <f>ROUND(F5132,3)</f>
        <v>1</v>
      </c>
      <c r="K5132" s="42"/>
      <c r="L5132" s="22"/>
      <c r="M5132" s="22"/>
    </row>
    <row r="5133" spans="1:13" ht="21.3" customHeight="1" thickBot="1" x14ac:dyDescent="0.35">
      <c r="A5133" s="22"/>
      <c r="B5133" s="22"/>
      <c r="C5133" s="22"/>
      <c r="D5133" s="26"/>
      <c r="E5133" s="5" t="s">
        <v>10971</v>
      </c>
      <c r="F5133" s="3">
        <v>1</v>
      </c>
      <c r="G5133" s="20"/>
      <c r="H5133" s="20"/>
      <c r="I5133" s="20"/>
      <c r="J5133" s="30">
        <f>ROUND(F5133,3)</f>
        <v>1</v>
      </c>
      <c r="K5133" s="22"/>
      <c r="L5133" s="22"/>
      <c r="M5133" s="22"/>
    </row>
    <row r="5134" spans="1:13" ht="21.3" customHeight="1" thickBot="1" x14ac:dyDescent="0.35">
      <c r="A5134" s="22"/>
      <c r="B5134" s="22"/>
      <c r="C5134" s="22"/>
      <c r="D5134" s="26"/>
      <c r="E5134" s="5" t="s">
        <v>10972</v>
      </c>
      <c r="F5134" s="3">
        <v>1</v>
      </c>
      <c r="G5134" s="20"/>
      <c r="H5134" s="20"/>
      <c r="I5134" s="20"/>
      <c r="J5134" s="30">
        <f>ROUND(F5134,3)</f>
        <v>1</v>
      </c>
      <c r="K5134" s="22"/>
      <c r="L5134" s="22"/>
      <c r="M5134" s="22"/>
    </row>
    <row r="5135" spans="1:13" ht="21.3" customHeight="1" thickBot="1" x14ac:dyDescent="0.35">
      <c r="A5135" s="22"/>
      <c r="B5135" s="22"/>
      <c r="C5135" s="22"/>
      <c r="D5135" s="26"/>
      <c r="E5135" s="5" t="s">
        <v>10973</v>
      </c>
      <c r="F5135" s="3">
        <v>1</v>
      </c>
      <c r="G5135" s="20"/>
      <c r="H5135" s="20"/>
      <c r="I5135" s="20"/>
      <c r="J5135" s="30">
        <f>ROUND(F5135,3)</f>
        <v>1</v>
      </c>
      <c r="K5135" s="22"/>
      <c r="L5135" s="22"/>
      <c r="M5135" s="22"/>
    </row>
    <row r="5136" spans="1:13" ht="21.3" customHeight="1" thickBot="1" x14ac:dyDescent="0.35">
      <c r="A5136" s="22"/>
      <c r="B5136" s="22"/>
      <c r="C5136" s="22"/>
      <c r="D5136" s="26"/>
      <c r="E5136" s="5" t="s">
        <v>10974</v>
      </c>
      <c r="F5136" s="3">
        <v>2</v>
      </c>
      <c r="G5136" s="20"/>
      <c r="H5136" s="20"/>
      <c r="I5136" s="20"/>
      <c r="J5136" s="30">
        <f>ROUND(F5136,3)</f>
        <v>2</v>
      </c>
      <c r="K5136" s="32">
        <f>SUM(J5132:J5136)</f>
        <v>6</v>
      </c>
      <c r="L5136" s="22"/>
      <c r="M5136" s="22"/>
    </row>
    <row r="5137" spans="1:13" ht="15.45" customHeight="1" thickBot="1" x14ac:dyDescent="0.35">
      <c r="A5137" s="10" t="s">
        <v>10975</v>
      </c>
      <c r="B5137" s="5" t="s">
        <v>10976</v>
      </c>
      <c r="C5137" s="5" t="s">
        <v>10977</v>
      </c>
      <c r="D5137" s="84" t="s">
        <v>10978</v>
      </c>
      <c r="E5137" s="84"/>
      <c r="F5137" s="84"/>
      <c r="G5137" s="84"/>
      <c r="H5137" s="84"/>
      <c r="I5137" s="84"/>
      <c r="J5137" s="84"/>
      <c r="K5137" s="20">
        <f>SUM(K5140:K5140)</f>
        <v>1</v>
      </c>
      <c r="L5137" s="21">
        <f>ROUND(0*(1+M2/100),2)</f>
        <v>0</v>
      </c>
      <c r="M5137" s="21">
        <f>ROUND(K5137*L5137,2)</f>
        <v>0</v>
      </c>
    </row>
    <row r="5138" spans="1:13" ht="58.35" customHeight="1" thickBot="1" x14ac:dyDescent="0.35">
      <c r="A5138" s="22"/>
      <c r="B5138" s="22"/>
      <c r="C5138" s="22"/>
      <c r="D5138" s="84" t="s">
        <v>10979</v>
      </c>
      <c r="E5138" s="84"/>
      <c r="F5138" s="84"/>
      <c r="G5138" s="84"/>
      <c r="H5138" s="84"/>
      <c r="I5138" s="84"/>
      <c r="J5138" s="84"/>
      <c r="K5138" s="84"/>
      <c r="L5138" s="84"/>
      <c r="M5138" s="84"/>
    </row>
    <row r="5139" spans="1:13" ht="15.15" customHeight="1" thickBot="1" x14ac:dyDescent="0.35">
      <c r="A5139" s="22"/>
      <c r="B5139" s="22"/>
      <c r="C5139" s="22"/>
      <c r="D5139" s="22"/>
      <c r="E5139" s="23"/>
      <c r="F5139" s="25" t="s">
        <v>10980</v>
      </c>
      <c r="G5139" s="25" t="s">
        <v>10981</v>
      </c>
      <c r="H5139" s="25" t="s">
        <v>10982</v>
      </c>
      <c r="I5139" s="25" t="s">
        <v>10983</v>
      </c>
      <c r="J5139" s="25" t="s">
        <v>10984</v>
      </c>
      <c r="K5139" s="25" t="s">
        <v>10985</v>
      </c>
      <c r="L5139" s="22"/>
      <c r="M5139" s="22"/>
    </row>
    <row r="5140" spans="1:13" ht="21.3" customHeight="1" thickBot="1" x14ac:dyDescent="0.35">
      <c r="A5140" s="22"/>
      <c r="B5140" s="22"/>
      <c r="C5140" s="22"/>
      <c r="D5140" s="26"/>
      <c r="E5140" s="27" t="s">
        <v>10986</v>
      </c>
      <c r="F5140" s="28">
        <v>1</v>
      </c>
      <c r="G5140" s="29"/>
      <c r="H5140" s="29"/>
      <c r="I5140" s="29"/>
      <c r="J5140" s="31">
        <f>ROUND(F5140,3)</f>
        <v>1</v>
      </c>
      <c r="K5140" s="33">
        <f>SUM(J5140:J5140)</f>
        <v>1</v>
      </c>
      <c r="L5140" s="22"/>
      <c r="M5140" s="22"/>
    </row>
    <row r="5141" spans="1:13" ht="15.45" customHeight="1" thickBot="1" x14ac:dyDescent="0.35">
      <c r="A5141" s="10" t="s">
        <v>10987</v>
      </c>
      <c r="B5141" s="5" t="s">
        <v>10988</v>
      </c>
      <c r="C5141" s="5" t="s">
        <v>10989</v>
      </c>
      <c r="D5141" s="84" t="s">
        <v>10990</v>
      </c>
      <c r="E5141" s="84"/>
      <c r="F5141" s="84"/>
      <c r="G5141" s="84"/>
      <c r="H5141" s="84"/>
      <c r="I5141" s="84"/>
      <c r="J5141" s="84"/>
      <c r="K5141" s="20">
        <f>SUM(K5144:K5144)</f>
        <v>3</v>
      </c>
      <c r="L5141" s="21">
        <f>ROUND(0*(1+M2/100),2)</f>
        <v>0</v>
      </c>
      <c r="M5141" s="21">
        <f>ROUND(K5141*L5141,2)</f>
        <v>0</v>
      </c>
    </row>
    <row r="5142" spans="1:13" ht="58.35" customHeight="1" thickBot="1" x14ac:dyDescent="0.35">
      <c r="A5142" s="22"/>
      <c r="B5142" s="22"/>
      <c r="C5142" s="22"/>
      <c r="D5142" s="84" t="s">
        <v>10991</v>
      </c>
      <c r="E5142" s="84"/>
      <c r="F5142" s="84"/>
      <c r="G5142" s="84"/>
      <c r="H5142" s="84"/>
      <c r="I5142" s="84"/>
      <c r="J5142" s="84"/>
      <c r="K5142" s="84"/>
      <c r="L5142" s="84"/>
      <c r="M5142" s="84"/>
    </row>
    <row r="5143" spans="1:13" ht="15.15" customHeight="1" thickBot="1" x14ac:dyDescent="0.35">
      <c r="A5143" s="22"/>
      <c r="B5143" s="22"/>
      <c r="C5143" s="22"/>
      <c r="D5143" s="22"/>
      <c r="E5143" s="23"/>
      <c r="F5143" s="25" t="s">
        <v>10992</v>
      </c>
      <c r="G5143" s="25" t="s">
        <v>10993</v>
      </c>
      <c r="H5143" s="25" t="s">
        <v>10994</v>
      </c>
      <c r="I5143" s="25" t="s">
        <v>10995</v>
      </c>
      <c r="J5143" s="25" t="s">
        <v>10996</v>
      </c>
      <c r="K5143" s="25" t="s">
        <v>10997</v>
      </c>
      <c r="L5143" s="22"/>
      <c r="M5143" s="22"/>
    </row>
    <row r="5144" spans="1:13" ht="21.3" customHeight="1" thickBot="1" x14ac:dyDescent="0.35">
      <c r="A5144" s="22"/>
      <c r="B5144" s="22"/>
      <c r="C5144" s="22"/>
      <c r="D5144" s="26"/>
      <c r="E5144" s="27" t="s">
        <v>10998</v>
      </c>
      <c r="F5144" s="28">
        <v>3</v>
      </c>
      <c r="G5144" s="29"/>
      <c r="H5144" s="29"/>
      <c r="I5144" s="29"/>
      <c r="J5144" s="31">
        <f>ROUND(F5144,3)</f>
        <v>3</v>
      </c>
      <c r="K5144" s="33">
        <f>SUM(J5144:J5144)</f>
        <v>3</v>
      </c>
      <c r="L5144" s="22"/>
      <c r="M5144" s="22"/>
    </row>
    <row r="5145" spans="1:13" ht="15.45" customHeight="1" thickBot="1" x14ac:dyDescent="0.35">
      <c r="A5145" s="10" t="s">
        <v>10999</v>
      </c>
      <c r="B5145" s="5" t="s">
        <v>11000</v>
      </c>
      <c r="C5145" s="5" t="s">
        <v>11001</v>
      </c>
      <c r="D5145" s="84" t="s">
        <v>11002</v>
      </c>
      <c r="E5145" s="84"/>
      <c r="F5145" s="84"/>
      <c r="G5145" s="84"/>
      <c r="H5145" s="84"/>
      <c r="I5145" s="84"/>
      <c r="J5145" s="84"/>
      <c r="K5145" s="20">
        <f>SUM(K5148:K5148)</f>
        <v>1</v>
      </c>
      <c r="L5145" s="21">
        <f>ROUND(0*(1+M2/100),2)</f>
        <v>0</v>
      </c>
      <c r="M5145" s="21">
        <f>ROUND(K5145*L5145,2)</f>
        <v>0</v>
      </c>
    </row>
    <row r="5146" spans="1:13" ht="39.75" customHeight="1" thickBot="1" x14ac:dyDescent="0.35">
      <c r="A5146" s="22"/>
      <c r="B5146" s="22"/>
      <c r="C5146" s="22"/>
      <c r="D5146" s="84" t="s">
        <v>11003</v>
      </c>
      <c r="E5146" s="84"/>
      <c r="F5146" s="84"/>
      <c r="G5146" s="84"/>
      <c r="H5146" s="84"/>
      <c r="I5146" s="84"/>
      <c r="J5146" s="84"/>
      <c r="K5146" s="84"/>
      <c r="L5146" s="84"/>
      <c r="M5146" s="84"/>
    </row>
    <row r="5147" spans="1:13" ht="15.15" customHeight="1" thickBot="1" x14ac:dyDescent="0.35">
      <c r="A5147" s="22"/>
      <c r="B5147" s="22"/>
      <c r="C5147" s="22"/>
      <c r="D5147" s="22"/>
      <c r="E5147" s="23"/>
      <c r="F5147" s="25" t="s">
        <v>11004</v>
      </c>
      <c r="G5147" s="25" t="s">
        <v>11005</v>
      </c>
      <c r="H5147" s="25" t="s">
        <v>11006</v>
      </c>
      <c r="I5147" s="25" t="s">
        <v>11007</v>
      </c>
      <c r="J5147" s="25" t="s">
        <v>11008</v>
      </c>
      <c r="K5147" s="25" t="s">
        <v>11009</v>
      </c>
      <c r="L5147" s="22"/>
      <c r="M5147" s="22"/>
    </row>
    <row r="5148" spans="1:13" ht="21.3" customHeight="1" thickBot="1" x14ac:dyDescent="0.35">
      <c r="A5148" s="22"/>
      <c r="B5148" s="22"/>
      <c r="C5148" s="22"/>
      <c r="D5148" s="26"/>
      <c r="E5148" s="27" t="s">
        <v>11010</v>
      </c>
      <c r="F5148" s="28">
        <v>1</v>
      </c>
      <c r="G5148" s="29"/>
      <c r="H5148" s="29"/>
      <c r="I5148" s="29"/>
      <c r="J5148" s="31">
        <f>ROUND(F5148,3)</f>
        <v>1</v>
      </c>
      <c r="K5148" s="33">
        <f>SUM(J5148:J5148)</f>
        <v>1</v>
      </c>
      <c r="L5148" s="22"/>
      <c r="M5148" s="22"/>
    </row>
    <row r="5149" spans="1:13" ht="15.45" customHeight="1" thickBot="1" x14ac:dyDescent="0.35">
      <c r="A5149" s="10" t="s">
        <v>11011</v>
      </c>
      <c r="B5149" s="5" t="s">
        <v>11012</v>
      </c>
      <c r="C5149" s="5" t="s">
        <v>11013</v>
      </c>
      <c r="D5149" s="84" t="s">
        <v>11014</v>
      </c>
      <c r="E5149" s="84"/>
      <c r="F5149" s="84"/>
      <c r="G5149" s="84"/>
      <c r="H5149" s="84"/>
      <c r="I5149" s="84"/>
      <c r="J5149" s="84"/>
      <c r="K5149" s="20">
        <f>SUM(K5152:K5152)</f>
        <v>2</v>
      </c>
      <c r="L5149" s="21">
        <f>ROUND(0*(1+M2/100),2)</f>
        <v>0</v>
      </c>
      <c r="M5149" s="21">
        <f>ROUND(K5149*L5149,2)</f>
        <v>0</v>
      </c>
    </row>
    <row r="5150" spans="1:13" ht="39.75" customHeight="1" thickBot="1" x14ac:dyDescent="0.35">
      <c r="A5150" s="22"/>
      <c r="B5150" s="22"/>
      <c r="C5150" s="22"/>
      <c r="D5150" s="84" t="s">
        <v>11015</v>
      </c>
      <c r="E5150" s="84"/>
      <c r="F5150" s="84"/>
      <c r="G5150" s="84"/>
      <c r="H5150" s="84"/>
      <c r="I5150" s="84"/>
      <c r="J5150" s="84"/>
      <c r="K5150" s="84"/>
      <c r="L5150" s="84"/>
      <c r="M5150" s="84"/>
    </row>
    <row r="5151" spans="1:13" ht="15.15" customHeight="1" thickBot="1" x14ac:dyDescent="0.35">
      <c r="A5151" s="22"/>
      <c r="B5151" s="22"/>
      <c r="C5151" s="22"/>
      <c r="D5151" s="22"/>
      <c r="E5151" s="23"/>
      <c r="F5151" s="25" t="s">
        <v>11016</v>
      </c>
      <c r="G5151" s="25" t="s">
        <v>11017</v>
      </c>
      <c r="H5151" s="25" t="s">
        <v>11018</v>
      </c>
      <c r="I5151" s="25" t="s">
        <v>11019</v>
      </c>
      <c r="J5151" s="25" t="s">
        <v>11020</v>
      </c>
      <c r="K5151" s="25" t="s">
        <v>11021</v>
      </c>
      <c r="L5151" s="22"/>
      <c r="M5151" s="22"/>
    </row>
    <row r="5152" spans="1:13" ht="21.3" customHeight="1" thickBot="1" x14ac:dyDescent="0.35">
      <c r="A5152" s="22"/>
      <c r="B5152" s="22"/>
      <c r="C5152" s="22"/>
      <c r="D5152" s="26"/>
      <c r="E5152" s="27" t="s">
        <v>11022</v>
      </c>
      <c r="F5152" s="28">
        <v>2</v>
      </c>
      <c r="G5152" s="29"/>
      <c r="H5152" s="29"/>
      <c r="I5152" s="29"/>
      <c r="J5152" s="31">
        <f>ROUND(F5152,3)</f>
        <v>2</v>
      </c>
      <c r="K5152" s="33">
        <f>SUM(J5152:J5152)</f>
        <v>2</v>
      </c>
      <c r="L5152" s="22"/>
      <c r="M5152" s="22"/>
    </row>
    <row r="5153" spans="1:13" ht="15.45" customHeight="1" thickBot="1" x14ac:dyDescent="0.35">
      <c r="A5153" s="10" t="s">
        <v>11023</v>
      </c>
      <c r="B5153" s="5" t="s">
        <v>11024</v>
      </c>
      <c r="C5153" s="5" t="s">
        <v>11025</v>
      </c>
      <c r="D5153" s="84" t="s">
        <v>11026</v>
      </c>
      <c r="E5153" s="84"/>
      <c r="F5153" s="84"/>
      <c r="G5153" s="84"/>
      <c r="H5153" s="84"/>
      <c r="I5153" s="84"/>
      <c r="J5153" s="84"/>
      <c r="K5153" s="20">
        <f>SUM(K5156:K5159)</f>
        <v>11</v>
      </c>
      <c r="L5153" s="21">
        <f>ROUND(0*(1+M2/100),2)</f>
        <v>0</v>
      </c>
      <c r="M5153" s="21">
        <f>ROUND(K5153*L5153,2)</f>
        <v>0</v>
      </c>
    </row>
    <row r="5154" spans="1:13" ht="49.05" customHeight="1" thickBot="1" x14ac:dyDescent="0.35">
      <c r="A5154" s="22"/>
      <c r="B5154" s="22"/>
      <c r="C5154" s="22"/>
      <c r="D5154" s="84" t="s">
        <v>11027</v>
      </c>
      <c r="E5154" s="84"/>
      <c r="F5154" s="84"/>
      <c r="G5154" s="84"/>
      <c r="H5154" s="84"/>
      <c r="I5154" s="84"/>
      <c r="J5154" s="84"/>
      <c r="K5154" s="84"/>
      <c r="L5154" s="84"/>
      <c r="M5154" s="84"/>
    </row>
    <row r="5155" spans="1:13" ht="15.15" customHeight="1" thickBot="1" x14ac:dyDescent="0.35">
      <c r="A5155" s="22"/>
      <c r="B5155" s="22"/>
      <c r="C5155" s="22"/>
      <c r="D5155" s="22"/>
      <c r="E5155" s="23"/>
      <c r="F5155" s="25" t="s">
        <v>11028</v>
      </c>
      <c r="G5155" s="25" t="s">
        <v>11029</v>
      </c>
      <c r="H5155" s="25" t="s">
        <v>11030</v>
      </c>
      <c r="I5155" s="25" t="s">
        <v>11031</v>
      </c>
      <c r="J5155" s="25" t="s">
        <v>11032</v>
      </c>
      <c r="K5155" s="25" t="s">
        <v>11033</v>
      </c>
      <c r="L5155" s="22"/>
      <c r="M5155" s="22"/>
    </row>
    <row r="5156" spans="1:13" ht="21.3" customHeight="1" thickBot="1" x14ac:dyDescent="0.35">
      <c r="A5156" s="22"/>
      <c r="B5156" s="22"/>
      <c r="C5156" s="22"/>
      <c r="D5156" s="26"/>
      <c r="E5156" s="27" t="s">
        <v>11034</v>
      </c>
      <c r="F5156" s="28">
        <v>5</v>
      </c>
      <c r="G5156" s="29"/>
      <c r="H5156" s="29"/>
      <c r="I5156" s="29"/>
      <c r="J5156" s="31">
        <f>ROUND(F5156,3)</f>
        <v>5</v>
      </c>
      <c r="K5156" s="42"/>
      <c r="L5156" s="22"/>
      <c r="M5156" s="22"/>
    </row>
    <row r="5157" spans="1:13" ht="21.3" customHeight="1" thickBot="1" x14ac:dyDescent="0.35">
      <c r="A5157" s="22"/>
      <c r="B5157" s="22"/>
      <c r="C5157" s="22"/>
      <c r="D5157" s="26"/>
      <c r="E5157" s="5" t="s">
        <v>11035</v>
      </c>
      <c r="F5157" s="3">
        <v>1</v>
      </c>
      <c r="G5157" s="20"/>
      <c r="H5157" s="20"/>
      <c r="I5157" s="20"/>
      <c r="J5157" s="30">
        <f>ROUND(F5157,3)</f>
        <v>1</v>
      </c>
      <c r="K5157" s="22"/>
      <c r="L5157" s="22"/>
      <c r="M5157" s="22"/>
    </row>
    <row r="5158" spans="1:13" ht="21.3" customHeight="1" thickBot="1" x14ac:dyDescent="0.35">
      <c r="A5158" s="22"/>
      <c r="B5158" s="22"/>
      <c r="C5158" s="22"/>
      <c r="D5158" s="26"/>
      <c r="E5158" s="5" t="s">
        <v>11036</v>
      </c>
      <c r="F5158" s="3">
        <v>4</v>
      </c>
      <c r="G5158" s="20"/>
      <c r="H5158" s="20"/>
      <c r="I5158" s="20"/>
      <c r="J5158" s="30">
        <f>ROUND(F5158,3)</f>
        <v>4</v>
      </c>
      <c r="K5158" s="22"/>
      <c r="L5158" s="22"/>
      <c r="M5158" s="22"/>
    </row>
    <row r="5159" spans="1:13" ht="21.3" customHeight="1" thickBot="1" x14ac:dyDescent="0.35">
      <c r="A5159" s="22"/>
      <c r="B5159" s="22"/>
      <c r="C5159" s="22"/>
      <c r="D5159" s="26"/>
      <c r="E5159" s="5" t="s">
        <v>11037</v>
      </c>
      <c r="F5159" s="3">
        <v>1</v>
      </c>
      <c r="G5159" s="20"/>
      <c r="H5159" s="20"/>
      <c r="I5159" s="20"/>
      <c r="J5159" s="30">
        <f>ROUND(F5159,3)</f>
        <v>1</v>
      </c>
      <c r="K5159" s="32">
        <f>SUM(J5156:J5159)</f>
        <v>11</v>
      </c>
      <c r="L5159" s="22"/>
      <c r="M5159" s="22"/>
    </row>
    <row r="5160" spans="1:13" ht="15.45" customHeight="1" thickBot="1" x14ac:dyDescent="0.35">
      <c r="A5160" s="10" t="s">
        <v>11038</v>
      </c>
      <c r="B5160" s="5" t="s">
        <v>11039</v>
      </c>
      <c r="C5160" s="5" t="s">
        <v>11040</v>
      </c>
      <c r="D5160" s="84" t="s">
        <v>11041</v>
      </c>
      <c r="E5160" s="84"/>
      <c r="F5160" s="84"/>
      <c r="G5160" s="84"/>
      <c r="H5160" s="84"/>
      <c r="I5160" s="84"/>
      <c r="J5160" s="84"/>
      <c r="K5160" s="20">
        <f>SUM(K5163:K5164)</f>
        <v>4</v>
      </c>
      <c r="L5160" s="21">
        <f>ROUND(0*(1+M2/100),2)</f>
        <v>0</v>
      </c>
      <c r="M5160" s="21">
        <f>ROUND(K5160*L5160,2)</f>
        <v>0</v>
      </c>
    </row>
    <row r="5161" spans="1:13" ht="49.05" customHeight="1" thickBot="1" x14ac:dyDescent="0.35">
      <c r="A5161" s="22"/>
      <c r="B5161" s="22"/>
      <c r="C5161" s="22"/>
      <c r="D5161" s="84" t="s">
        <v>11042</v>
      </c>
      <c r="E5161" s="84"/>
      <c r="F5161" s="84"/>
      <c r="G5161" s="84"/>
      <c r="H5161" s="84"/>
      <c r="I5161" s="84"/>
      <c r="J5161" s="84"/>
      <c r="K5161" s="84"/>
      <c r="L5161" s="84"/>
      <c r="M5161" s="84"/>
    </row>
    <row r="5162" spans="1:13" ht="15.15" customHeight="1" thickBot="1" x14ac:dyDescent="0.35">
      <c r="A5162" s="22"/>
      <c r="B5162" s="22"/>
      <c r="C5162" s="22"/>
      <c r="D5162" s="22"/>
      <c r="E5162" s="23"/>
      <c r="F5162" s="25" t="s">
        <v>11043</v>
      </c>
      <c r="G5162" s="25" t="s">
        <v>11044</v>
      </c>
      <c r="H5162" s="25" t="s">
        <v>11045</v>
      </c>
      <c r="I5162" s="25" t="s">
        <v>11046</v>
      </c>
      <c r="J5162" s="25" t="s">
        <v>11047</v>
      </c>
      <c r="K5162" s="25" t="s">
        <v>11048</v>
      </c>
      <c r="L5162" s="22"/>
      <c r="M5162" s="22"/>
    </row>
    <row r="5163" spans="1:13" ht="21.3" customHeight="1" thickBot="1" x14ac:dyDescent="0.35">
      <c r="A5163" s="22"/>
      <c r="B5163" s="22"/>
      <c r="C5163" s="22"/>
      <c r="D5163" s="26"/>
      <c r="E5163" s="27" t="s">
        <v>11049</v>
      </c>
      <c r="F5163" s="28">
        <v>2</v>
      </c>
      <c r="G5163" s="29"/>
      <c r="H5163" s="29"/>
      <c r="I5163" s="29"/>
      <c r="J5163" s="31">
        <f>ROUND(F5163,3)</f>
        <v>2</v>
      </c>
      <c r="K5163" s="42"/>
      <c r="L5163" s="22"/>
      <c r="M5163" s="22"/>
    </row>
    <row r="5164" spans="1:13" ht="30.6" customHeight="1" thickBot="1" x14ac:dyDescent="0.35">
      <c r="A5164" s="22"/>
      <c r="B5164" s="22"/>
      <c r="C5164" s="22"/>
      <c r="D5164" s="26"/>
      <c r="E5164" s="5" t="s">
        <v>11050</v>
      </c>
      <c r="F5164" s="3">
        <v>2</v>
      </c>
      <c r="G5164" s="20"/>
      <c r="H5164" s="20"/>
      <c r="I5164" s="20"/>
      <c r="J5164" s="30">
        <f>ROUND(F5164,3)</f>
        <v>2</v>
      </c>
      <c r="K5164" s="32">
        <f>SUM(J5163:J5164)</f>
        <v>4</v>
      </c>
      <c r="L5164" s="22"/>
      <c r="M5164" s="22"/>
    </row>
    <row r="5165" spans="1:13" ht="15.45" customHeight="1" thickBot="1" x14ac:dyDescent="0.35">
      <c r="A5165" s="10" t="s">
        <v>11051</v>
      </c>
      <c r="B5165" s="5" t="s">
        <v>11052</v>
      </c>
      <c r="C5165" s="5" t="s">
        <v>11053</v>
      </c>
      <c r="D5165" s="84" t="s">
        <v>11054</v>
      </c>
      <c r="E5165" s="84"/>
      <c r="F5165" s="84"/>
      <c r="G5165" s="84"/>
      <c r="H5165" s="84"/>
      <c r="I5165" s="84"/>
      <c r="J5165" s="84"/>
      <c r="K5165" s="20">
        <f>SUM(K5168:K5169)</f>
        <v>6</v>
      </c>
      <c r="L5165" s="21">
        <f>ROUND(0*(1+M2/100),2)</f>
        <v>0</v>
      </c>
      <c r="M5165" s="21">
        <f>ROUND(K5165*L5165,2)</f>
        <v>0</v>
      </c>
    </row>
    <row r="5166" spans="1:13" ht="21.3" customHeight="1" thickBot="1" x14ac:dyDescent="0.35">
      <c r="A5166" s="22"/>
      <c r="B5166" s="22"/>
      <c r="C5166" s="22"/>
      <c r="D5166" s="84" t="s">
        <v>11055</v>
      </c>
      <c r="E5166" s="84"/>
      <c r="F5166" s="84"/>
      <c r="G5166" s="84"/>
      <c r="H5166" s="84"/>
      <c r="I5166" s="84"/>
      <c r="J5166" s="84"/>
      <c r="K5166" s="84"/>
      <c r="L5166" s="84"/>
      <c r="M5166" s="84"/>
    </row>
    <row r="5167" spans="1:13" ht="15.15" customHeight="1" thickBot="1" x14ac:dyDescent="0.35">
      <c r="A5167" s="22"/>
      <c r="B5167" s="22"/>
      <c r="C5167" s="22"/>
      <c r="D5167" s="22"/>
      <c r="E5167" s="23"/>
      <c r="F5167" s="25" t="s">
        <v>11056</v>
      </c>
      <c r="G5167" s="25" t="s">
        <v>11057</v>
      </c>
      <c r="H5167" s="25" t="s">
        <v>11058</v>
      </c>
      <c r="I5167" s="25" t="s">
        <v>11059</v>
      </c>
      <c r="J5167" s="25" t="s">
        <v>11060</v>
      </c>
      <c r="K5167" s="25" t="s">
        <v>11061</v>
      </c>
      <c r="L5167" s="22"/>
      <c r="M5167" s="22"/>
    </row>
    <row r="5168" spans="1:13" ht="15.15" customHeight="1" thickBot="1" x14ac:dyDescent="0.35">
      <c r="A5168" s="22"/>
      <c r="B5168" s="22"/>
      <c r="C5168" s="22"/>
      <c r="D5168" s="26"/>
      <c r="E5168" s="27" t="s">
        <v>11062</v>
      </c>
      <c r="F5168" s="28">
        <v>4</v>
      </c>
      <c r="G5168" s="29"/>
      <c r="H5168" s="29"/>
      <c r="I5168" s="29"/>
      <c r="J5168" s="31">
        <f>ROUND(F5168,3)</f>
        <v>4</v>
      </c>
      <c r="K5168" s="42"/>
      <c r="L5168" s="22"/>
      <c r="M5168" s="22"/>
    </row>
    <row r="5169" spans="1:13" ht="15.15" customHeight="1" thickBot="1" x14ac:dyDescent="0.35">
      <c r="A5169" s="22"/>
      <c r="B5169" s="22"/>
      <c r="C5169" s="22"/>
      <c r="D5169" s="26"/>
      <c r="E5169" s="5" t="s">
        <v>11063</v>
      </c>
      <c r="F5169" s="3">
        <v>2</v>
      </c>
      <c r="G5169" s="20"/>
      <c r="H5169" s="20"/>
      <c r="I5169" s="20"/>
      <c r="J5169" s="30">
        <f>ROUND(F5169,3)</f>
        <v>2</v>
      </c>
      <c r="K5169" s="32">
        <f>SUM(J5168:J5169)</f>
        <v>6</v>
      </c>
      <c r="L5169" s="22"/>
      <c r="M5169" s="22"/>
    </row>
    <row r="5170" spans="1:13" ht="15.45" customHeight="1" thickBot="1" x14ac:dyDescent="0.35">
      <c r="A5170" s="10" t="s">
        <v>11064</v>
      </c>
      <c r="B5170" s="5" t="s">
        <v>11065</v>
      </c>
      <c r="C5170" s="5" t="s">
        <v>11066</v>
      </c>
      <c r="D5170" s="84" t="s">
        <v>11067</v>
      </c>
      <c r="E5170" s="84"/>
      <c r="F5170" s="84"/>
      <c r="G5170" s="84"/>
      <c r="H5170" s="84"/>
      <c r="I5170" s="84"/>
      <c r="J5170" s="84"/>
      <c r="K5170" s="20">
        <f>SUM(K5173:K5177)</f>
        <v>18</v>
      </c>
      <c r="L5170" s="21">
        <f>ROUND(0*(1+M2/100),2)</f>
        <v>0</v>
      </c>
      <c r="M5170" s="21">
        <f>ROUND(K5170*L5170,2)</f>
        <v>0</v>
      </c>
    </row>
    <row r="5171" spans="1:13" ht="30.6" customHeight="1" thickBot="1" x14ac:dyDescent="0.35">
      <c r="A5171" s="22"/>
      <c r="B5171" s="22"/>
      <c r="C5171" s="22"/>
      <c r="D5171" s="84" t="s">
        <v>11068</v>
      </c>
      <c r="E5171" s="84"/>
      <c r="F5171" s="84"/>
      <c r="G5171" s="84"/>
      <c r="H5171" s="84"/>
      <c r="I5171" s="84"/>
      <c r="J5171" s="84"/>
      <c r="K5171" s="84"/>
      <c r="L5171" s="84"/>
      <c r="M5171" s="84"/>
    </row>
    <row r="5172" spans="1:13" ht="15.15" customHeight="1" thickBot="1" x14ac:dyDescent="0.35">
      <c r="A5172" s="22"/>
      <c r="B5172" s="22"/>
      <c r="C5172" s="22"/>
      <c r="D5172" s="22"/>
      <c r="E5172" s="23"/>
      <c r="F5172" s="25" t="s">
        <v>11069</v>
      </c>
      <c r="G5172" s="25" t="s">
        <v>11070</v>
      </c>
      <c r="H5172" s="25" t="s">
        <v>11071</v>
      </c>
      <c r="I5172" s="25" t="s">
        <v>11072</v>
      </c>
      <c r="J5172" s="25" t="s">
        <v>11073</v>
      </c>
      <c r="K5172" s="25" t="s">
        <v>11074</v>
      </c>
      <c r="L5172" s="22"/>
      <c r="M5172" s="22"/>
    </row>
    <row r="5173" spans="1:13" ht="15.15" customHeight="1" thickBot="1" x14ac:dyDescent="0.35">
      <c r="A5173" s="22"/>
      <c r="B5173" s="22"/>
      <c r="C5173" s="22"/>
      <c r="D5173" s="26"/>
      <c r="E5173" s="27" t="s">
        <v>11075</v>
      </c>
      <c r="F5173" s="28">
        <v>6</v>
      </c>
      <c r="G5173" s="29"/>
      <c r="H5173" s="29"/>
      <c r="I5173" s="29"/>
      <c r="J5173" s="31">
        <f>ROUND(F5173,3)</f>
        <v>6</v>
      </c>
      <c r="K5173" s="42"/>
      <c r="L5173" s="22"/>
      <c r="M5173" s="22"/>
    </row>
    <row r="5174" spans="1:13" ht="15.15" customHeight="1" thickBot="1" x14ac:dyDescent="0.35">
      <c r="A5174" s="22"/>
      <c r="B5174" s="22"/>
      <c r="C5174" s="22"/>
      <c r="D5174" s="26"/>
      <c r="E5174" s="5" t="s">
        <v>11076</v>
      </c>
      <c r="F5174" s="3">
        <v>6</v>
      </c>
      <c r="G5174" s="20"/>
      <c r="H5174" s="20"/>
      <c r="I5174" s="20"/>
      <c r="J5174" s="30">
        <f>ROUND(F5174,3)</f>
        <v>6</v>
      </c>
      <c r="K5174" s="22"/>
      <c r="L5174" s="22"/>
      <c r="M5174" s="22"/>
    </row>
    <row r="5175" spans="1:13" ht="15.15" customHeight="1" thickBot="1" x14ac:dyDescent="0.35">
      <c r="A5175" s="22"/>
      <c r="B5175" s="22"/>
      <c r="C5175" s="22"/>
      <c r="D5175" s="26"/>
      <c r="E5175" s="5" t="s">
        <v>11077</v>
      </c>
      <c r="F5175" s="3">
        <v>3</v>
      </c>
      <c r="G5175" s="20"/>
      <c r="H5175" s="20"/>
      <c r="I5175" s="20"/>
      <c r="J5175" s="30">
        <f>ROUND(F5175,3)</f>
        <v>3</v>
      </c>
      <c r="K5175" s="22"/>
      <c r="L5175" s="22"/>
      <c r="M5175" s="22"/>
    </row>
    <row r="5176" spans="1:13" ht="15.15" customHeight="1" thickBot="1" x14ac:dyDescent="0.35">
      <c r="A5176" s="22"/>
      <c r="B5176" s="22"/>
      <c r="C5176" s="22"/>
      <c r="D5176" s="26"/>
      <c r="E5176" s="5" t="s">
        <v>11078</v>
      </c>
      <c r="F5176" s="3">
        <v>2</v>
      </c>
      <c r="G5176" s="20"/>
      <c r="H5176" s="20"/>
      <c r="I5176" s="20"/>
      <c r="J5176" s="30">
        <f>ROUND(F5176,3)</f>
        <v>2</v>
      </c>
      <c r="K5176" s="22"/>
      <c r="L5176" s="22"/>
      <c r="M5176" s="22"/>
    </row>
    <row r="5177" spans="1:13" ht="15.15" customHeight="1" thickBot="1" x14ac:dyDescent="0.35">
      <c r="A5177" s="22"/>
      <c r="B5177" s="22"/>
      <c r="C5177" s="22"/>
      <c r="D5177" s="26"/>
      <c r="E5177" s="5" t="s">
        <v>11079</v>
      </c>
      <c r="F5177" s="3">
        <v>1</v>
      </c>
      <c r="G5177" s="20"/>
      <c r="H5177" s="20"/>
      <c r="I5177" s="20"/>
      <c r="J5177" s="30">
        <f>ROUND(F5177,3)</f>
        <v>1</v>
      </c>
      <c r="K5177" s="32">
        <f>SUM(J5173:J5177)</f>
        <v>18</v>
      </c>
      <c r="L5177" s="22"/>
      <c r="M5177" s="22"/>
    </row>
    <row r="5178" spans="1:13" ht="15.45" customHeight="1" thickBot="1" x14ac:dyDescent="0.35">
      <c r="A5178" s="10" t="s">
        <v>11080</v>
      </c>
      <c r="B5178" s="5" t="s">
        <v>11081</v>
      </c>
      <c r="C5178" s="5" t="s">
        <v>11082</v>
      </c>
      <c r="D5178" s="84" t="s">
        <v>11083</v>
      </c>
      <c r="E5178" s="84"/>
      <c r="F5178" s="84"/>
      <c r="G5178" s="84"/>
      <c r="H5178" s="84"/>
      <c r="I5178" s="84"/>
      <c r="J5178" s="84"/>
      <c r="K5178" s="20">
        <f>SUM(K5181:K5181)</f>
        <v>1</v>
      </c>
      <c r="L5178" s="21">
        <f>ROUND(0*(1+M2/100),2)</f>
        <v>0</v>
      </c>
      <c r="M5178" s="21">
        <f>ROUND(K5178*L5178,2)</f>
        <v>0</v>
      </c>
    </row>
    <row r="5179" spans="1:13" ht="30.6" customHeight="1" thickBot="1" x14ac:dyDescent="0.35">
      <c r="A5179" s="22"/>
      <c r="B5179" s="22"/>
      <c r="C5179" s="22"/>
      <c r="D5179" s="84" t="s">
        <v>11084</v>
      </c>
      <c r="E5179" s="84"/>
      <c r="F5179" s="84"/>
      <c r="G5179" s="84"/>
      <c r="H5179" s="84"/>
      <c r="I5179" s="84"/>
      <c r="J5179" s="84"/>
      <c r="K5179" s="84"/>
      <c r="L5179" s="84"/>
      <c r="M5179" s="84"/>
    </row>
    <row r="5180" spans="1:13" ht="15.15" customHeight="1" thickBot="1" x14ac:dyDescent="0.35">
      <c r="A5180" s="22"/>
      <c r="B5180" s="22"/>
      <c r="C5180" s="22"/>
      <c r="D5180" s="22"/>
      <c r="E5180" s="23"/>
      <c r="F5180" s="25" t="s">
        <v>11085</v>
      </c>
      <c r="G5180" s="25" t="s">
        <v>11086</v>
      </c>
      <c r="H5180" s="25" t="s">
        <v>11087</v>
      </c>
      <c r="I5180" s="25" t="s">
        <v>11088</v>
      </c>
      <c r="J5180" s="25" t="s">
        <v>11089</v>
      </c>
      <c r="K5180" s="25" t="s">
        <v>11090</v>
      </c>
      <c r="L5180" s="22"/>
      <c r="M5180" s="22"/>
    </row>
    <row r="5181" spans="1:13" ht="30.6" customHeight="1" thickBot="1" x14ac:dyDescent="0.35">
      <c r="A5181" s="22"/>
      <c r="B5181" s="22"/>
      <c r="C5181" s="22"/>
      <c r="D5181" s="26"/>
      <c r="E5181" s="27" t="s">
        <v>11091</v>
      </c>
      <c r="F5181" s="28">
        <v>1</v>
      </c>
      <c r="G5181" s="29"/>
      <c r="H5181" s="29"/>
      <c r="I5181" s="29"/>
      <c r="J5181" s="31">
        <f>ROUND(F5181,3)</f>
        <v>1</v>
      </c>
      <c r="K5181" s="33">
        <f>SUM(J5181:J5181)</f>
        <v>1</v>
      </c>
      <c r="L5181" s="22"/>
      <c r="M5181" s="22"/>
    </row>
    <row r="5182" spans="1:13" ht="15.45" customHeight="1" thickBot="1" x14ac:dyDescent="0.35">
      <c r="A5182" s="34"/>
      <c r="B5182" s="34"/>
      <c r="C5182" s="34"/>
      <c r="D5182" s="53" t="s">
        <v>11092</v>
      </c>
      <c r="E5182" s="54"/>
      <c r="F5182" s="54"/>
      <c r="G5182" s="54"/>
      <c r="H5182" s="54"/>
      <c r="I5182" s="54"/>
      <c r="J5182" s="54"/>
      <c r="K5182" s="54"/>
      <c r="L5182" s="55">
        <f>M5084+M5088+M5099+M5103+M5107+M5111+M5115+M5119+M5123+M5129+M5137+M5141+M5145+M5149+M5153+M5160+M5165+M5170+M5178</f>
        <v>0</v>
      </c>
      <c r="M5182" s="55">
        <f>ROUND(L5182,2)</f>
        <v>0</v>
      </c>
    </row>
    <row r="5183" spans="1:13" ht="15.45" customHeight="1" thickBot="1" x14ac:dyDescent="0.35">
      <c r="A5183" s="56" t="s">
        <v>11093</v>
      </c>
      <c r="B5183" s="56" t="s">
        <v>11094</v>
      </c>
      <c r="C5183" s="57"/>
      <c r="D5183" s="88" t="s">
        <v>11095</v>
      </c>
      <c r="E5183" s="88"/>
      <c r="F5183" s="88"/>
      <c r="G5183" s="88"/>
      <c r="H5183" s="88"/>
      <c r="I5183" s="88"/>
      <c r="J5183" s="88"/>
      <c r="K5183" s="57"/>
      <c r="L5183" s="58">
        <f>L5236</f>
        <v>0</v>
      </c>
      <c r="M5183" s="58">
        <f>ROUND(L5183,2)</f>
        <v>0</v>
      </c>
    </row>
    <row r="5184" spans="1:13" ht="15.45" customHeight="1" thickBot="1" x14ac:dyDescent="0.35">
      <c r="A5184" s="10" t="s">
        <v>11096</v>
      </c>
      <c r="B5184" s="5" t="s">
        <v>11097</v>
      </c>
      <c r="C5184" s="5" t="s">
        <v>11098</v>
      </c>
      <c r="D5184" s="84" t="s">
        <v>11099</v>
      </c>
      <c r="E5184" s="84"/>
      <c r="F5184" s="84"/>
      <c r="G5184" s="84"/>
      <c r="H5184" s="84"/>
      <c r="I5184" s="84"/>
      <c r="J5184" s="84"/>
      <c r="K5184" s="20">
        <f>SUM(K5187:K5187)</f>
        <v>1</v>
      </c>
      <c r="L5184" s="21">
        <f>ROUND(0*(1+M2/100),2)</f>
        <v>0</v>
      </c>
      <c r="M5184" s="21">
        <f>ROUND(K5184*L5184,2)</f>
        <v>0</v>
      </c>
    </row>
    <row r="5185" spans="1:13" ht="58.35" customHeight="1" thickBot="1" x14ac:dyDescent="0.35">
      <c r="A5185" s="22"/>
      <c r="B5185" s="22"/>
      <c r="C5185" s="22"/>
      <c r="D5185" s="84" t="s">
        <v>11100</v>
      </c>
      <c r="E5185" s="84"/>
      <c r="F5185" s="84"/>
      <c r="G5185" s="84"/>
      <c r="H5185" s="84"/>
      <c r="I5185" s="84"/>
      <c r="J5185" s="84"/>
      <c r="K5185" s="84"/>
      <c r="L5185" s="84"/>
      <c r="M5185" s="84"/>
    </row>
    <row r="5186" spans="1:13" ht="15.15" customHeight="1" thickBot="1" x14ac:dyDescent="0.35">
      <c r="A5186" s="22"/>
      <c r="B5186" s="22"/>
      <c r="C5186" s="22"/>
      <c r="D5186" s="22"/>
      <c r="E5186" s="23"/>
      <c r="F5186" s="25" t="s">
        <v>11101</v>
      </c>
      <c r="G5186" s="25" t="s">
        <v>11102</v>
      </c>
      <c r="H5186" s="25" t="s">
        <v>11103</v>
      </c>
      <c r="I5186" s="25" t="s">
        <v>11104</v>
      </c>
      <c r="J5186" s="25" t="s">
        <v>11105</v>
      </c>
      <c r="K5186" s="25" t="s">
        <v>11106</v>
      </c>
      <c r="L5186" s="22"/>
      <c r="M5186" s="22"/>
    </row>
    <row r="5187" spans="1:13" ht="15.15" customHeight="1" thickBot="1" x14ac:dyDescent="0.35">
      <c r="A5187" s="22"/>
      <c r="B5187" s="22"/>
      <c r="C5187" s="22"/>
      <c r="D5187" s="26"/>
      <c r="E5187" s="27" t="s">
        <v>11107</v>
      </c>
      <c r="F5187" s="28">
        <v>1</v>
      </c>
      <c r="G5187" s="29"/>
      <c r="H5187" s="29"/>
      <c r="I5187" s="29"/>
      <c r="J5187" s="31">
        <f>ROUND(F5187,3)</f>
        <v>1</v>
      </c>
      <c r="K5187" s="33">
        <f>SUM(J5187:J5187)</f>
        <v>1</v>
      </c>
      <c r="L5187" s="22"/>
      <c r="M5187" s="22"/>
    </row>
    <row r="5188" spans="1:13" ht="15.45" customHeight="1" thickBot="1" x14ac:dyDescent="0.35">
      <c r="A5188" s="10" t="s">
        <v>11108</v>
      </c>
      <c r="B5188" s="5" t="s">
        <v>11109</v>
      </c>
      <c r="C5188" s="5" t="s">
        <v>11110</v>
      </c>
      <c r="D5188" s="84" t="s">
        <v>11111</v>
      </c>
      <c r="E5188" s="84"/>
      <c r="F5188" s="84"/>
      <c r="G5188" s="84"/>
      <c r="H5188" s="84"/>
      <c r="I5188" s="84"/>
      <c r="J5188" s="84"/>
      <c r="K5188" s="20">
        <f>SUM(K5191:K5191)</f>
        <v>1</v>
      </c>
      <c r="L5188" s="21">
        <f>ROUND(0*(1+M2/100),2)</f>
        <v>0</v>
      </c>
      <c r="M5188" s="21">
        <f>ROUND(K5188*L5188,2)</f>
        <v>0</v>
      </c>
    </row>
    <row r="5189" spans="1:13" ht="58.35" customHeight="1" thickBot="1" x14ac:dyDescent="0.35">
      <c r="A5189" s="22"/>
      <c r="B5189" s="22"/>
      <c r="C5189" s="22"/>
      <c r="D5189" s="84" t="s">
        <v>11112</v>
      </c>
      <c r="E5189" s="84"/>
      <c r="F5189" s="84"/>
      <c r="G5189" s="84"/>
      <c r="H5189" s="84"/>
      <c r="I5189" s="84"/>
      <c r="J5189" s="84"/>
      <c r="K5189" s="84"/>
      <c r="L5189" s="84"/>
      <c r="M5189" s="84"/>
    </row>
    <row r="5190" spans="1:13" ht="15.15" customHeight="1" thickBot="1" x14ac:dyDescent="0.35">
      <c r="A5190" s="22"/>
      <c r="B5190" s="22"/>
      <c r="C5190" s="22"/>
      <c r="D5190" s="22"/>
      <c r="E5190" s="23"/>
      <c r="F5190" s="25" t="s">
        <v>11113</v>
      </c>
      <c r="G5190" s="25" t="s">
        <v>11114</v>
      </c>
      <c r="H5190" s="25" t="s">
        <v>11115</v>
      </c>
      <c r="I5190" s="25" t="s">
        <v>11116</v>
      </c>
      <c r="J5190" s="25" t="s">
        <v>11117</v>
      </c>
      <c r="K5190" s="25" t="s">
        <v>11118</v>
      </c>
      <c r="L5190" s="22"/>
      <c r="M5190" s="22"/>
    </row>
    <row r="5191" spans="1:13" ht="15.15" customHeight="1" thickBot="1" x14ac:dyDescent="0.35">
      <c r="A5191" s="22"/>
      <c r="B5191" s="22"/>
      <c r="C5191" s="22"/>
      <c r="D5191" s="26"/>
      <c r="E5191" s="27" t="s">
        <v>11119</v>
      </c>
      <c r="F5191" s="28">
        <v>1</v>
      </c>
      <c r="G5191" s="29"/>
      <c r="H5191" s="29"/>
      <c r="I5191" s="29"/>
      <c r="J5191" s="31">
        <f>ROUND(F5191,3)</f>
        <v>1</v>
      </c>
      <c r="K5191" s="33">
        <f>SUM(J5191:J5191)</f>
        <v>1</v>
      </c>
      <c r="L5191" s="22"/>
      <c r="M5191" s="22"/>
    </row>
    <row r="5192" spans="1:13" ht="15.45" customHeight="1" thickBot="1" x14ac:dyDescent="0.35">
      <c r="A5192" s="10" t="s">
        <v>11120</v>
      </c>
      <c r="B5192" s="5" t="s">
        <v>11121</v>
      </c>
      <c r="C5192" s="5" t="s">
        <v>11122</v>
      </c>
      <c r="D5192" s="84" t="s">
        <v>11123</v>
      </c>
      <c r="E5192" s="84"/>
      <c r="F5192" s="84"/>
      <c r="G5192" s="84"/>
      <c r="H5192" s="84"/>
      <c r="I5192" s="84"/>
      <c r="J5192" s="84"/>
      <c r="K5192" s="20">
        <f>SUM(K5195:K5195)</f>
        <v>1</v>
      </c>
      <c r="L5192" s="21">
        <f>ROUND(0*(1+M2/100),2)</f>
        <v>0</v>
      </c>
      <c r="M5192" s="21">
        <f>ROUND(K5192*L5192,2)</f>
        <v>0</v>
      </c>
    </row>
    <row r="5193" spans="1:13" ht="58.35" customHeight="1" thickBot="1" x14ac:dyDescent="0.35">
      <c r="A5193" s="22"/>
      <c r="B5193" s="22"/>
      <c r="C5193" s="22"/>
      <c r="D5193" s="84" t="s">
        <v>11124</v>
      </c>
      <c r="E5193" s="84"/>
      <c r="F5193" s="84"/>
      <c r="G5193" s="84"/>
      <c r="H5193" s="84"/>
      <c r="I5193" s="84"/>
      <c r="J5193" s="84"/>
      <c r="K5193" s="84"/>
      <c r="L5193" s="84"/>
      <c r="M5193" s="84"/>
    </row>
    <row r="5194" spans="1:13" ht="15.15" customHeight="1" thickBot="1" x14ac:dyDescent="0.35">
      <c r="A5194" s="22"/>
      <c r="B5194" s="22"/>
      <c r="C5194" s="22"/>
      <c r="D5194" s="22"/>
      <c r="E5194" s="23"/>
      <c r="F5194" s="25" t="s">
        <v>11125</v>
      </c>
      <c r="G5194" s="25" t="s">
        <v>11126</v>
      </c>
      <c r="H5194" s="25" t="s">
        <v>11127</v>
      </c>
      <c r="I5194" s="25" t="s">
        <v>11128</v>
      </c>
      <c r="J5194" s="25" t="s">
        <v>11129</v>
      </c>
      <c r="K5194" s="25" t="s">
        <v>11130</v>
      </c>
      <c r="L5194" s="22"/>
      <c r="M5194" s="22"/>
    </row>
    <row r="5195" spans="1:13" ht="15.15" customHeight="1" thickBot="1" x14ac:dyDescent="0.35">
      <c r="A5195" s="22"/>
      <c r="B5195" s="22"/>
      <c r="C5195" s="22"/>
      <c r="D5195" s="26"/>
      <c r="E5195" s="27" t="s">
        <v>11131</v>
      </c>
      <c r="F5195" s="28">
        <v>1</v>
      </c>
      <c r="G5195" s="29"/>
      <c r="H5195" s="29"/>
      <c r="I5195" s="29"/>
      <c r="J5195" s="31">
        <f>ROUND(F5195,3)</f>
        <v>1</v>
      </c>
      <c r="K5195" s="33">
        <f>SUM(J5195:J5195)</f>
        <v>1</v>
      </c>
      <c r="L5195" s="22"/>
      <c r="M5195" s="22"/>
    </row>
    <row r="5196" spans="1:13" ht="15.45" customHeight="1" thickBot="1" x14ac:dyDescent="0.35">
      <c r="A5196" s="10" t="s">
        <v>11132</v>
      </c>
      <c r="B5196" s="5" t="s">
        <v>11133</v>
      </c>
      <c r="C5196" s="5" t="s">
        <v>11134</v>
      </c>
      <c r="D5196" s="84" t="s">
        <v>11135</v>
      </c>
      <c r="E5196" s="84"/>
      <c r="F5196" s="84"/>
      <c r="G5196" s="84"/>
      <c r="H5196" s="84"/>
      <c r="I5196" s="84"/>
      <c r="J5196" s="84"/>
      <c r="K5196" s="20">
        <f>SUM(K5199:K5200)</f>
        <v>3</v>
      </c>
      <c r="L5196" s="21">
        <f>ROUND(0*(1+M2/100),2)</f>
        <v>0</v>
      </c>
      <c r="M5196" s="21">
        <f>ROUND(K5196*L5196,2)</f>
        <v>0</v>
      </c>
    </row>
    <row r="5197" spans="1:13" ht="12.15" customHeight="1" thickBot="1" x14ac:dyDescent="0.35">
      <c r="A5197" s="22"/>
      <c r="B5197" s="22"/>
      <c r="C5197" s="22"/>
      <c r="D5197" s="84" t="s">
        <v>11136</v>
      </c>
      <c r="E5197" s="84"/>
      <c r="F5197" s="84"/>
      <c r="G5197" s="84"/>
      <c r="H5197" s="84"/>
      <c r="I5197" s="84"/>
      <c r="J5197" s="84"/>
      <c r="K5197" s="84"/>
      <c r="L5197" s="84"/>
      <c r="M5197" s="84"/>
    </row>
    <row r="5198" spans="1:13" ht="15.15" customHeight="1" thickBot="1" x14ac:dyDescent="0.35">
      <c r="A5198" s="22"/>
      <c r="B5198" s="22"/>
      <c r="C5198" s="22"/>
      <c r="D5198" s="22"/>
      <c r="E5198" s="23"/>
      <c r="F5198" s="25" t="s">
        <v>11137</v>
      </c>
      <c r="G5198" s="25" t="s">
        <v>11138</v>
      </c>
      <c r="H5198" s="25" t="s">
        <v>11139</v>
      </c>
      <c r="I5198" s="25" t="s">
        <v>11140</v>
      </c>
      <c r="J5198" s="25" t="s">
        <v>11141</v>
      </c>
      <c r="K5198" s="25" t="s">
        <v>11142</v>
      </c>
      <c r="L5198" s="22"/>
      <c r="M5198" s="22"/>
    </row>
    <row r="5199" spans="1:13" ht="15.15" customHeight="1" thickBot="1" x14ac:dyDescent="0.35">
      <c r="A5199" s="22"/>
      <c r="B5199" s="22"/>
      <c r="C5199" s="22"/>
      <c r="D5199" s="26"/>
      <c r="E5199" s="27" t="s">
        <v>11143</v>
      </c>
      <c r="F5199" s="28">
        <v>2</v>
      </c>
      <c r="G5199" s="29"/>
      <c r="H5199" s="29"/>
      <c r="I5199" s="29"/>
      <c r="J5199" s="31">
        <f>ROUND(F5199,3)</f>
        <v>2</v>
      </c>
      <c r="K5199" s="42"/>
      <c r="L5199" s="22"/>
      <c r="M5199" s="22"/>
    </row>
    <row r="5200" spans="1:13" ht="15.15" customHeight="1" thickBot="1" x14ac:dyDescent="0.35">
      <c r="A5200" s="22"/>
      <c r="B5200" s="22"/>
      <c r="C5200" s="22"/>
      <c r="D5200" s="26"/>
      <c r="E5200" s="5" t="s">
        <v>11144</v>
      </c>
      <c r="F5200" s="3">
        <v>1</v>
      </c>
      <c r="G5200" s="20"/>
      <c r="H5200" s="20"/>
      <c r="I5200" s="20"/>
      <c r="J5200" s="30">
        <f>ROUND(F5200,3)</f>
        <v>1</v>
      </c>
      <c r="K5200" s="32">
        <f>SUM(J5199:J5200)</f>
        <v>3</v>
      </c>
      <c r="L5200" s="22"/>
      <c r="M5200" s="22"/>
    </row>
    <row r="5201" spans="1:13" ht="15.45" customHeight="1" thickBot="1" x14ac:dyDescent="0.35">
      <c r="A5201" s="10" t="s">
        <v>11145</v>
      </c>
      <c r="B5201" s="5" t="s">
        <v>11146</v>
      </c>
      <c r="C5201" s="5" t="s">
        <v>11147</v>
      </c>
      <c r="D5201" s="84" t="s">
        <v>11148</v>
      </c>
      <c r="E5201" s="84"/>
      <c r="F5201" s="84"/>
      <c r="G5201" s="84"/>
      <c r="H5201" s="84"/>
      <c r="I5201" s="84"/>
      <c r="J5201" s="84"/>
      <c r="K5201" s="20">
        <f>SUM(K5204:K5206)</f>
        <v>294</v>
      </c>
      <c r="L5201" s="21">
        <f>ROUND(0*(1+M2/100),2)</f>
        <v>0</v>
      </c>
      <c r="M5201" s="21">
        <f>ROUND(K5201*L5201,2)</f>
        <v>0</v>
      </c>
    </row>
    <row r="5202" spans="1:13" ht="30.6" customHeight="1" thickBot="1" x14ac:dyDescent="0.35">
      <c r="A5202" s="22"/>
      <c r="B5202" s="22"/>
      <c r="C5202" s="22"/>
      <c r="D5202" s="84" t="s">
        <v>11149</v>
      </c>
      <c r="E5202" s="84"/>
      <c r="F5202" s="84"/>
      <c r="G5202" s="84"/>
      <c r="H5202" s="84"/>
      <c r="I5202" s="84"/>
      <c r="J5202" s="84"/>
      <c r="K5202" s="84"/>
      <c r="L5202" s="84"/>
      <c r="M5202" s="84"/>
    </row>
    <row r="5203" spans="1:13" ht="15.15" customHeight="1" thickBot="1" x14ac:dyDescent="0.35">
      <c r="A5203" s="22"/>
      <c r="B5203" s="22"/>
      <c r="C5203" s="22"/>
      <c r="D5203" s="22"/>
      <c r="E5203" s="23"/>
      <c r="F5203" s="25" t="s">
        <v>11150</v>
      </c>
      <c r="G5203" s="25" t="s">
        <v>11151</v>
      </c>
      <c r="H5203" s="25" t="s">
        <v>11152</v>
      </c>
      <c r="I5203" s="25" t="s">
        <v>11153</v>
      </c>
      <c r="J5203" s="25" t="s">
        <v>11154</v>
      </c>
      <c r="K5203" s="25" t="s">
        <v>11155</v>
      </c>
      <c r="L5203" s="22"/>
      <c r="M5203" s="22"/>
    </row>
    <row r="5204" spans="1:13" ht="21.3" customHeight="1" thickBot="1" x14ac:dyDescent="0.35">
      <c r="A5204" s="22"/>
      <c r="B5204" s="22"/>
      <c r="C5204" s="22"/>
      <c r="D5204" s="26"/>
      <c r="E5204" s="27" t="s">
        <v>11156</v>
      </c>
      <c r="F5204" s="28">
        <v>137</v>
      </c>
      <c r="G5204" s="29"/>
      <c r="H5204" s="29"/>
      <c r="I5204" s="29"/>
      <c r="J5204" s="31">
        <f>ROUND(F5204,3)</f>
        <v>137</v>
      </c>
      <c r="K5204" s="42"/>
      <c r="L5204" s="22"/>
      <c r="M5204" s="22"/>
    </row>
    <row r="5205" spans="1:13" ht="21.3" customHeight="1" thickBot="1" x14ac:dyDescent="0.35">
      <c r="A5205" s="22"/>
      <c r="B5205" s="22"/>
      <c r="C5205" s="22"/>
      <c r="D5205" s="26"/>
      <c r="E5205" s="5" t="s">
        <v>11157</v>
      </c>
      <c r="F5205" s="3">
        <v>68</v>
      </c>
      <c r="G5205" s="20"/>
      <c r="H5205" s="20"/>
      <c r="I5205" s="20"/>
      <c r="J5205" s="30">
        <f>ROUND(F5205,3)</f>
        <v>68</v>
      </c>
      <c r="K5205" s="22"/>
      <c r="L5205" s="22"/>
      <c r="M5205" s="22"/>
    </row>
    <row r="5206" spans="1:13" ht="15.15" customHeight="1" thickBot="1" x14ac:dyDescent="0.35">
      <c r="A5206" s="22"/>
      <c r="B5206" s="22"/>
      <c r="C5206" s="22"/>
      <c r="D5206" s="26"/>
      <c r="E5206" s="5" t="s">
        <v>11158</v>
      </c>
      <c r="F5206" s="3">
        <v>89</v>
      </c>
      <c r="G5206" s="20"/>
      <c r="H5206" s="20"/>
      <c r="I5206" s="20"/>
      <c r="J5206" s="30">
        <f>ROUND(F5206,3)</f>
        <v>89</v>
      </c>
      <c r="K5206" s="32">
        <f>SUM(J5204:J5206)</f>
        <v>294</v>
      </c>
      <c r="L5206" s="22"/>
      <c r="M5206" s="22"/>
    </row>
    <row r="5207" spans="1:13" ht="15.45" customHeight="1" thickBot="1" x14ac:dyDescent="0.35">
      <c r="A5207" s="10" t="s">
        <v>11159</v>
      </c>
      <c r="B5207" s="5" t="s">
        <v>11160</v>
      </c>
      <c r="C5207" s="5" t="s">
        <v>11161</v>
      </c>
      <c r="D5207" s="84" t="s">
        <v>11162</v>
      </c>
      <c r="E5207" s="84"/>
      <c r="F5207" s="84"/>
      <c r="G5207" s="84"/>
      <c r="H5207" s="84"/>
      <c r="I5207" s="84"/>
      <c r="J5207" s="84"/>
      <c r="K5207" s="20">
        <f>SUM(K5210:K5210)</f>
        <v>12</v>
      </c>
      <c r="L5207" s="21">
        <f>ROUND(0*(1+M2/100),2)</f>
        <v>0</v>
      </c>
      <c r="M5207" s="21">
        <f>ROUND(K5207*L5207,2)</f>
        <v>0</v>
      </c>
    </row>
    <row r="5208" spans="1:13" ht="49.05" customHeight="1" thickBot="1" x14ac:dyDescent="0.35">
      <c r="A5208" s="22"/>
      <c r="B5208" s="22"/>
      <c r="C5208" s="22"/>
      <c r="D5208" s="84" t="s">
        <v>11163</v>
      </c>
      <c r="E5208" s="84"/>
      <c r="F5208" s="84"/>
      <c r="G5208" s="84"/>
      <c r="H5208" s="84"/>
      <c r="I5208" s="84"/>
      <c r="J5208" s="84"/>
      <c r="K5208" s="84"/>
      <c r="L5208" s="84"/>
      <c r="M5208" s="84"/>
    </row>
    <row r="5209" spans="1:13" ht="15.15" customHeight="1" thickBot="1" x14ac:dyDescent="0.35">
      <c r="A5209" s="22"/>
      <c r="B5209" s="22"/>
      <c r="C5209" s="22"/>
      <c r="D5209" s="22"/>
      <c r="E5209" s="23"/>
      <c r="F5209" s="25" t="s">
        <v>11164</v>
      </c>
      <c r="G5209" s="25" t="s">
        <v>11165</v>
      </c>
      <c r="H5209" s="25" t="s">
        <v>11166</v>
      </c>
      <c r="I5209" s="25" t="s">
        <v>11167</v>
      </c>
      <c r="J5209" s="25" t="s">
        <v>11168</v>
      </c>
      <c r="K5209" s="25" t="s">
        <v>11169</v>
      </c>
      <c r="L5209" s="22"/>
      <c r="M5209" s="22"/>
    </row>
    <row r="5210" spans="1:13" ht="21.3" customHeight="1" thickBot="1" x14ac:dyDescent="0.35">
      <c r="A5210" s="22"/>
      <c r="B5210" s="22"/>
      <c r="C5210" s="22"/>
      <c r="D5210" s="26"/>
      <c r="E5210" s="27" t="s">
        <v>11170</v>
      </c>
      <c r="F5210" s="28">
        <v>12</v>
      </c>
      <c r="G5210" s="29"/>
      <c r="H5210" s="29"/>
      <c r="I5210" s="29"/>
      <c r="J5210" s="31">
        <f>ROUND(F5210,3)</f>
        <v>12</v>
      </c>
      <c r="K5210" s="33">
        <f>SUM(J5210:J5210)</f>
        <v>12</v>
      </c>
      <c r="L5210" s="22"/>
      <c r="M5210" s="22"/>
    </row>
    <row r="5211" spans="1:13" ht="15.45" customHeight="1" thickBot="1" x14ac:dyDescent="0.35">
      <c r="A5211" s="10" t="s">
        <v>11171</v>
      </c>
      <c r="B5211" s="5" t="s">
        <v>11172</v>
      </c>
      <c r="C5211" s="5" t="s">
        <v>11173</v>
      </c>
      <c r="D5211" s="84" t="s">
        <v>11174</v>
      </c>
      <c r="E5211" s="84"/>
      <c r="F5211" s="84"/>
      <c r="G5211" s="84"/>
      <c r="H5211" s="84"/>
      <c r="I5211" s="84"/>
      <c r="J5211" s="84"/>
      <c r="K5211" s="20">
        <f>SUM(K5214:K5214)</f>
        <v>8</v>
      </c>
      <c r="L5211" s="21">
        <f>ROUND(0*(1+M2/100),2)</f>
        <v>0</v>
      </c>
      <c r="M5211" s="21">
        <f>ROUND(K5211*L5211,2)</f>
        <v>0</v>
      </c>
    </row>
    <row r="5212" spans="1:13" ht="49.05" customHeight="1" thickBot="1" x14ac:dyDescent="0.35">
      <c r="A5212" s="22"/>
      <c r="B5212" s="22"/>
      <c r="C5212" s="22"/>
      <c r="D5212" s="84" t="s">
        <v>11175</v>
      </c>
      <c r="E5212" s="84"/>
      <c r="F5212" s="84"/>
      <c r="G5212" s="84"/>
      <c r="H5212" s="84"/>
      <c r="I5212" s="84"/>
      <c r="J5212" s="84"/>
      <c r="K5212" s="84"/>
      <c r="L5212" s="84"/>
      <c r="M5212" s="84"/>
    </row>
    <row r="5213" spans="1:13" ht="15.15" customHeight="1" thickBot="1" x14ac:dyDescent="0.35">
      <c r="A5213" s="22"/>
      <c r="B5213" s="22"/>
      <c r="C5213" s="22"/>
      <c r="D5213" s="22"/>
      <c r="E5213" s="23"/>
      <c r="F5213" s="25" t="s">
        <v>11176</v>
      </c>
      <c r="G5213" s="25" t="s">
        <v>11177</v>
      </c>
      <c r="H5213" s="25" t="s">
        <v>11178</v>
      </c>
      <c r="I5213" s="25" t="s">
        <v>11179</v>
      </c>
      <c r="J5213" s="25" t="s">
        <v>11180</v>
      </c>
      <c r="K5213" s="25" t="s">
        <v>11181</v>
      </c>
      <c r="L5213" s="22"/>
      <c r="M5213" s="22"/>
    </row>
    <row r="5214" spans="1:13" ht="21.3" customHeight="1" thickBot="1" x14ac:dyDescent="0.35">
      <c r="A5214" s="22"/>
      <c r="B5214" s="22"/>
      <c r="C5214" s="22"/>
      <c r="D5214" s="26"/>
      <c r="E5214" s="27" t="s">
        <v>11182</v>
      </c>
      <c r="F5214" s="28">
        <v>8</v>
      </c>
      <c r="G5214" s="29"/>
      <c r="H5214" s="29"/>
      <c r="I5214" s="29"/>
      <c r="J5214" s="31">
        <f>ROUND(F5214,3)</f>
        <v>8</v>
      </c>
      <c r="K5214" s="33">
        <f>SUM(J5214:J5214)</f>
        <v>8</v>
      </c>
      <c r="L5214" s="22"/>
      <c r="M5214" s="22"/>
    </row>
    <row r="5215" spans="1:13" ht="15.45" customHeight="1" thickBot="1" x14ac:dyDescent="0.35">
      <c r="A5215" s="10" t="s">
        <v>11183</v>
      </c>
      <c r="B5215" s="5" t="s">
        <v>11184</v>
      </c>
      <c r="C5215" s="5" t="s">
        <v>11185</v>
      </c>
      <c r="D5215" s="84" t="s">
        <v>11186</v>
      </c>
      <c r="E5215" s="84"/>
      <c r="F5215" s="84"/>
      <c r="G5215" s="84"/>
      <c r="H5215" s="84"/>
      <c r="I5215" s="84"/>
      <c r="J5215" s="84"/>
      <c r="K5215" s="20">
        <f>SUM(K5218:K5218)</f>
        <v>10</v>
      </c>
      <c r="L5215" s="21">
        <f>ROUND(0*(1+M2/100),2)</f>
        <v>0</v>
      </c>
      <c r="M5215" s="21">
        <f>ROUND(K5215*L5215,2)</f>
        <v>0</v>
      </c>
    </row>
    <row r="5216" spans="1:13" ht="30.6" customHeight="1" thickBot="1" x14ac:dyDescent="0.35">
      <c r="A5216" s="22"/>
      <c r="B5216" s="22"/>
      <c r="C5216" s="22"/>
      <c r="D5216" s="84" t="s">
        <v>11187</v>
      </c>
      <c r="E5216" s="84"/>
      <c r="F5216" s="84"/>
      <c r="G5216" s="84"/>
      <c r="H5216" s="84"/>
      <c r="I5216" s="84"/>
      <c r="J5216" s="84"/>
      <c r="K5216" s="84"/>
      <c r="L5216" s="84"/>
      <c r="M5216" s="84"/>
    </row>
    <row r="5217" spans="1:13" ht="15.15" customHeight="1" thickBot="1" x14ac:dyDescent="0.35">
      <c r="A5217" s="22"/>
      <c r="B5217" s="22"/>
      <c r="C5217" s="22"/>
      <c r="D5217" s="22"/>
      <c r="E5217" s="23"/>
      <c r="F5217" s="25" t="s">
        <v>11188</v>
      </c>
      <c r="G5217" s="25" t="s">
        <v>11189</v>
      </c>
      <c r="H5217" s="25" t="s">
        <v>11190</v>
      </c>
      <c r="I5217" s="25" t="s">
        <v>11191</v>
      </c>
      <c r="J5217" s="25" t="s">
        <v>11192</v>
      </c>
      <c r="K5217" s="25" t="s">
        <v>11193</v>
      </c>
      <c r="L5217" s="22"/>
      <c r="M5217" s="22"/>
    </row>
    <row r="5218" spans="1:13" ht="15.15" customHeight="1" thickBot="1" x14ac:dyDescent="0.35">
      <c r="A5218" s="22"/>
      <c r="B5218" s="22"/>
      <c r="C5218" s="22"/>
      <c r="D5218" s="26"/>
      <c r="E5218" s="27" t="s">
        <v>11194</v>
      </c>
      <c r="F5218" s="28">
        <v>10</v>
      </c>
      <c r="G5218" s="29"/>
      <c r="H5218" s="29"/>
      <c r="I5218" s="29"/>
      <c r="J5218" s="31">
        <f>ROUND(F5218,3)</f>
        <v>10</v>
      </c>
      <c r="K5218" s="33">
        <f>SUM(J5218:J5218)</f>
        <v>10</v>
      </c>
      <c r="L5218" s="22"/>
      <c r="M5218" s="22"/>
    </row>
    <row r="5219" spans="1:13" ht="15.45" customHeight="1" thickBot="1" x14ac:dyDescent="0.35">
      <c r="A5219" s="10" t="s">
        <v>11195</v>
      </c>
      <c r="B5219" s="5" t="s">
        <v>11196</v>
      </c>
      <c r="C5219" s="5" t="s">
        <v>11197</v>
      </c>
      <c r="D5219" s="84" t="s">
        <v>11198</v>
      </c>
      <c r="E5219" s="84"/>
      <c r="F5219" s="84"/>
      <c r="G5219" s="84"/>
      <c r="H5219" s="84"/>
      <c r="I5219" s="84"/>
      <c r="J5219" s="84"/>
      <c r="K5219" s="20">
        <f>SUM(K5222:K5223)</f>
        <v>15</v>
      </c>
      <c r="L5219" s="21">
        <f>ROUND(0*(1+M2/100),2)</f>
        <v>0</v>
      </c>
      <c r="M5219" s="21">
        <f>ROUND(K5219*L5219,2)</f>
        <v>0</v>
      </c>
    </row>
    <row r="5220" spans="1:13" ht="30.6" customHeight="1" thickBot="1" x14ac:dyDescent="0.35">
      <c r="A5220" s="22"/>
      <c r="B5220" s="22"/>
      <c r="C5220" s="22"/>
      <c r="D5220" s="84" t="s">
        <v>11199</v>
      </c>
      <c r="E5220" s="84"/>
      <c r="F5220" s="84"/>
      <c r="G5220" s="84"/>
      <c r="H5220" s="84"/>
      <c r="I5220" s="84"/>
      <c r="J5220" s="84"/>
      <c r="K5220" s="84"/>
      <c r="L5220" s="84"/>
      <c r="M5220" s="84"/>
    </row>
    <row r="5221" spans="1:13" ht="15.15" customHeight="1" thickBot="1" x14ac:dyDescent="0.35">
      <c r="A5221" s="22"/>
      <c r="B5221" s="22"/>
      <c r="C5221" s="22"/>
      <c r="D5221" s="22"/>
      <c r="E5221" s="23"/>
      <c r="F5221" s="25" t="s">
        <v>11200</v>
      </c>
      <c r="G5221" s="25" t="s">
        <v>11201</v>
      </c>
      <c r="H5221" s="25" t="s">
        <v>11202</v>
      </c>
      <c r="I5221" s="25" t="s">
        <v>11203</v>
      </c>
      <c r="J5221" s="25" t="s">
        <v>11204</v>
      </c>
      <c r="K5221" s="25" t="s">
        <v>11205</v>
      </c>
      <c r="L5221" s="22"/>
      <c r="M5221" s="22"/>
    </row>
    <row r="5222" spans="1:13" ht="15.15" customHeight="1" thickBot="1" x14ac:dyDescent="0.35">
      <c r="A5222" s="22"/>
      <c r="B5222" s="22"/>
      <c r="C5222" s="22"/>
      <c r="D5222" s="26"/>
      <c r="E5222" s="27" t="s">
        <v>11206</v>
      </c>
      <c r="F5222" s="28">
        <v>9</v>
      </c>
      <c r="G5222" s="29"/>
      <c r="H5222" s="29"/>
      <c r="I5222" s="29"/>
      <c r="J5222" s="31">
        <f>ROUND(F5222,3)</f>
        <v>9</v>
      </c>
      <c r="K5222" s="42"/>
      <c r="L5222" s="22"/>
      <c r="M5222" s="22"/>
    </row>
    <row r="5223" spans="1:13" ht="15.15" customHeight="1" thickBot="1" x14ac:dyDescent="0.35">
      <c r="A5223" s="22"/>
      <c r="B5223" s="22"/>
      <c r="C5223" s="22"/>
      <c r="D5223" s="26"/>
      <c r="E5223" s="5" t="s">
        <v>11207</v>
      </c>
      <c r="F5223" s="3">
        <v>6</v>
      </c>
      <c r="G5223" s="20"/>
      <c r="H5223" s="20"/>
      <c r="I5223" s="20"/>
      <c r="J5223" s="30">
        <f>ROUND(F5223,3)</f>
        <v>6</v>
      </c>
      <c r="K5223" s="32">
        <f>SUM(J5222:J5223)</f>
        <v>15</v>
      </c>
      <c r="L5223" s="22"/>
      <c r="M5223" s="22"/>
    </row>
    <row r="5224" spans="1:13" ht="15.45" customHeight="1" thickBot="1" x14ac:dyDescent="0.35">
      <c r="A5224" s="10" t="s">
        <v>11208</v>
      </c>
      <c r="B5224" s="5" t="s">
        <v>11209</v>
      </c>
      <c r="C5224" s="5" t="s">
        <v>11210</v>
      </c>
      <c r="D5224" s="84" t="s">
        <v>11211</v>
      </c>
      <c r="E5224" s="84"/>
      <c r="F5224" s="84"/>
      <c r="G5224" s="84"/>
      <c r="H5224" s="84"/>
      <c r="I5224" s="84"/>
      <c r="J5224" s="84"/>
      <c r="K5224" s="20">
        <f>SUM(K5227:K5227)</f>
        <v>5</v>
      </c>
      <c r="L5224" s="21">
        <f>ROUND(0*(1+M2/100),2)</f>
        <v>0</v>
      </c>
      <c r="M5224" s="21">
        <f>ROUND(K5224*L5224,2)</f>
        <v>0</v>
      </c>
    </row>
    <row r="5225" spans="1:13" ht="30.6" customHeight="1" thickBot="1" x14ac:dyDescent="0.35">
      <c r="A5225" s="22"/>
      <c r="B5225" s="22"/>
      <c r="C5225" s="22"/>
      <c r="D5225" s="84" t="s">
        <v>11212</v>
      </c>
      <c r="E5225" s="84"/>
      <c r="F5225" s="84"/>
      <c r="G5225" s="84"/>
      <c r="H5225" s="84"/>
      <c r="I5225" s="84"/>
      <c r="J5225" s="84"/>
      <c r="K5225" s="84"/>
      <c r="L5225" s="84"/>
      <c r="M5225" s="84"/>
    </row>
    <row r="5226" spans="1:13" ht="15.15" customHeight="1" thickBot="1" x14ac:dyDescent="0.35">
      <c r="A5226" s="22"/>
      <c r="B5226" s="22"/>
      <c r="C5226" s="22"/>
      <c r="D5226" s="22"/>
      <c r="E5226" s="23"/>
      <c r="F5226" s="25" t="s">
        <v>11213</v>
      </c>
      <c r="G5226" s="25" t="s">
        <v>11214</v>
      </c>
      <c r="H5226" s="25" t="s">
        <v>11215</v>
      </c>
      <c r="I5226" s="25" t="s">
        <v>11216</v>
      </c>
      <c r="J5226" s="25" t="s">
        <v>11217</v>
      </c>
      <c r="K5226" s="25" t="s">
        <v>11218</v>
      </c>
      <c r="L5226" s="22"/>
      <c r="M5226" s="22"/>
    </row>
    <row r="5227" spans="1:13" ht="15.15" customHeight="1" thickBot="1" x14ac:dyDescent="0.35">
      <c r="A5227" s="22"/>
      <c r="B5227" s="22"/>
      <c r="C5227" s="22"/>
      <c r="D5227" s="26"/>
      <c r="E5227" s="27" t="s">
        <v>11219</v>
      </c>
      <c r="F5227" s="28">
        <v>5</v>
      </c>
      <c r="G5227" s="29"/>
      <c r="H5227" s="29"/>
      <c r="I5227" s="29"/>
      <c r="J5227" s="31">
        <f>ROUND(F5227,3)</f>
        <v>5</v>
      </c>
      <c r="K5227" s="33">
        <f>SUM(J5227:J5227)</f>
        <v>5</v>
      </c>
      <c r="L5227" s="22"/>
      <c r="M5227" s="22"/>
    </row>
    <row r="5228" spans="1:13" ht="15.45" customHeight="1" thickBot="1" x14ac:dyDescent="0.35">
      <c r="A5228" s="10" t="s">
        <v>11220</v>
      </c>
      <c r="B5228" s="5" t="s">
        <v>11221</v>
      </c>
      <c r="C5228" s="5" t="s">
        <v>11222</v>
      </c>
      <c r="D5228" s="84" t="s">
        <v>11223</v>
      </c>
      <c r="E5228" s="84"/>
      <c r="F5228" s="84"/>
      <c r="G5228" s="84"/>
      <c r="H5228" s="84"/>
      <c r="I5228" s="84"/>
      <c r="J5228" s="84"/>
      <c r="K5228" s="20">
        <f>SUM(K5231:K5231)</f>
        <v>11</v>
      </c>
      <c r="L5228" s="21">
        <f>ROUND(0*(1+M2/100),2)</f>
        <v>0</v>
      </c>
      <c r="M5228" s="21">
        <f>ROUND(K5228*L5228,2)</f>
        <v>0</v>
      </c>
    </row>
    <row r="5229" spans="1:13" ht="30.6" customHeight="1" thickBot="1" x14ac:dyDescent="0.35">
      <c r="A5229" s="22"/>
      <c r="B5229" s="22"/>
      <c r="C5229" s="22"/>
      <c r="D5229" s="84" t="s">
        <v>11224</v>
      </c>
      <c r="E5229" s="84"/>
      <c r="F5229" s="84"/>
      <c r="G5229" s="84"/>
      <c r="H5229" s="84"/>
      <c r="I5229" s="84"/>
      <c r="J5229" s="84"/>
      <c r="K5229" s="84"/>
      <c r="L5229" s="84"/>
      <c r="M5229" s="84"/>
    </row>
    <row r="5230" spans="1:13" ht="15.15" customHeight="1" thickBot="1" x14ac:dyDescent="0.35">
      <c r="A5230" s="22"/>
      <c r="B5230" s="22"/>
      <c r="C5230" s="22"/>
      <c r="D5230" s="22"/>
      <c r="E5230" s="23"/>
      <c r="F5230" s="25" t="s">
        <v>11225</v>
      </c>
      <c r="G5230" s="25" t="s">
        <v>11226</v>
      </c>
      <c r="H5230" s="25" t="s">
        <v>11227</v>
      </c>
      <c r="I5230" s="25" t="s">
        <v>11228</v>
      </c>
      <c r="J5230" s="25" t="s">
        <v>11229</v>
      </c>
      <c r="K5230" s="25" t="s">
        <v>11230</v>
      </c>
      <c r="L5230" s="22"/>
      <c r="M5230" s="22"/>
    </row>
    <row r="5231" spans="1:13" ht="15.15" customHeight="1" thickBot="1" x14ac:dyDescent="0.35">
      <c r="A5231" s="22"/>
      <c r="B5231" s="22"/>
      <c r="C5231" s="22"/>
      <c r="D5231" s="26"/>
      <c r="E5231" s="27" t="s">
        <v>11231</v>
      </c>
      <c r="F5231" s="28">
        <v>11</v>
      </c>
      <c r="G5231" s="29"/>
      <c r="H5231" s="29"/>
      <c r="I5231" s="29"/>
      <c r="J5231" s="31">
        <f>ROUND(F5231,3)</f>
        <v>11</v>
      </c>
      <c r="K5231" s="33">
        <f>SUM(J5231:J5231)</f>
        <v>11</v>
      </c>
      <c r="L5231" s="22"/>
      <c r="M5231" s="22"/>
    </row>
    <row r="5232" spans="1:13" ht="15.45" customHeight="1" thickBot="1" x14ac:dyDescent="0.35">
      <c r="A5232" s="10" t="s">
        <v>11232</v>
      </c>
      <c r="B5232" s="5" t="s">
        <v>11233</v>
      </c>
      <c r="C5232" s="5" t="s">
        <v>11234</v>
      </c>
      <c r="D5232" s="84" t="s">
        <v>11235</v>
      </c>
      <c r="E5232" s="84"/>
      <c r="F5232" s="84"/>
      <c r="G5232" s="84"/>
      <c r="H5232" s="84"/>
      <c r="I5232" s="84"/>
      <c r="J5232" s="84"/>
      <c r="K5232" s="20">
        <f>SUM(K5235:K5235)</f>
        <v>1</v>
      </c>
      <c r="L5232" s="21">
        <f>ROUND(0*(1+M2/100),2)</f>
        <v>0</v>
      </c>
      <c r="M5232" s="21">
        <f>ROUND(K5232*L5232,2)</f>
        <v>0</v>
      </c>
    </row>
    <row r="5233" spans="1:13" ht="39.75" customHeight="1" thickBot="1" x14ac:dyDescent="0.35">
      <c r="A5233" s="22"/>
      <c r="B5233" s="22"/>
      <c r="C5233" s="22"/>
      <c r="D5233" s="84" t="s">
        <v>11236</v>
      </c>
      <c r="E5233" s="84"/>
      <c r="F5233" s="84"/>
      <c r="G5233" s="84"/>
      <c r="H5233" s="84"/>
      <c r="I5233" s="84"/>
      <c r="J5233" s="84"/>
      <c r="K5233" s="84"/>
      <c r="L5233" s="84"/>
      <c r="M5233" s="84"/>
    </row>
    <row r="5234" spans="1:13" ht="15.15" customHeight="1" thickBot="1" x14ac:dyDescent="0.35">
      <c r="A5234" s="22"/>
      <c r="B5234" s="22"/>
      <c r="C5234" s="22"/>
      <c r="D5234" s="22"/>
      <c r="E5234" s="23"/>
      <c r="F5234" s="25" t="s">
        <v>11237</v>
      </c>
      <c r="G5234" s="25" t="s">
        <v>11238</v>
      </c>
      <c r="H5234" s="25" t="s">
        <v>11239</v>
      </c>
      <c r="I5234" s="25" t="s">
        <v>11240</v>
      </c>
      <c r="J5234" s="25" t="s">
        <v>11241</v>
      </c>
      <c r="K5234" s="25" t="s">
        <v>11242</v>
      </c>
      <c r="L5234" s="22"/>
      <c r="M5234" s="22"/>
    </row>
    <row r="5235" spans="1:13" ht="21.3" customHeight="1" thickBot="1" x14ac:dyDescent="0.35">
      <c r="A5235" s="22"/>
      <c r="B5235" s="22"/>
      <c r="C5235" s="22"/>
      <c r="D5235" s="26"/>
      <c r="E5235" s="27" t="s">
        <v>11243</v>
      </c>
      <c r="F5235" s="28">
        <v>1</v>
      </c>
      <c r="G5235" s="29"/>
      <c r="H5235" s="29"/>
      <c r="I5235" s="29"/>
      <c r="J5235" s="31">
        <f>ROUND(F5235,3)</f>
        <v>1</v>
      </c>
      <c r="K5235" s="33">
        <f>SUM(J5235:J5235)</f>
        <v>1</v>
      </c>
      <c r="L5235" s="22"/>
      <c r="M5235" s="22"/>
    </row>
    <row r="5236" spans="1:13" ht="15.45" customHeight="1" thickBot="1" x14ac:dyDescent="0.35">
      <c r="A5236" s="34"/>
      <c r="B5236" s="34"/>
      <c r="C5236" s="34"/>
      <c r="D5236" s="53" t="s">
        <v>11244</v>
      </c>
      <c r="E5236" s="54"/>
      <c r="F5236" s="54"/>
      <c r="G5236" s="54"/>
      <c r="H5236" s="54"/>
      <c r="I5236" s="54"/>
      <c r="J5236" s="54"/>
      <c r="K5236" s="54"/>
      <c r="L5236" s="55">
        <f>M5184+M5188+M5192+M5196+M5201+M5207+M5211+M5215+M5219+M5224+M5228+M5232</f>
        <v>0</v>
      </c>
      <c r="M5236" s="55">
        <f>ROUND(L5236,2)</f>
        <v>0</v>
      </c>
    </row>
    <row r="5237" spans="1:13" ht="15.45" customHeight="1" thickBot="1" x14ac:dyDescent="0.35">
      <c r="A5237" s="56" t="s">
        <v>11245</v>
      </c>
      <c r="B5237" s="56" t="s">
        <v>11246</v>
      </c>
      <c r="C5237" s="57"/>
      <c r="D5237" s="88" t="s">
        <v>11247</v>
      </c>
      <c r="E5237" s="88"/>
      <c r="F5237" s="88"/>
      <c r="G5237" s="88"/>
      <c r="H5237" s="88"/>
      <c r="I5237" s="88"/>
      <c r="J5237" s="88"/>
      <c r="K5237" s="57"/>
      <c r="L5237" s="58">
        <f>L5248</f>
        <v>0</v>
      </c>
      <c r="M5237" s="58">
        <f>ROUND(L5237,2)</f>
        <v>0</v>
      </c>
    </row>
    <row r="5238" spans="1:13" ht="15.45" customHeight="1" thickBot="1" x14ac:dyDescent="0.35">
      <c r="A5238" s="10" t="s">
        <v>11248</v>
      </c>
      <c r="B5238" s="5" t="s">
        <v>11249</v>
      </c>
      <c r="C5238" s="5" t="s">
        <v>11250</v>
      </c>
      <c r="D5238" s="84" t="s">
        <v>11251</v>
      </c>
      <c r="E5238" s="84"/>
      <c r="F5238" s="84"/>
      <c r="G5238" s="84"/>
      <c r="H5238" s="84"/>
      <c r="I5238" s="84"/>
      <c r="J5238" s="84"/>
      <c r="K5238" s="20">
        <f>SUM(K5241:K5242)</f>
        <v>39</v>
      </c>
      <c r="L5238" s="21">
        <f>ROUND(0*(1+M2/100),2)</f>
        <v>0</v>
      </c>
      <c r="M5238" s="21">
        <f>ROUND(K5238*L5238,2)</f>
        <v>0</v>
      </c>
    </row>
    <row r="5239" spans="1:13" ht="39.75" customHeight="1" thickBot="1" x14ac:dyDescent="0.35">
      <c r="A5239" s="22"/>
      <c r="B5239" s="22"/>
      <c r="C5239" s="22"/>
      <c r="D5239" s="84" t="s">
        <v>11252</v>
      </c>
      <c r="E5239" s="84"/>
      <c r="F5239" s="84"/>
      <c r="G5239" s="84"/>
      <c r="H5239" s="84"/>
      <c r="I5239" s="84"/>
      <c r="J5239" s="84"/>
      <c r="K5239" s="84"/>
      <c r="L5239" s="84"/>
      <c r="M5239" s="84"/>
    </row>
    <row r="5240" spans="1:13" ht="15.15" customHeight="1" thickBot="1" x14ac:dyDescent="0.35">
      <c r="A5240" s="22"/>
      <c r="B5240" s="22"/>
      <c r="C5240" s="22"/>
      <c r="D5240" s="22"/>
      <c r="E5240" s="23"/>
      <c r="F5240" s="25" t="s">
        <v>11253</v>
      </c>
      <c r="G5240" s="25" t="s">
        <v>11254</v>
      </c>
      <c r="H5240" s="25" t="s">
        <v>11255</v>
      </c>
      <c r="I5240" s="25" t="s">
        <v>11256</v>
      </c>
      <c r="J5240" s="25" t="s">
        <v>11257</v>
      </c>
      <c r="K5240" s="25" t="s">
        <v>11258</v>
      </c>
      <c r="L5240" s="22"/>
      <c r="M5240" s="22"/>
    </row>
    <row r="5241" spans="1:13" ht="21.3" customHeight="1" thickBot="1" x14ac:dyDescent="0.35">
      <c r="A5241" s="22"/>
      <c r="B5241" s="22"/>
      <c r="C5241" s="22"/>
      <c r="D5241" s="26"/>
      <c r="E5241" s="27" t="s">
        <v>11259</v>
      </c>
      <c r="F5241" s="28">
        <v>18</v>
      </c>
      <c r="G5241" s="29"/>
      <c r="H5241" s="29"/>
      <c r="I5241" s="29"/>
      <c r="J5241" s="31">
        <f>ROUND(F5241,3)</f>
        <v>18</v>
      </c>
      <c r="K5241" s="42"/>
      <c r="L5241" s="22"/>
      <c r="M5241" s="22"/>
    </row>
    <row r="5242" spans="1:13" ht="21.3" customHeight="1" thickBot="1" x14ac:dyDescent="0.35">
      <c r="A5242" s="22"/>
      <c r="B5242" s="22"/>
      <c r="C5242" s="22"/>
      <c r="D5242" s="26"/>
      <c r="E5242" s="5" t="s">
        <v>11260</v>
      </c>
      <c r="F5242" s="3">
        <v>21</v>
      </c>
      <c r="G5242" s="20"/>
      <c r="H5242" s="20"/>
      <c r="I5242" s="20"/>
      <c r="J5242" s="30">
        <f>ROUND(F5242,3)</f>
        <v>21</v>
      </c>
      <c r="K5242" s="32">
        <f>SUM(J5241:J5242)</f>
        <v>39</v>
      </c>
      <c r="L5242" s="22"/>
      <c r="M5242" s="22"/>
    </row>
    <row r="5243" spans="1:13" ht="15.45" customHeight="1" thickBot="1" x14ac:dyDescent="0.35">
      <c r="A5243" s="10" t="s">
        <v>11261</v>
      </c>
      <c r="B5243" s="5" t="s">
        <v>11262</v>
      </c>
      <c r="C5243" s="5" t="s">
        <v>11263</v>
      </c>
      <c r="D5243" s="84" t="s">
        <v>11264</v>
      </c>
      <c r="E5243" s="84"/>
      <c r="F5243" s="84"/>
      <c r="G5243" s="84"/>
      <c r="H5243" s="84"/>
      <c r="I5243" s="84"/>
      <c r="J5243" s="84"/>
      <c r="K5243" s="20">
        <f>SUM(K5246:K5247)</f>
        <v>6</v>
      </c>
      <c r="L5243" s="21">
        <f>ROUND(0*(1+M2/100),2)</f>
        <v>0</v>
      </c>
      <c r="M5243" s="21">
        <f>ROUND(K5243*L5243,2)</f>
        <v>0</v>
      </c>
    </row>
    <row r="5244" spans="1:13" ht="39.75" customHeight="1" thickBot="1" x14ac:dyDescent="0.35">
      <c r="A5244" s="22"/>
      <c r="B5244" s="22"/>
      <c r="C5244" s="22"/>
      <c r="D5244" s="84" t="s">
        <v>11265</v>
      </c>
      <c r="E5244" s="84"/>
      <c r="F5244" s="84"/>
      <c r="G5244" s="84"/>
      <c r="H5244" s="84"/>
      <c r="I5244" s="84"/>
      <c r="J5244" s="84"/>
      <c r="K5244" s="84"/>
      <c r="L5244" s="84"/>
      <c r="M5244" s="84"/>
    </row>
    <row r="5245" spans="1:13" ht="15.15" customHeight="1" thickBot="1" x14ac:dyDescent="0.35">
      <c r="A5245" s="22"/>
      <c r="B5245" s="22"/>
      <c r="C5245" s="22"/>
      <c r="D5245" s="22"/>
      <c r="E5245" s="23"/>
      <c r="F5245" s="25" t="s">
        <v>11266</v>
      </c>
      <c r="G5245" s="25" t="s">
        <v>11267</v>
      </c>
      <c r="H5245" s="25" t="s">
        <v>11268</v>
      </c>
      <c r="I5245" s="25" t="s">
        <v>11269</v>
      </c>
      <c r="J5245" s="25" t="s">
        <v>11270</v>
      </c>
      <c r="K5245" s="25" t="s">
        <v>11271</v>
      </c>
      <c r="L5245" s="22"/>
      <c r="M5245" s="22"/>
    </row>
    <row r="5246" spans="1:13" ht="21.3" customHeight="1" thickBot="1" x14ac:dyDescent="0.35">
      <c r="A5246" s="22"/>
      <c r="B5246" s="22"/>
      <c r="C5246" s="22"/>
      <c r="D5246" s="26"/>
      <c r="E5246" s="27" t="s">
        <v>11272</v>
      </c>
      <c r="F5246" s="28">
        <v>3</v>
      </c>
      <c r="G5246" s="29"/>
      <c r="H5246" s="29"/>
      <c r="I5246" s="29"/>
      <c r="J5246" s="31">
        <f>ROUND(F5246,3)</f>
        <v>3</v>
      </c>
      <c r="K5246" s="42"/>
      <c r="L5246" s="22"/>
      <c r="M5246" s="22"/>
    </row>
    <row r="5247" spans="1:13" ht="21.3" customHeight="1" thickBot="1" x14ac:dyDescent="0.35">
      <c r="A5247" s="22"/>
      <c r="B5247" s="22"/>
      <c r="C5247" s="22"/>
      <c r="D5247" s="26"/>
      <c r="E5247" s="5" t="s">
        <v>11273</v>
      </c>
      <c r="F5247" s="3">
        <v>3</v>
      </c>
      <c r="G5247" s="20"/>
      <c r="H5247" s="20"/>
      <c r="I5247" s="20"/>
      <c r="J5247" s="30">
        <f>ROUND(F5247,3)</f>
        <v>3</v>
      </c>
      <c r="K5247" s="32">
        <f>SUM(J5246:J5247)</f>
        <v>6</v>
      </c>
      <c r="L5247" s="22"/>
      <c r="M5247" s="22"/>
    </row>
    <row r="5248" spans="1:13" ht="15.45" customHeight="1" thickBot="1" x14ac:dyDescent="0.35">
      <c r="A5248" s="34"/>
      <c r="B5248" s="34"/>
      <c r="C5248" s="34"/>
      <c r="D5248" s="53" t="s">
        <v>11274</v>
      </c>
      <c r="E5248" s="54"/>
      <c r="F5248" s="54"/>
      <c r="G5248" s="54"/>
      <c r="H5248" s="54"/>
      <c r="I5248" s="54"/>
      <c r="J5248" s="54"/>
      <c r="K5248" s="54"/>
      <c r="L5248" s="55">
        <f>M5238+M5243</f>
        <v>0</v>
      </c>
      <c r="M5248" s="55">
        <f>ROUND(L5248,2)</f>
        <v>0</v>
      </c>
    </row>
    <row r="5249" spans="1:13" ht="15.45" customHeight="1" thickBot="1" x14ac:dyDescent="0.35">
      <c r="A5249" s="43"/>
      <c r="B5249" s="43"/>
      <c r="C5249" s="43"/>
      <c r="D5249" s="71" t="s">
        <v>11275</v>
      </c>
      <c r="E5249" s="72"/>
      <c r="F5249" s="72"/>
      <c r="G5249" s="72"/>
      <c r="H5249" s="72"/>
      <c r="I5249" s="72"/>
      <c r="J5249" s="72"/>
      <c r="K5249" s="72"/>
      <c r="L5249" s="73">
        <f>M5082+M5182+M5236+M5248</f>
        <v>0</v>
      </c>
      <c r="M5249" s="73">
        <f>ROUND(L5249,2)</f>
        <v>0</v>
      </c>
    </row>
    <row r="5250" spans="1:13" ht="15.45" customHeight="1" thickBot="1" x14ac:dyDescent="0.35">
      <c r="A5250" s="38" t="s">
        <v>11276</v>
      </c>
      <c r="B5250" s="38" t="s">
        <v>11277</v>
      </c>
      <c r="C5250" s="39"/>
      <c r="D5250" s="85" t="s">
        <v>11278</v>
      </c>
      <c r="E5250" s="85"/>
      <c r="F5250" s="85"/>
      <c r="G5250" s="85"/>
      <c r="H5250" s="85"/>
      <c r="I5250" s="85"/>
      <c r="J5250" s="85"/>
      <c r="K5250" s="39"/>
      <c r="L5250" s="40">
        <f>L5267</f>
        <v>0</v>
      </c>
      <c r="M5250" s="40">
        <f>ROUND(L5250,2)</f>
        <v>0</v>
      </c>
    </row>
    <row r="5251" spans="1:13" ht="15.45" customHeight="1" thickBot="1" x14ac:dyDescent="0.35">
      <c r="A5251" s="10" t="s">
        <v>11279</v>
      </c>
      <c r="B5251" s="5" t="s">
        <v>11280</v>
      </c>
      <c r="C5251" s="5" t="s">
        <v>11281</v>
      </c>
      <c r="D5251" s="84" t="s">
        <v>11282</v>
      </c>
      <c r="E5251" s="84"/>
      <c r="F5251" s="84"/>
      <c r="G5251" s="84"/>
      <c r="H5251" s="84"/>
      <c r="I5251" s="84"/>
      <c r="J5251" s="84"/>
      <c r="K5251" s="20">
        <f>SUM(K5254:K5254)</f>
        <v>9.8000000000000007</v>
      </c>
      <c r="L5251" s="21">
        <f>ROUND(0*(1+M2/100),2)</f>
        <v>0</v>
      </c>
      <c r="M5251" s="21">
        <f>ROUND(K5251*L5251,2)</f>
        <v>0</v>
      </c>
    </row>
    <row r="5252" spans="1:13" ht="49.05" customHeight="1" thickBot="1" x14ac:dyDescent="0.35">
      <c r="A5252" s="22"/>
      <c r="B5252" s="22"/>
      <c r="C5252" s="22"/>
      <c r="D5252" s="84" t="s">
        <v>11283</v>
      </c>
      <c r="E5252" s="84"/>
      <c r="F5252" s="84"/>
      <c r="G5252" s="84"/>
      <c r="H5252" s="84"/>
      <c r="I5252" s="84"/>
      <c r="J5252" s="84"/>
      <c r="K5252" s="84"/>
      <c r="L5252" s="84"/>
      <c r="M5252" s="84"/>
    </row>
    <row r="5253" spans="1:13" ht="15.15" customHeight="1" thickBot="1" x14ac:dyDescent="0.35">
      <c r="A5253" s="22"/>
      <c r="B5253" s="22"/>
      <c r="C5253" s="22"/>
      <c r="D5253" s="22"/>
      <c r="E5253" s="23"/>
      <c r="F5253" s="25" t="s">
        <v>11284</v>
      </c>
      <c r="G5253" s="25" t="s">
        <v>11285</v>
      </c>
      <c r="H5253" s="25" t="s">
        <v>11286</v>
      </c>
      <c r="I5253" s="25" t="s">
        <v>11287</v>
      </c>
      <c r="J5253" s="25" t="s">
        <v>11288</v>
      </c>
      <c r="K5253" s="25" t="s">
        <v>11289</v>
      </c>
      <c r="L5253" s="22"/>
      <c r="M5253" s="22"/>
    </row>
    <row r="5254" spans="1:13" ht="21.3" customHeight="1" thickBot="1" x14ac:dyDescent="0.35">
      <c r="A5254" s="22"/>
      <c r="B5254" s="22"/>
      <c r="C5254" s="22"/>
      <c r="D5254" s="26"/>
      <c r="E5254" s="27" t="s">
        <v>11290</v>
      </c>
      <c r="F5254" s="28">
        <v>1</v>
      </c>
      <c r="G5254" s="29"/>
      <c r="H5254" s="29"/>
      <c r="I5254" s="29">
        <v>9.8000000000000007</v>
      </c>
      <c r="J5254" s="31">
        <f>ROUND(F5254*I5254,3)</f>
        <v>9.8000000000000007</v>
      </c>
      <c r="K5254" s="33">
        <f>SUM(J5254:J5254)</f>
        <v>9.8000000000000007</v>
      </c>
      <c r="L5254" s="22"/>
      <c r="M5254" s="22"/>
    </row>
    <row r="5255" spans="1:13" ht="15.45" customHeight="1" thickBot="1" x14ac:dyDescent="0.35">
      <c r="A5255" s="10" t="s">
        <v>11291</v>
      </c>
      <c r="B5255" s="5" t="s">
        <v>11292</v>
      </c>
      <c r="C5255" s="5" t="s">
        <v>11293</v>
      </c>
      <c r="D5255" s="84" t="s">
        <v>11294</v>
      </c>
      <c r="E5255" s="84"/>
      <c r="F5255" s="84"/>
      <c r="G5255" s="84"/>
      <c r="H5255" s="84"/>
      <c r="I5255" s="84"/>
      <c r="J5255" s="84"/>
      <c r="K5255" s="20">
        <f>SUM(K5258:K5258)</f>
        <v>1</v>
      </c>
      <c r="L5255" s="21">
        <f>ROUND(0*(1+M2/100),2)</f>
        <v>0</v>
      </c>
      <c r="M5255" s="21">
        <f>ROUND(K5255*L5255,2)</f>
        <v>0</v>
      </c>
    </row>
    <row r="5256" spans="1:13" ht="243.15" customHeight="1" thickBot="1" x14ac:dyDescent="0.35">
      <c r="A5256" s="22"/>
      <c r="B5256" s="22"/>
      <c r="C5256" s="22"/>
      <c r="D5256" s="84" t="s">
        <v>11295</v>
      </c>
      <c r="E5256" s="84"/>
      <c r="F5256" s="84"/>
      <c r="G5256" s="84"/>
      <c r="H5256" s="84"/>
      <c r="I5256" s="84"/>
      <c r="J5256" s="84"/>
      <c r="K5256" s="84"/>
      <c r="L5256" s="84"/>
      <c r="M5256" s="84"/>
    </row>
    <row r="5257" spans="1:13" ht="15.15" customHeight="1" thickBot="1" x14ac:dyDescent="0.35">
      <c r="A5257" s="22"/>
      <c r="B5257" s="22"/>
      <c r="C5257" s="22"/>
      <c r="D5257" s="22"/>
      <c r="E5257" s="23"/>
      <c r="F5257" s="25" t="s">
        <v>11296</v>
      </c>
      <c r="G5257" s="25" t="s">
        <v>11297</v>
      </c>
      <c r="H5257" s="25" t="s">
        <v>11298</v>
      </c>
      <c r="I5257" s="25" t="s">
        <v>11299</v>
      </c>
      <c r="J5257" s="25" t="s">
        <v>11300</v>
      </c>
      <c r="K5257" s="25" t="s">
        <v>11301</v>
      </c>
      <c r="L5257" s="22"/>
      <c r="M5257" s="22"/>
    </row>
    <row r="5258" spans="1:13" ht="15.15" customHeight="1" thickBot="1" x14ac:dyDescent="0.35">
      <c r="A5258" s="22"/>
      <c r="B5258" s="22"/>
      <c r="C5258" s="22"/>
      <c r="D5258" s="26"/>
      <c r="E5258" s="27"/>
      <c r="F5258" s="28">
        <v>1</v>
      </c>
      <c r="G5258" s="29"/>
      <c r="H5258" s="29"/>
      <c r="I5258" s="29"/>
      <c r="J5258" s="31">
        <f>ROUND(F5258,3)</f>
        <v>1</v>
      </c>
      <c r="K5258" s="33">
        <f>SUM(J5258:J5258)</f>
        <v>1</v>
      </c>
      <c r="L5258" s="22"/>
      <c r="M5258" s="22"/>
    </row>
    <row r="5259" spans="1:13" ht="15.45" customHeight="1" thickBot="1" x14ac:dyDescent="0.35">
      <c r="A5259" s="10" t="s">
        <v>11302</v>
      </c>
      <c r="B5259" s="5" t="s">
        <v>11303</v>
      </c>
      <c r="C5259" s="5" t="s">
        <v>11304</v>
      </c>
      <c r="D5259" s="84" t="s">
        <v>11305</v>
      </c>
      <c r="E5259" s="84"/>
      <c r="F5259" s="84"/>
      <c r="G5259" s="84"/>
      <c r="H5259" s="84"/>
      <c r="I5259" s="84"/>
      <c r="J5259" s="84"/>
      <c r="K5259" s="20">
        <f>SUM(K5262:K5262)</f>
        <v>1</v>
      </c>
      <c r="L5259" s="21">
        <f>ROUND(0*(1+M2/100),2)</f>
        <v>0</v>
      </c>
      <c r="M5259" s="21">
        <f>ROUND(K5259*L5259,2)</f>
        <v>0</v>
      </c>
    </row>
    <row r="5260" spans="1:13" ht="233.85" customHeight="1" thickBot="1" x14ac:dyDescent="0.35">
      <c r="A5260" s="22"/>
      <c r="B5260" s="22"/>
      <c r="C5260" s="22"/>
      <c r="D5260" s="84" t="s">
        <v>11306</v>
      </c>
      <c r="E5260" s="84"/>
      <c r="F5260" s="84"/>
      <c r="G5260" s="84"/>
      <c r="H5260" s="84"/>
      <c r="I5260" s="84"/>
      <c r="J5260" s="84"/>
      <c r="K5260" s="84"/>
      <c r="L5260" s="84"/>
      <c r="M5260" s="84"/>
    </row>
    <row r="5261" spans="1:13" ht="15.15" customHeight="1" thickBot="1" x14ac:dyDescent="0.35">
      <c r="A5261" s="22"/>
      <c r="B5261" s="22"/>
      <c r="C5261" s="22"/>
      <c r="D5261" s="22"/>
      <c r="E5261" s="23"/>
      <c r="F5261" s="25" t="s">
        <v>11307</v>
      </c>
      <c r="G5261" s="25" t="s">
        <v>11308</v>
      </c>
      <c r="H5261" s="25" t="s">
        <v>11309</v>
      </c>
      <c r="I5261" s="25" t="s">
        <v>11310</v>
      </c>
      <c r="J5261" s="25" t="s">
        <v>11311</v>
      </c>
      <c r="K5261" s="25" t="s">
        <v>11312</v>
      </c>
      <c r="L5261" s="22"/>
      <c r="M5261" s="22"/>
    </row>
    <row r="5262" spans="1:13" ht="15.15" customHeight="1" thickBot="1" x14ac:dyDescent="0.35">
      <c r="A5262" s="22"/>
      <c r="B5262" s="22"/>
      <c r="C5262" s="22"/>
      <c r="D5262" s="26"/>
      <c r="E5262" s="27"/>
      <c r="F5262" s="28">
        <v>1</v>
      </c>
      <c r="G5262" s="29"/>
      <c r="H5262" s="29"/>
      <c r="I5262" s="29"/>
      <c r="J5262" s="31">
        <f>ROUND(F5262,3)</f>
        <v>1</v>
      </c>
      <c r="K5262" s="33">
        <f>SUM(J5262:J5262)</f>
        <v>1</v>
      </c>
      <c r="L5262" s="22"/>
      <c r="M5262" s="22"/>
    </row>
    <row r="5263" spans="1:13" ht="15.45" customHeight="1" thickBot="1" x14ac:dyDescent="0.35">
      <c r="A5263" s="10" t="s">
        <v>11313</v>
      </c>
      <c r="B5263" s="5" t="s">
        <v>11314</v>
      </c>
      <c r="C5263" s="5" t="s">
        <v>11315</v>
      </c>
      <c r="D5263" s="84" t="s">
        <v>11316</v>
      </c>
      <c r="E5263" s="84"/>
      <c r="F5263" s="84"/>
      <c r="G5263" s="84"/>
      <c r="H5263" s="84"/>
      <c r="I5263" s="84"/>
      <c r="J5263" s="84"/>
      <c r="K5263" s="20">
        <f>SUM(K5266:K5266)</f>
        <v>1</v>
      </c>
      <c r="L5263" s="21">
        <f>ROUND(0*(1+M2/100),2)</f>
        <v>0</v>
      </c>
      <c r="M5263" s="21">
        <f>ROUND(K5263*L5263,2)</f>
        <v>0</v>
      </c>
    </row>
    <row r="5264" spans="1:13" ht="215.4" customHeight="1" thickBot="1" x14ac:dyDescent="0.35">
      <c r="A5264" s="22"/>
      <c r="B5264" s="22"/>
      <c r="C5264" s="22"/>
      <c r="D5264" s="84" t="s">
        <v>11317</v>
      </c>
      <c r="E5264" s="84"/>
      <c r="F5264" s="84"/>
      <c r="G5264" s="84"/>
      <c r="H5264" s="84"/>
      <c r="I5264" s="84"/>
      <c r="J5264" s="84"/>
      <c r="K5264" s="84"/>
      <c r="L5264" s="84"/>
      <c r="M5264" s="84"/>
    </row>
    <row r="5265" spans="1:13" ht="15.15" customHeight="1" thickBot="1" x14ac:dyDescent="0.35">
      <c r="A5265" s="22"/>
      <c r="B5265" s="22"/>
      <c r="C5265" s="22"/>
      <c r="D5265" s="22"/>
      <c r="E5265" s="23"/>
      <c r="F5265" s="25" t="s">
        <v>11318</v>
      </c>
      <c r="G5265" s="25" t="s">
        <v>11319</v>
      </c>
      <c r="H5265" s="25" t="s">
        <v>11320</v>
      </c>
      <c r="I5265" s="25" t="s">
        <v>11321</v>
      </c>
      <c r="J5265" s="25" t="s">
        <v>11322</v>
      </c>
      <c r="K5265" s="25" t="s">
        <v>11323</v>
      </c>
      <c r="L5265" s="22"/>
      <c r="M5265" s="22"/>
    </row>
    <row r="5266" spans="1:13" ht="15.15" customHeight="1" thickBot="1" x14ac:dyDescent="0.35">
      <c r="A5266" s="22"/>
      <c r="B5266" s="22"/>
      <c r="C5266" s="22"/>
      <c r="D5266" s="26"/>
      <c r="E5266" s="27"/>
      <c r="F5266" s="28">
        <v>1</v>
      </c>
      <c r="G5266" s="29"/>
      <c r="H5266" s="29"/>
      <c r="I5266" s="29"/>
      <c r="J5266" s="31">
        <f>ROUND(F5266,3)</f>
        <v>1</v>
      </c>
      <c r="K5266" s="33">
        <f>SUM(J5266:J5266)</f>
        <v>1</v>
      </c>
      <c r="L5266" s="22"/>
      <c r="M5266" s="22"/>
    </row>
    <row r="5267" spans="1:13" ht="15.45" customHeight="1" thickBot="1" x14ac:dyDescent="0.35">
      <c r="A5267" s="34"/>
      <c r="B5267" s="34"/>
      <c r="C5267" s="34"/>
      <c r="D5267" s="35" t="s">
        <v>11324</v>
      </c>
      <c r="E5267" s="36"/>
      <c r="F5267" s="36"/>
      <c r="G5267" s="36"/>
      <c r="H5267" s="36"/>
      <c r="I5267" s="36"/>
      <c r="J5267" s="36"/>
      <c r="K5267" s="36"/>
      <c r="L5267" s="37">
        <f>M5251+M5255+M5259+M5263</f>
        <v>0</v>
      </c>
      <c r="M5267" s="37">
        <f>ROUND(L5267,2)</f>
        <v>0</v>
      </c>
    </row>
    <row r="5268" spans="1:13" ht="15.45" customHeight="1" thickBot="1" x14ac:dyDescent="0.35">
      <c r="A5268" s="43"/>
      <c r="B5268" s="43"/>
      <c r="C5268" s="43"/>
      <c r="D5268" s="44" t="s">
        <v>11325</v>
      </c>
      <c r="E5268" s="45"/>
      <c r="F5268" s="45"/>
      <c r="G5268" s="45"/>
      <c r="H5268" s="45"/>
      <c r="I5268" s="45"/>
      <c r="J5268" s="45"/>
      <c r="K5268" s="45"/>
      <c r="L5268" s="46">
        <f>M3122+M3835+M4068+M4437+M4511+M4637+M4826+M4942+M5249+M5267</f>
        <v>0</v>
      </c>
      <c r="M5268" s="46">
        <f>ROUND(L5268,2)</f>
        <v>0</v>
      </c>
    </row>
    <row r="5269" spans="1:13" ht="15.45" customHeight="1" thickBot="1" x14ac:dyDescent="0.35">
      <c r="A5269" s="47" t="s">
        <v>11326</v>
      </c>
      <c r="B5269" s="47" t="s">
        <v>11327</v>
      </c>
      <c r="C5269" s="48"/>
      <c r="D5269" s="86" t="s">
        <v>11328</v>
      </c>
      <c r="E5269" s="86"/>
      <c r="F5269" s="86"/>
      <c r="G5269" s="86"/>
      <c r="H5269" s="86"/>
      <c r="I5269" s="86"/>
      <c r="J5269" s="86"/>
      <c r="K5269" s="48"/>
      <c r="L5269" s="49">
        <f>L5617</f>
        <v>0</v>
      </c>
      <c r="M5269" s="49">
        <f>ROUND(L5269,2)</f>
        <v>0</v>
      </c>
    </row>
    <row r="5270" spans="1:13" ht="15.45" customHeight="1" thickBot="1" x14ac:dyDescent="0.35">
      <c r="A5270" s="17" t="s">
        <v>11329</v>
      </c>
      <c r="B5270" s="17" t="s">
        <v>11330</v>
      </c>
      <c r="C5270" s="18"/>
      <c r="D5270" s="83" t="s">
        <v>11331</v>
      </c>
      <c r="E5270" s="83"/>
      <c r="F5270" s="83"/>
      <c r="G5270" s="83"/>
      <c r="H5270" s="83"/>
      <c r="I5270" s="83"/>
      <c r="J5270" s="83"/>
      <c r="K5270" s="18"/>
      <c r="L5270" s="19">
        <f>L5286</f>
        <v>0</v>
      </c>
      <c r="M5270" s="19">
        <f>ROUND(L5270,2)</f>
        <v>0</v>
      </c>
    </row>
    <row r="5271" spans="1:13" ht="15.45" customHeight="1" thickBot="1" x14ac:dyDescent="0.35">
      <c r="A5271" s="10" t="s">
        <v>11332</v>
      </c>
      <c r="B5271" s="5" t="s">
        <v>11333</v>
      </c>
      <c r="C5271" s="5" t="s">
        <v>11334</v>
      </c>
      <c r="D5271" s="84" t="s">
        <v>11335</v>
      </c>
      <c r="E5271" s="84"/>
      <c r="F5271" s="84"/>
      <c r="G5271" s="84"/>
      <c r="H5271" s="84"/>
      <c r="I5271" s="84"/>
      <c r="J5271" s="84"/>
      <c r="K5271" s="20">
        <f>SUM(K5274:K5275)</f>
        <v>788.43000000000006</v>
      </c>
      <c r="L5271" s="21">
        <f>ROUND(0*(1+M2/100),2)</f>
        <v>0</v>
      </c>
      <c r="M5271" s="21">
        <f>ROUND(K5271*L5271,2)</f>
        <v>0</v>
      </c>
    </row>
    <row r="5272" spans="1:13" ht="49.05" customHeight="1" thickBot="1" x14ac:dyDescent="0.35">
      <c r="A5272" s="22"/>
      <c r="B5272" s="22"/>
      <c r="C5272" s="22"/>
      <c r="D5272" s="84" t="s">
        <v>11336</v>
      </c>
      <c r="E5272" s="84"/>
      <c r="F5272" s="84"/>
      <c r="G5272" s="84"/>
      <c r="H5272" s="84"/>
      <c r="I5272" s="84"/>
      <c r="J5272" s="84"/>
      <c r="K5272" s="84"/>
      <c r="L5272" s="84"/>
      <c r="M5272" s="84"/>
    </row>
    <row r="5273" spans="1:13" ht="15.15" customHeight="1" thickBot="1" x14ac:dyDescent="0.35">
      <c r="A5273" s="22"/>
      <c r="B5273" s="22"/>
      <c r="C5273" s="22"/>
      <c r="D5273" s="22"/>
      <c r="E5273" s="23"/>
      <c r="F5273" s="25" t="s">
        <v>11337</v>
      </c>
      <c r="G5273" s="25" t="s">
        <v>11338</v>
      </c>
      <c r="H5273" s="25" t="s">
        <v>11339</v>
      </c>
      <c r="I5273" s="25" t="s">
        <v>11340</v>
      </c>
      <c r="J5273" s="25" t="s">
        <v>11341</v>
      </c>
      <c r="K5273" s="25" t="s">
        <v>11342</v>
      </c>
      <c r="L5273" s="22"/>
      <c r="M5273" s="22"/>
    </row>
    <row r="5274" spans="1:13" ht="21.3" customHeight="1" thickBot="1" x14ac:dyDescent="0.35">
      <c r="A5274" s="22"/>
      <c r="B5274" s="22"/>
      <c r="C5274" s="22"/>
      <c r="D5274" s="26"/>
      <c r="E5274" s="27" t="s">
        <v>11343</v>
      </c>
      <c r="F5274" s="28">
        <v>1</v>
      </c>
      <c r="G5274" s="29">
        <v>32.049999999999997</v>
      </c>
      <c r="H5274" s="29">
        <v>18.899999999999999</v>
      </c>
      <c r="I5274" s="29"/>
      <c r="J5274" s="31">
        <f>ROUND(F5274*G5274*H5274,3)</f>
        <v>605.745</v>
      </c>
      <c r="K5274" s="42"/>
      <c r="L5274" s="22"/>
      <c r="M5274" s="22"/>
    </row>
    <row r="5275" spans="1:13" ht="15.15" customHeight="1" thickBot="1" x14ac:dyDescent="0.35">
      <c r="A5275" s="22"/>
      <c r="B5275" s="22"/>
      <c r="C5275" s="22"/>
      <c r="D5275" s="26"/>
      <c r="E5275" s="5"/>
      <c r="F5275" s="3">
        <v>1</v>
      </c>
      <c r="G5275" s="20">
        <v>32.049999999999997</v>
      </c>
      <c r="H5275" s="20">
        <v>5.7</v>
      </c>
      <c r="I5275" s="20"/>
      <c r="J5275" s="30">
        <f>ROUND(F5275*G5275*H5275,3)</f>
        <v>182.685</v>
      </c>
      <c r="K5275" s="32">
        <f>SUM(J5274:J5275)</f>
        <v>788.43000000000006</v>
      </c>
      <c r="L5275" s="22"/>
      <c r="M5275" s="22"/>
    </row>
    <row r="5276" spans="1:13" ht="15.45" customHeight="1" thickBot="1" x14ac:dyDescent="0.35">
      <c r="A5276" s="10" t="s">
        <v>11344</v>
      </c>
      <c r="B5276" s="5" t="s">
        <v>11345</v>
      </c>
      <c r="C5276" s="5" t="s">
        <v>11346</v>
      </c>
      <c r="D5276" s="84" t="s">
        <v>11347</v>
      </c>
      <c r="E5276" s="84"/>
      <c r="F5276" s="84"/>
      <c r="G5276" s="84"/>
      <c r="H5276" s="84"/>
      <c r="I5276" s="84"/>
      <c r="J5276" s="84"/>
      <c r="K5276" s="20">
        <f>SUM(K5279:K5281)</f>
        <v>33.356000000000002</v>
      </c>
      <c r="L5276" s="21">
        <f>ROUND(0*(1+M2/100),2)</f>
        <v>0</v>
      </c>
      <c r="M5276" s="21">
        <f>ROUND(K5276*L5276,2)</f>
        <v>0</v>
      </c>
    </row>
    <row r="5277" spans="1:13" ht="76.8" customHeight="1" thickBot="1" x14ac:dyDescent="0.35">
      <c r="A5277" s="22"/>
      <c r="B5277" s="22"/>
      <c r="C5277" s="22"/>
      <c r="D5277" s="84" t="s">
        <v>11348</v>
      </c>
      <c r="E5277" s="84"/>
      <c r="F5277" s="84"/>
      <c r="G5277" s="84"/>
      <c r="H5277" s="84"/>
      <c r="I5277" s="84"/>
      <c r="J5277" s="84"/>
      <c r="K5277" s="84"/>
      <c r="L5277" s="84"/>
      <c r="M5277" s="84"/>
    </row>
    <row r="5278" spans="1:13" ht="15.15" customHeight="1" thickBot="1" x14ac:dyDescent="0.35">
      <c r="A5278" s="22"/>
      <c r="B5278" s="22"/>
      <c r="C5278" s="22"/>
      <c r="D5278" s="22"/>
      <c r="E5278" s="23"/>
      <c r="F5278" s="25" t="s">
        <v>11349</v>
      </c>
      <c r="G5278" s="25" t="s">
        <v>11350</v>
      </c>
      <c r="H5278" s="25" t="s">
        <v>11351</v>
      </c>
      <c r="I5278" s="25" t="s">
        <v>11352</v>
      </c>
      <c r="J5278" s="25" t="s">
        <v>11353</v>
      </c>
      <c r="K5278" s="25" t="s">
        <v>11354</v>
      </c>
      <c r="L5278" s="22"/>
      <c r="M5278" s="22"/>
    </row>
    <row r="5279" spans="1:13" ht="15.15" customHeight="1" thickBot="1" x14ac:dyDescent="0.35">
      <c r="A5279" s="22"/>
      <c r="B5279" s="22"/>
      <c r="C5279" s="22"/>
      <c r="D5279" s="26"/>
      <c r="E5279" s="27" t="s">
        <v>11355</v>
      </c>
      <c r="F5279" s="28">
        <v>1</v>
      </c>
      <c r="G5279" s="29">
        <v>6.75</v>
      </c>
      <c r="H5279" s="29">
        <v>4.2</v>
      </c>
      <c r="I5279" s="29"/>
      <c r="J5279" s="31">
        <f>ROUND(F5279*G5279*H5279,3)</f>
        <v>28.35</v>
      </c>
      <c r="K5279" s="42"/>
      <c r="L5279" s="22"/>
      <c r="M5279" s="22"/>
    </row>
    <row r="5280" spans="1:13" ht="15.15" customHeight="1" thickBot="1" x14ac:dyDescent="0.35">
      <c r="A5280" s="22"/>
      <c r="B5280" s="22"/>
      <c r="C5280" s="22"/>
      <c r="D5280" s="26"/>
      <c r="E5280" s="5"/>
      <c r="F5280" s="3">
        <v>1</v>
      </c>
      <c r="G5280" s="20">
        <v>2.85</v>
      </c>
      <c r="H5280" s="20">
        <v>0.65</v>
      </c>
      <c r="I5280" s="20"/>
      <c r="J5280" s="30">
        <f>ROUND(F5280*G5280*H5280,3)</f>
        <v>1.853</v>
      </c>
      <c r="K5280" s="22"/>
      <c r="L5280" s="22"/>
      <c r="M5280" s="22"/>
    </row>
    <row r="5281" spans="1:13" ht="15.15" customHeight="1" thickBot="1" x14ac:dyDescent="0.35">
      <c r="A5281" s="22"/>
      <c r="B5281" s="22"/>
      <c r="C5281" s="22"/>
      <c r="D5281" s="26"/>
      <c r="E5281" s="5"/>
      <c r="F5281" s="3">
        <v>0.5</v>
      </c>
      <c r="G5281" s="20">
        <v>1.3</v>
      </c>
      <c r="H5281" s="20"/>
      <c r="I5281" s="20">
        <v>4.8499999999999996</v>
      </c>
      <c r="J5281" s="30">
        <f>ROUND(F5281*G5281*I5281,3)</f>
        <v>3.153</v>
      </c>
      <c r="K5281" s="32">
        <f>SUM(J5279:J5281)</f>
        <v>33.356000000000002</v>
      </c>
      <c r="L5281" s="22"/>
      <c r="M5281" s="22"/>
    </row>
    <row r="5282" spans="1:13" ht="15.45" customHeight="1" thickBot="1" x14ac:dyDescent="0.35">
      <c r="A5282" s="10" t="s">
        <v>11356</v>
      </c>
      <c r="B5282" s="5" t="s">
        <v>11357</v>
      </c>
      <c r="C5282" s="5" t="s">
        <v>11358</v>
      </c>
      <c r="D5282" s="84" t="s">
        <v>11359</v>
      </c>
      <c r="E5282" s="84"/>
      <c r="F5282" s="84"/>
      <c r="G5282" s="84"/>
      <c r="H5282" s="84"/>
      <c r="I5282" s="84"/>
      <c r="J5282" s="84"/>
      <c r="K5282" s="20">
        <f>SUM(K5285:K5285)</f>
        <v>28.6</v>
      </c>
      <c r="L5282" s="21">
        <f>ROUND(0*(1+M2/100),2)</f>
        <v>0</v>
      </c>
      <c r="M5282" s="21">
        <f>ROUND(K5282*L5282,2)</f>
        <v>0</v>
      </c>
    </row>
    <row r="5283" spans="1:13" ht="58.35" customHeight="1" thickBot="1" x14ac:dyDescent="0.35">
      <c r="A5283" s="22"/>
      <c r="B5283" s="22"/>
      <c r="C5283" s="22"/>
      <c r="D5283" s="84" t="s">
        <v>11360</v>
      </c>
      <c r="E5283" s="84"/>
      <c r="F5283" s="84"/>
      <c r="G5283" s="84"/>
      <c r="H5283" s="84"/>
      <c r="I5283" s="84"/>
      <c r="J5283" s="84"/>
      <c r="K5283" s="84"/>
      <c r="L5283" s="84"/>
      <c r="M5283" s="84"/>
    </row>
    <row r="5284" spans="1:13" ht="15.15" customHeight="1" thickBot="1" x14ac:dyDescent="0.35">
      <c r="A5284" s="22"/>
      <c r="B5284" s="22"/>
      <c r="C5284" s="22"/>
      <c r="D5284" s="22"/>
      <c r="E5284" s="23"/>
      <c r="F5284" s="25" t="s">
        <v>11361</v>
      </c>
      <c r="G5284" s="25" t="s">
        <v>11362</v>
      </c>
      <c r="H5284" s="25" t="s">
        <v>11363</v>
      </c>
      <c r="I5284" s="25" t="s">
        <v>11364</v>
      </c>
      <c r="J5284" s="25" t="s">
        <v>11365</v>
      </c>
      <c r="K5284" s="25" t="s">
        <v>11366</v>
      </c>
      <c r="L5284" s="22"/>
      <c r="M5284" s="22"/>
    </row>
    <row r="5285" spans="1:13" ht="21.3" customHeight="1" thickBot="1" x14ac:dyDescent="0.35">
      <c r="A5285" s="22"/>
      <c r="B5285" s="22"/>
      <c r="C5285" s="22"/>
      <c r="D5285" s="26"/>
      <c r="E5285" s="27" t="s">
        <v>11367</v>
      </c>
      <c r="F5285" s="28">
        <v>22</v>
      </c>
      <c r="G5285" s="29">
        <v>1.3</v>
      </c>
      <c r="H5285" s="29"/>
      <c r="I5285" s="29">
        <v>1</v>
      </c>
      <c r="J5285" s="31">
        <f>ROUND(F5285*G5285*I5285,3)</f>
        <v>28.6</v>
      </c>
      <c r="K5285" s="33">
        <f>SUM(J5285:J5285)</f>
        <v>28.6</v>
      </c>
      <c r="L5285" s="22"/>
      <c r="M5285" s="22"/>
    </row>
    <row r="5286" spans="1:13" ht="15.45" customHeight="1" thickBot="1" x14ac:dyDescent="0.35">
      <c r="A5286" s="34"/>
      <c r="B5286" s="34"/>
      <c r="C5286" s="34"/>
      <c r="D5286" s="35" t="s">
        <v>11368</v>
      </c>
      <c r="E5286" s="36"/>
      <c r="F5286" s="36"/>
      <c r="G5286" s="36"/>
      <c r="H5286" s="36"/>
      <c r="I5286" s="36"/>
      <c r="J5286" s="36"/>
      <c r="K5286" s="36"/>
      <c r="L5286" s="37">
        <f>M5271+M5276+M5282</f>
        <v>0</v>
      </c>
      <c r="M5286" s="37">
        <f>ROUND(L5286,2)</f>
        <v>0</v>
      </c>
    </row>
    <row r="5287" spans="1:13" ht="15.45" customHeight="1" thickBot="1" x14ac:dyDescent="0.35">
      <c r="A5287" s="38" t="s">
        <v>11369</v>
      </c>
      <c r="B5287" s="38" t="s">
        <v>11370</v>
      </c>
      <c r="C5287" s="39"/>
      <c r="D5287" s="85" t="s">
        <v>11371</v>
      </c>
      <c r="E5287" s="85"/>
      <c r="F5287" s="85"/>
      <c r="G5287" s="85"/>
      <c r="H5287" s="85"/>
      <c r="I5287" s="85"/>
      <c r="J5287" s="85"/>
      <c r="K5287" s="39"/>
      <c r="L5287" s="40">
        <f>L5489</f>
        <v>0</v>
      </c>
      <c r="M5287" s="40">
        <f>ROUND(L5287,2)</f>
        <v>0</v>
      </c>
    </row>
    <row r="5288" spans="1:13" ht="15.45" customHeight="1" thickBot="1" x14ac:dyDescent="0.35">
      <c r="A5288" s="10" t="s">
        <v>11372</v>
      </c>
      <c r="B5288" s="5" t="s">
        <v>11373</v>
      </c>
      <c r="C5288" s="5" t="s">
        <v>11374</v>
      </c>
      <c r="D5288" s="84" t="s">
        <v>11375</v>
      </c>
      <c r="E5288" s="84"/>
      <c r="F5288" s="84"/>
      <c r="G5288" s="84"/>
      <c r="H5288" s="84"/>
      <c r="I5288" s="84"/>
      <c r="J5288" s="84"/>
      <c r="K5288" s="20">
        <f>SUM(K5291:K5445)</f>
        <v>1090.4319999999996</v>
      </c>
      <c r="L5288" s="21">
        <f>ROUND(0*(1+M2/100),2)</f>
        <v>0</v>
      </c>
      <c r="M5288" s="21">
        <f>ROUND(K5288*L5288,2)</f>
        <v>0</v>
      </c>
    </row>
    <row r="5289" spans="1:13" ht="39.75" customHeight="1" thickBot="1" x14ac:dyDescent="0.35">
      <c r="A5289" s="22"/>
      <c r="B5289" s="22"/>
      <c r="C5289" s="22"/>
      <c r="D5289" s="84" t="s">
        <v>11376</v>
      </c>
      <c r="E5289" s="84"/>
      <c r="F5289" s="84"/>
      <c r="G5289" s="84"/>
      <c r="H5289" s="84"/>
      <c r="I5289" s="84"/>
      <c r="J5289" s="84"/>
      <c r="K5289" s="84"/>
      <c r="L5289" s="84"/>
      <c r="M5289" s="84"/>
    </row>
    <row r="5290" spans="1:13" ht="15.15" customHeight="1" thickBot="1" x14ac:dyDescent="0.35">
      <c r="A5290" s="22"/>
      <c r="B5290" s="22"/>
      <c r="C5290" s="22"/>
      <c r="D5290" s="22"/>
      <c r="E5290" s="23"/>
      <c r="F5290" s="25" t="s">
        <v>11377</v>
      </c>
      <c r="G5290" s="25" t="s">
        <v>11378</v>
      </c>
      <c r="H5290" s="25" t="s">
        <v>11379</v>
      </c>
      <c r="I5290" s="25" t="s">
        <v>11380</v>
      </c>
      <c r="J5290" s="25" t="s">
        <v>11381</v>
      </c>
      <c r="K5290" s="25" t="s">
        <v>11382</v>
      </c>
      <c r="L5290" s="22"/>
      <c r="M5290" s="22"/>
    </row>
    <row r="5291" spans="1:13" ht="15.15" customHeight="1" thickBot="1" x14ac:dyDescent="0.35">
      <c r="A5291" s="22"/>
      <c r="B5291" s="22"/>
      <c r="C5291" s="22"/>
      <c r="D5291" s="26"/>
      <c r="E5291" s="27" t="s">
        <v>11383</v>
      </c>
      <c r="F5291" s="28"/>
      <c r="G5291" s="29"/>
      <c r="H5291" s="29"/>
      <c r="I5291" s="29"/>
      <c r="J5291" s="41" t="s">
        <v>11384</v>
      </c>
      <c r="K5291" s="42"/>
      <c r="L5291" s="22"/>
      <c r="M5291" s="22"/>
    </row>
    <row r="5292" spans="1:13" ht="15.15" customHeight="1" thickBot="1" x14ac:dyDescent="0.35">
      <c r="A5292" s="22"/>
      <c r="B5292" s="22"/>
      <c r="C5292" s="22"/>
      <c r="D5292" s="26"/>
      <c r="E5292" s="5" t="s">
        <v>11385</v>
      </c>
      <c r="F5292" s="3">
        <v>1</v>
      </c>
      <c r="G5292" s="20">
        <v>4.7</v>
      </c>
      <c r="H5292" s="20">
        <v>7.2</v>
      </c>
      <c r="I5292" s="20"/>
      <c r="J5292" s="30">
        <f>ROUND(F5292*G5292*H5292,3)</f>
        <v>33.840000000000003</v>
      </c>
      <c r="K5292" s="22"/>
      <c r="L5292" s="22"/>
      <c r="M5292" s="22"/>
    </row>
    <row r="5293" spans="1:13" ht="15.15" customHeight="1" thickBot="1" x14ac:dyDescent="0.35">
      <c r="A5293" s="22"/>
      <c r="B5293" s="22"/>
      <c r="C5293" s="22"/>
      <c r="D5293" s="26"/>
      <c r="E5293" s="5"/>
      <c r="F5293" s="3">
        <v>1</v>
      </c>
      <c r="G5293" s="20">
        <v>4.5</v>
      </c>
      <c r="H5293" s="20">
        <v>7.2</v>
      </c>
      <c r="I5293" s="20"/>
      <c r="J5293" s="30">
        <f>ROUND(F5293*G5293*H5293,3)</f>
        <v>32.4</v>
      </c>
      <c r="K5293" s="22"/>
      <c r="L5293" s="22"/>
      <c r="M5293" s="22"/>
    </row>
    <row r="5294" spans="1:13" ht="15.15" customHeight="1" thickBot="1" x14ac:dyDescent="0.35">
      <c r="A5294" s="22"/>
      <c r="B5294" s="22"/>
      <c r="C5294" s="22"/>
      <c r="D5294" s="26"/>
      <c r="E5294" s="5" t="s">
        <v>11386</v>
      </c>
      <c r="F5294" s="3">
        <v>-2</v>
      </c>
      <c r="G5294" s="20">
        <v>3.6</v>
      </c>
      <c r="H5294" s="20">
        <v>6.6</v>
      </c>
      <c r="I5294" s="20"/>
      <c r="J5294" s="30">
        <f>ROUND(F5294*G5294*H5294,3)</f>
        <v>-47.52</v>
      </c>
      <c r="K5294" s="22"/>
      <c r="L5294" s="22"/>
      <c r="M5294" s="22"/>
    </row>
    <row r="5295" spans="1:13" ht="15.15" customHeight="1" thickBot="1" x14ac:dyDescent="0.35">
      <c r="A5295" s="22"/>
      <c r="B5295" s="22"/>
      <c r="C5295" s="22"/>
      <c r="D5295" s="26"/>
      <c r="E5295" s="5" t="s">
        <v>11387</v>
      </c>
      <c r="F5295" s="3"/>
      <c r="G5295" s="20"/>
      <c r="H5295" s="20"/>
      <c r="I5295" s="20"/>
      <c r="J5295" s="24" t="s">
        <v>11388</v>
      </c>
      <c r="K5295" s="22"/>
      <c r="L5295" s="22"/>
      <c r="M5295" s="22"/>
    </row>
    <row r="5296" spans="1:13" ht="15.15" customHeight="1" thickBot="1" x14ac:dyDescent="0.35">
      <c r="A5296" s="22"/>
      <c r="B5296" s="22"/>
      <c r="C5296" s="22"/>
      <c r="D5296" s="26"/>
      <c r="E5296" s="5" t="s">
        <v>11389</v>
      </c>
      <c r="F5296" s="3">
        <v>1</v>
      </c>
      <c r="G5296" s="20">
        <v>89.32</v>
      </c>
      <c r="H5296" s="20"/>
      <c r="I5296" s="20"/>
      <c r="J5296" s="30">
        <f>ROUND(F5296*G5296,3)</f>
        <v>89.32</v>
      </c>
      <c r="K5296" s="22"/>
      <c r="L5296" s="22"/>
      <c r="M5296" s="22"/>
    </row>
    <row r="5297" spans="1:13" ht="15.15" customHeight="1" thickBot="1" x14ac:dyDescent="0.35">
      <c r="A5297" s="22"/>
      <c r="B5297" s="22"/>
      <c r="C5297" s="22"/>
      <c r="D5297" s="26"/>
      <c r="E5297" s="5" t="s">
        <v>11390</v>
      </c>
      <c r="F5297" s="3">
        <v>1</v>
      </c>
      <c r="G5297" s="20">
        <v>2.78</v>
      </c>
      <c r="H5297" s="20"/>
      <c r="I5297" s="20"/>
      <c r="J5297" s="30">
        <f>ROUND(F5297*G5297,3)</f>
        <v>2.78</v>
      </c>
      <c r="K5297" s="22"/>
      <c r="L5297" s="22"/>
      <c r="M5297" s="22"/>
    </row>
    <row r="5298" spans="1:13" ht="15.15" customHeight="1" thickBot="1" x14ac:dyDescent="0.35">
      <c r="A5298" s="22"/>
      <c r="B5298" s="22"/>
      <c r="C5298" s="22"/>
      <c r="D5298" s="26"/>
      <c r="E5298" s="5" t="s">
        <v>11391</v>
      </c>
      <c r="F5298" s="3">
        <v>1</v>
      </c>
      <c r="G5298" s="20">
        <v>8.1199999999999992</v>
      </c>
      <c r="H5298" s="20"/>
      <c r="I5298" s="20"/>
      <c r="J5298" s="30">
        <f>ROUND(F5298*G5298,3)</f>
        <v>8.1199999999999992</v>
      </c>
      <c r="K5298" s="22"/>
      <c r="L5298" s="22"/>
      <c r="M5298" s="22"/>
    </row>
    <row r="5299" spans="1:13" ht="15.15" customHeight="1" thickBot="1" x14ac:dyDescent="0.35">
      <c r="A5299" s="22"/>
      <c r="B5299" s="22"/>
      <c r="C5299" s="22"/>
      <c r="D5299" s="26"/>
      <c r="E5299" s="5" t="s">
        <v>11392</v>
      </c>
      <c r="F5299" s="3">
        <v>1</v>
      </c>
      <c r="G5299" s="20">
        <v>3.9</v>
      </c>
      <c r="H5299" s="20">
        <v>3.55</v>
      </c>
      <c r="I5299" s="20"/>
      <c r="J5299" s="30">
        <f t="shared" ref="J5299:J5307" si="99">ROUND(F5299*G5299*H5299,3)</f>
        <v>13.845000000000001</v>
      </c>
      <c r="K5299" s="22"/>
      <c r="L5299" s="22"/>
      <c r="M5299" s="22"/>
    </row>
    <row r="5300" spans="1:13" ht="15.15" customHeight="1" thickBot="1" x14ac:dyDescent="0.35">
      <c r="A5300" s="22"/>
      <c r="B5300" s="22"/>
      <c r="C5300" s="22"/>
      <c r="D5300" s="26"/>
      <c r="E5300" s="5"/>
      <c r="F5300" s="3">
        <v>0.5</v>
      </c>
      <c r="G5300" s="20">
        <v>0.95</v>
      </c>
      <c r="H5300" s="20">
        <v>3.55</v>
      </c>
      <c r="I5300" s="20"/>
      <c r="J5300" s="30">
        <f t="shared" si="99"/>
        <v>1.6859999999999999</v>
      </c>
      <c r="K5300" s="22"/>
      <c r="L5300" s="22"/>
      <c r="M5300" s="22"/>
    </row>
    <row r="5301" spans="1:13" ht="15.15" customHeight="1" thickBot="1" x14ac:dyDescent="0.35">
      <c r="A5301" s="22"/>
      <c r="B5301" s="22"/>
      <c r="C5301" s="22"/>
      <c r="D5301" s="26"/>
      <c r="E5301" s="5" t="s">
        <v>11393</v>
      </c>
      <c r="F5301" s="3">
        <v>-1</v>
      </c>
      <c r="G5301" s="20">
        <v>3.6</v>
      </c>
      <c r="H5301" s="20">
        <v>3</v>
      </c>
      <c r="I5301" s="20"/>
      <c r="J5301" s="30">
        <f t="shared" si="99"/>
        <v>-10.8</v>
      </c>
      <c r="K5301" s="22"/>
      <c r="L5301" s="22"/>
      <c r="M5301" s="22"/>
    </row>
    <row r="5302" spans="1:13" ht="15.15" customHeight="1" thickBot="1" x14ac:dyDescent="0.35">
      <c r="A5302" s="22"/>
      <c r="B5302" s="22"/>
      <c r="C5302" s="22"/>
      <c r="D5302" s="26"/>
      <c r="E5302" s="5"/>
      <c r="F5302" s="3">
        <v>-1</v>
      </c>
      <c r="G5302" s="20">
        <v>2.4</v>
      </c>
      <c r="H5302" s="20">
        <v>5.4</v>
      </c>
      <c r="I5302" s="20"/>
      <c r="J5302" s="30">
        <f t="shared" si="99"/>
        <v>-12.96</v>
      </c>
      <c r="K5302" s="22"/>
      <c r="L5302" s="22"/>
      <c r="M5302" s="22"/>
    </row>
    <row r="5303" spans="1:13" ht="15.15" customHeight="1" thickBot="1" x14ac:dyDescent="0.35">
      <c r="A5303" s="22"/>
      <c r="B5303" s="22"/>
      <c r="C5303" s="22"/>
      <c r="D5303" s="26"/>
      <c r="E5303" s="5"/>
      <c r="F5303" s="3">
        <v>-1</v>
      </c>
      <c r="G5303" s="20">
        <v>2.4</v>
      </c>
      <c r="H5303" s="20">
        <v>7.2</v>
      </c>
      <c r="I5303" s="20"/>
      <c r="J5303" s="30">
        <f t="shared" si="99"/>
        <v>-17.28</v>
      </c>
      <c r="K5303" s="22"/>
      <c r="L5303" s="22"/>
      <c r="M5303" s="22"/>
    </row>
    <row r="5304" spans="1:13" ht="15.15" customHeight="1" thickBot="1" x14ac:dyDescent="0.35">
      <c r="A5304" s="22"/>
      <c r="B5304" s="22"/>
      <c r="C5304" s="22"/>
      <c r="D5304" s="26"/>
      <c r="E5304" s="5"/>
      <c r="F5304" s="3">
        <v>-1</v>
      </c>
      <c r="G5304" s="20">
        <v>0.6</v>
      </c>
      <c r="H5304" s="20">
        <v>3</v>
      </c>
      <c r="I5304" s="20"/>
      <c r="J5304" s="30">
        <f t="shared" si="99"/>
        <v>-1.8</v>
      </c>
      <c r="K5304" s="22"/>
      <c r="L5304" s="22"/>
      <c r="M5304" s="22"/>
    </row>
    <row r="5305" spans="1:13" ht="15.15" customHeight="1" thickBot="1" x14ac:dyDescent="0.35">
      <c r="A5305" s="22"/>
      <c r="B5305" s="22"/>
      <c r="C5305" s="22"/>
      <c r="D5305" s="26"/>
      <c r="E5305" s="5"/>
      <c r="F5305" s="3">
        <v>-1</v>
      </c>
      <c r="G5305" s="20">
        <v>4.2</v>
      </c>
      <c r="H5305" s="20">
        <v>2.4</v>
      </c>
      <c r="I5305" s="20"/>
      <c r="J5305" s="30">
        <f t="shared" si="99"/>
        <v>-10.08</v>
      </c>
      <c r="K5305" s="22"/>
      <c r="L5305" s="22"/>
      <c r="M5305" s="22"/>
    </row>
    <row r="5306" spans="1:13" ht="15.15" customHeight="1" thickBot="1" x14ac:dyDescent="0.35">
      <c r="A5306" s="22"/>
      <c r="B5306" s="22"/>
      <c r="C5306" s="22"/>
      <c r="D5306" s="26"/>
      <c r="E5306" s="5"/>
      <c r="F5306" s="3">
        <v>-1</v>
      </c>
      <c r="G5306" s="20">
        <v>4.8</v>
      </c>
      <c r="H5306" s="20">
        <v>1.2</v>
      </c>
      <c r="I5306" s="20"/>
      <c r="J5306" s="30">
        <f t="shared" si="99"/>
        <v>-5.76</v>
      </c>
      <c r="K5306" s="22"/>
      <c r="L5306" s="22"/>
      <c r="M5306" s="22"/>
    </row>
    <row r="5307" spans="1:13" ht="15.15" customHeight="1" thickBot="1" x14ac:dyDescent="0.35">
      <c r="A5307" s="22"/>
      <c r="B5307" s="22"/>
      <c r="C5307" s="22"/>
      <c r="D5307" s="26"/>
      <c r="E5307" s="5" t="s">
        <v>11394</v>
      </c>
      <c r="F5307" s="3">
        <v>1</v>
      </c>
      <c r="G5307" s="20">
        <v>1.75</v>
      </c>
      <c r="H5307" s="20">
        <v>2.4</v>
      </c>
      <c r="I5307" s="20"/>
      <c r="J5307" s="30">
        <f t="shared" si="99"/>
        <v>4.2</v>
      </c>
      <c r="K5307" s="22"/>
      <c r="L5307" s="22"/>
      <c r="M5307" s="22"/>
    </row>
    <row r="5308" spans="1:13" ht="15.15" customHeight="1" thickBot="1" x14ac:dyDescent="0.35">
      <c r="A5308" s="22"/>
      <c r="B5308" s="22"/>
      <c r="C5308" s="22"/>
      <c r="D5308" s="26"/>
      <c r="E5308" s="5" t="s">
        <v>11395</v>
      </c>
      <c r="F5308" s="3">
        <v>1</v>
      </c>
      <c r="G5308" s="20">
        <v>2.25</v>
      </c>
      <c r="H5308" s="20"/>
      <c r="I5308" s="20"/>
      <c r="J5308" s="30">
        <f>ROUND(F5308*G5308,3)</f>
        <v>2.25</v>
      </c>
      <c r="K5308" s="22"/>
      <c r="L5308" s="22"/>
      <c r="M5308" s="22"/>
    </row>
    <row r="5309" spans="1:13" ht="15.15" customHeight="1" thickBot="1" x14ac:dyDescent="0.35">
      <c r="A5309" s="22"/>
      <c r="B5309" s="22"/>
      <c r="C5309" s="22"/>
      <c r="D5309" s="26"/>
      <c r="E5309" s="5" t="s">
        <v>11396</v>
      </c>
      <c r="F5309" s="3">
        <v>1</v>
      </c>
      <c r="G5309" s="20">
        <v>16.100000000000001</v>
      </c>
      <c r="H5309" s="20">
        <v>1.75</v>
      </c>
      <c r="I5309" s="20"/>
      <c r="J5309" s="30">
        <f t="shared" ref="J5309:J5323" si="100">ROUND(F5309*G5309*H5309,3)</f>
        <v>28.175000000000001</v>
      </c>
      <c r="K5309" s="22"/>
      <c r="L5309" s="22"/>
      <c r="M5309" s="22"/>
    </row>
    <row r="5310" spans="1:13" ht="15.15" customHeight="1" thickBot="1" x14ac:dyDescent="0.35">
      <c r="A5310" s="22"/>
      <c r="B5310" s="22"/>
      <c r="C5310" s="22"/>
      <c r="D5310" s="26"/>
      <c r="E5310" s="5" t="s">
        <v>11397</v>
      </c>
      <c r="F5310" s="3">
        <v>1</v>
      </c>
      <c r="G5310" s="20">
        <v>3.9</v>
      </c>
      <c r="H5310" s="20">
        <v>3.25</v>
      </c>
      <c r="I5310" s="20"/>
      <c r="J5310" s="30">
        <f t="shared" si="100"/>
        <v>12.675000000000001</v>
      </c>
      <c r="K5310" s="22"/>
      <c r="L5310" s="22"/>
      <c r="M5310" s="22"/>
    </row>
    <row r="5311" spans="1:13" ht="15.15" customHeight="1" thickBot="1" x14ac:dyDescent="0.35">
      <c r="A5311" s="22"/>
      <c r="B5311" s="22"/>
      <c r="C5311" s="22"/>
      <c r="D5311" s="26"/>
      <c r="E5311" s="5"/>
      <c r="F5311" s="3">
        <v>1</v>
      </c>
      <c r="G5311" s="20">
        <v>0.65</v>
      </c>
      <c r="H5311" s="20">
        <v>2.1</v>
      </c>
      <c r="I5311" s="20"/>
      <c r="J5311" s="30">
        <f t="shared" si="100"/>
        <v>1.365</v>
      </c>
      <c r="K5311" s="22"/>
      <c r="L5311" s="22"/>
      <c r="M5311" s="22"/>
    </row>
    <row r="5312" spans="1:13" ht="15.15" customHeight="1" thickBot="1" x14ac:dyDescent="0.35">
      <c r="A5312" s="22"/>
      <c r="B5312" s="22"/>
      <c r="C5312" s="22"/>
      <c r="D5312" s="26"/>
      <c r="E5312" s="5"/>
      <c r="F5312" s="3">
        <v>1</v>
      </c>
      <c r="G5312" s="20">
        <v>4</v>
      </c>
      <c r="H5312" s="20">
        <v>3.25</v>
      </c>
      <c r="I5312" s="20"/>
      <c r="J5312" s="30">
        <f t="shared" si="100"/>
        <v>13</v>
      </c>
      <c r="K5312" s="22"/>
      <c r="L5312" s="22"/>
      <c r="M5312" s="22"/>
    </row>
    <row r="5313" spans="1:13" ht="15.15" customHeight="1" thickBot="1" x14ac:dyDescent="0.35">
      <c r="A5313" s="22"/>
      <c r="B5313" s="22"/>
      <c r="C5313" s="22"/>
      <c r="D5313" s="26"/>
      <c r="E5313" s="5"/>
      <c r="F5313" s="3">
        <v>1</v>
      </c>
      <c r="G5313" s="20">
        <v>0.65</v>
      </c>
      <c r="H5313" s="20">
        <v>2.1</v>
      </c>
      <c r="I5313" s="20"/>
      <c r="J5313" s="30">
        <f t="shared" si="100"/>
        <v>1.365</v>
      </c>
      <c r="K5313" s="22"/>
      <c r="L5313" s="22"/>
      <c r="M5313" s="22"/>
    </row>
    <row r="5314" spans="1:13" ht="15.15" customHeight="1" thickBot="1" x14ac:dyDescent="0.35">
      <c r="A5314" s="22"/>
      <c r="B5314" s="22"/>
      <c r="C5314" s="22"/>
      <c r="D5314" s="26"/>
      <c r="E5314" s="5" t="s">
        <v>11398</v>
      </c>
      <c r="F5314" s="3">
        <v>1</v>
      </c>
      <c r="G5314" s="20">
        <v>1.5</v>
      </c>
      <c r="H5314" s="20">
        <v>4.3</v>
      </c>
      <c r="I5314" s="20"/>
      <c r="J5314" s="30">
        <f t="shared" si="100"/>
        <v>6.45</v>
      </c>
      <c r="K5314" s="22"/>
      <c r="L5314" s="22"/>
      <c r="M5314" s="22"/>
    </row>
    <row r="5315" spans="1:13" ht="15.15" customHeight="1" thickBot="1" x14ac:dyDescent="0.35">
      <c r="A5315" s="22"/>
      <c r="B5315" s="22"/>
      <c r="C5315" s="22"/>
      <c r="D5315" s="26"/>
      <c r="E5315" s="5" t="s">
        <v>11399</v>
      </c>
      <c r="F5315" s="3">
        <v>1</v>
      </c>
      <c r="G5315" s="20">
        <v>2</v>
      </c>
      <c r="H5315" s="20">
        <v>3.05</v>
      </c>
      <c r="I5315" s="20"/>
      <c r="J5315" s="30">
        <f t="shared" si="100"/>
        <v>6.1</v>
      </c>
      <c r="K5315" s="22"/>
      <c r="L5315" s="22"/>
      <c r="M5315" s="22"/>
    </row>
    <row r="5316" spans="1:13" ht="15.15" customHeight="1" thickBot="1" x14ac:dyDescent="0.35">
      <c r="A5316" s="22"/>
      <c r="B5316" s="22"/>
      <c r="C5316" s="22"/>
      <c r="D5316" s="26"/>
      <c r="E5316" s="5" t="s">
        <v>11400</v>
      </c>
      <c r="F5316" s="3">
        <v>1</v>
      </c>
      <c r="G5316" s="20">
        <v>4</v>
      </c>
      <c r="H5316" s="20">
        <v>6</v>
      </c>
      <c r="I5316" s="20"/>
      <c r="J5316" s="30">
        <f t="shared" si="100"/>
        <v>24</v>
      </c>
      <c r="K5316" s="22"/>
      <c r="L5316" s="22"/>
      <c r="M5316" s="22"/>
    </row>
    <row r="5317" spans="1:13" ht="15.15" customHeight="1" thickBot="1" x14ac:dyDescent="0.35">
      <c r="A5317" s="22"/>
      <c r="B5317" s="22"/>
      <c r="C5317" s="22"/>
      <c r="D5317" s="26"/>
      <c r="E5317" s="5" t="s">
        <v>11401</v>
      </c>
      <c r="F5317" s="3">
        <v>1</v>
      </c>
      <c r="G5317" s="20">
        <v>1.75</v>
      </c>
      <c r="H5317" s="20">
        <v>3.05</v>
      </c>
      <c r="I5317" s="20"/>
      <c r="J5317" s="30">
        <f t="shared" si="100"/>
        <v>5.3380000000000001</v>
      </c>
      <c r="K5317" s="22"/>
      <c r="L5317" s="22"/>
      <c r="M5317" s="22"/>
    </row>
    <row r="5318" spans="1:13" ht="15.15" customHeight="1" thickBot="1" x14ac:dyDescent="0.35">
      <c r="A5318" s="22"/>
      <c r="B5318" s="22"/>
      <c r="C5318" s="22"/>
      <c r="D5318" s="26"/>
      <c r="E5318" s="5" t="s">
        <v>11402</v>
      </c>
      <c r="F5318" s="3">
        <v>1</v>
      </c>
      <c r="G5318" s="20">
        <v>3</v>
      </c>
      <c r="H5318" s="20">
        <v>6.85</v>
      </c>
      <c r="I5318" s="20"/>
      <c r="J5318" s="30">
        <f t="shared" si="100"/>
        <v>20.55</v>
      </c>
      <c r="K5318" s="22"/>
      <c r="L5318" s="22"/>
      <c r="M5318" s="22"/>
    </row>
    <row r="5319" spans="1:13" ht="15.15" customHeight="1" thickBot="1" x14ac:dyDescent="0.35">
      <c r="A5319" s="22"/>
      <c r="B5319" s="22"/>
      <c r="C5319" s="22"/>
      <c r="D5319" s="26"/>
      <c r="E5319" s="5" t="s">
        <v>11403</v>
      </c>
      <c r="F5319" s="3">
        <v>1</v>
      </c>
      <c r="G5319" s="20">
        <v>3.3</v>
      </c>
      <c r="H5319" s="20">
        <v>2.65</v>
      </c>
      <c r="I5319" s="20"/>
      <c r="J5319" s="30">
        <f t="shared" si="100"/>
        <v>8.7449999999999992</v>
      </c>
      <c r="K5319" s="22"/>
      <c r="L5319" s="22"/>
      <c r="M5319" s="22"/>
    </row>
    <row r="5320" spans="1:13" ht="15.15" customHeight="1" thickBot="1" x14ac:dyDescent="0.35">
      <c r="A5320" s="22"/>
      <c r="B5320" s="22"/>
      <c r="C5320" s="22"/>
      <c r="D5320" s="26"/>
      <c r="E5320" s="5"/>
      <c r="F5320" s="3">
        <v>1</v>
      </c>
      <c r="G5320" s="20">
        <v>0.95</v>
      </c>
      <c r="H5320" s="20">
        <v>2</v>
      </c>
      <c r="I5320" s="20"/>
      <c r="J5320" s="30">
        <f t="shared" si="100"/>
        <v>1.9</v>
      </c>
      <c r="K5320" s="22"/>
      <c r="L5320" s="22"/>
      <c r="M5320" s="22"/>
    </row>
    <row r="5321" spans="1:13" ht="15.15" customHeight="1" thickBot="1" x14ac:dyDescent="0.35">
      <c r="A5321" s="22"/>
      <c r="B5321" s="22"/>
      <c r="C5321" s="22"/>
      <c r="D5321" s="26"/>
      <c r="E5321" s="5" t="s">
        <v>11404</v>
      </c>
      <c r="F5321" s="3">
        <v>1</v>
      </c>
      <c r="G5321" s="20">
        <v>1.95</v>
      </c>
      <c r="H5321" s="20">
        <v>1.75</v>
      </c>
      <c r="I5321" s="20"/>
      <c r="J5321" s="30">
        <f t="shared" si="100"/>
        <v>3.4129999999999998</v>
      </c>
      <c r="K5321" s="22"/>
      <c r="L5321" s="22"/>
      <c r="M5321" s="22"/>
    </row>
    <row r="5322" spans="1:13" ht="15.15" customHeight="1" thickBot="1" x14ac:dyDescent="0.35">
      <c r="A5322" s="22"/>
      <c r="B5322" s="22"/>
      <c r="C5322" s="22"/>
      <c r="D5322" s="26"/>
      <c r="E5322" s="5" t="s">
        <v>11405</v>
      </c>
      <c r="F5322" s="3">
        <v>1</v>
      </c>
      <c r="G5322" s="20">
        <v>2.4</v>
      </c>
      <c r="H5322" s="20">
        <v>2.4500000000000002</v>
      </c>
      <c r="I5322" s="20"/>
      <c r="J5322" s="30">
        <f t="shared" si="100"/>
        <v>5.88</v>
      </c>
      <c r="K5322" s="22"/>
      <c r="L5322" s="22"/>
      <c r="M5322" s="22"/>
    </row>
    <row r="5323" spans="1:13" ht="15.15" customHeight="1" thickBot="1" x14ac:dyDescent="0.35">
      <c r="A5323" s="22"/>
      <c r="B5323" s="22"/>
      <c r="C5323" s="22"/>
      <c r="D5323" s="26"/>
      <c r="E5323" s="5" t="s">
        <v>11406</v>
      </c>
      <c r="F5323" s="3">
        <v>1</v>
      </c>
      <c r="G5323" s="20">
        <v>8.0500000000000007</v>
      </c>
      <c r="H5323" s="20">
        <v>2.35</v>
      </c>
      <c r="I5323" s="20"/>
      <c r="J5323" s="30">
        <f t="shared" si="100"/>
        <v>18.917999999999999</v>
      </c>
      <c r="K5323" s="22"/>
      <c r="L5323" s="22"/>
      <c r="M5323" s="22"/>
    </row>
    <row r="5324" spans="1:13" ht="15.15" customHeight="1" thickBot="1" x14ac:dyDescent="0.35">
      <c r="A5324" s="22"/>
      <c r="B5324" s="22"/>
      <c r="C5324" s="22"/>
      <c r="D5324" s="26"/>
      <c r="E5324" s="5" t="s">
        <v>11407</v>
      </c>
      <c r="F5324" s="3"/>
      <c r="G5324" s="20"/>
      <c r="H5324" s="20"/>
      <c r="I5324" s="20"/>
      <c r="J5324" s="24" t="s">
        <v>11408</v>
      </c>
      <c r="K5324" s="22"/>
      <c r="L5324" s="22"/>
      <c r="M5324" s="22"/>
    </row>
    <row r="5325" spans="1:13" ht="15.15" customHeight="1" thickBot="1" x14ac:dyDescent="0.35">
      <c r="A5325" s="22"/>
      <c r="B5325" s="22"/>
      <c r="C5325" s="22"/>
      <c r="D5325" s="26"/>
      <c r="E5325" s="5">
        <v>1</v>
      </c>
      <c r="F5325" s="3">
        <v>1</v>
      </c>
      <c r="G5325" s="20">
        <v>6.2</v>
      </c>
      <c r="H5325" s="20">
        <v>5</v>
      </c>
      <c r="I5325" s="20"/>
      <c r="J5325" s="30">
        <f t="shared" ref="J5325:J5343" si="101">ROUND(F5325*G5325*H5325,3)</f>
        <v>31</v>
      </c>
      <c r="K5325" s="22"/>
      <c r="L5325" s="22"/>
      <c r="M5325" s="22"/>
    </row>
    <row r="5326" spans="1:13" ht="15.15" customHeight="1" thickBot="1" x14ac:dyDescent="0.35">
      <c r="A5326" s="22"/>
      <c r="B5326" s="22"/>
      <c r="C5326" s="22"/>
      <c r="D5326" s="26"/>
      <c r="E5326" s="5"/>
      <c r="F5326" s="3">
        <v>1</v>
      </c>
      <c r="G5326" s="20">
        <v>3.3</v>
      </c>
      <c r="H5326" s="20">
        <v>2.95</v>
      </c>
      <c r="I5326" s="20"/>
      <c r="J5326" s="30">
        <f t="shared" si="101"/>
        <v>9.7349999999999994</v>
      </c>
      <c r="K5326" s="22"/>
      <c r="L5326" s="22"/>
      <c r="M5326" s="22"/>
    </row>
    <row r="5327" spans="1:13" ht="15.15" customHeight="1" thickBot="1" x14ac:dyDescent="0.35">
      <c r="A5327" s="22"/>
      <c r="B5327" s="22"/>
      <c r="C5327" s="22"/>
      <c r="D5327" s="26"/>
      <c r="E5327" s="5"/>
      <c r="F5327" s="3">
        <v>-1</v>
      </c>
      <c r="G5327" s="20">
        <v>0.45</v>
      </c>
      <c r="H5327" s="20">
        <v>0.9</v>
      </c>
      <c r="I5327" s="20"/>
      <c r="J5327" s="30">
        <f t="shared" si="101"/>
        <v>-0.40500000000000003</v>
      </c>
      <c r="K5327" s="22"/>
      <c r="L5327" s="22"/>
      <c r="M5327" s="22"/>
    </row>
    <row r="5328" spans="1:13" ht="15.15" customHeight="1" thickBot="1" x14ac:dyDescent="0.35">
      <c r="A5328" s="22"/>
      <c r="B5328" s="22"/>
      <c r="C5328" s="22"/>
      <c r="D5328" s="26"/>
      <c r="E5328" s="5"/>
      <c r="F5328" s="3">
        <v>1</v>
      </c>
      <c r="G5328" s="20">
        <v>3.15</v>
      </c>
      <c r="H5328" s="20">
        <v>1.5</v>
      </c>
      <c r="I5328" s="20"/>
      <c r="J5328" s="30">
        <f t="shared" si="101"/>
        <v>4.7249999999999996</v>
      </c>
      <c r="K5328" s="22"/>
      <c r="L5328" s="22"/>
      <c r="M5328" s="22"/>
    </row>
    <row r="5329" spans="1:13" ht="15.15" customHeight="1" thickBot="1" x14ac:dyDescent="0.35">
      <c r="A5329" s="22"/>
      <c r="B5329" s="22"/>
      <c r="C5329" s="22"/>
      <c r="D5329" s="26"/>
      <c r="E5329" s="5"/>
      <c r="F5329" s="3">
        <v>1</v>
      </c>
      <c r="G5329" s="20">
        <v>0.9</v>
      </c>
      <c r="H5329" s="20">
        <v>0.6</v>
      </c>
      <c r="I5329" s="20"/>
      <c r="J5329" s="30">
        <f t="shared" si="101"/>
        <v>0.54</v>
      </c>
      <c r="K5329" s="22"/>
      <c r="L5329" s="22"/>
      <c r="M5329" s="22"/>
    </row>
    <row r="5330" spans="1:13" ht="15.15" customHeight="1" thickBot="1" x14ac:dyDescent="0.35">
      <c r="A5330" s="22"/>
      <c r="B5330" s="22"/>
      <c r="C5330" s="22"/>
      <c r="D5330" s="26"/>
      <c r="E5330" s="5">
        <v>2</v>
      </c>
      <c r="F5330" s="3">
        <v>1</v>
      </c>
      <c r="G5330" s="20">
        <v>6.2</v>
      </c>
      <c r="H5330" s="20">
        <v>4.3499999999999996</v>
      </c>
      <c r="I5330" s="20"/>
      <c r="J5330" s="30">
        <f t="shared" si="101"/>
        <v>26.97</v>
      </c>
      <c r="K5330" s="22"/>
      <c r="L5330" s="22"/>
      <c r="M5330" s="22"/>
    </row>
    <row r="5331" spans="1:13" ht="15.15" customHeight="1" thickBot="1" x14ac:dyDescent="0.35">
      <c r="A5331" s="22"/>
      <c r="B5331" s="22"/>
      <c r="C5331" s="22"/>
      <c r="D5331" s="26"/>
      <c r="E5331" s="5"/>
      <c r="F5331" s="3">
        <v>1</v>
      </c>
      <c r="G5331" s="20">
        <v>3.15</v>
      </c>
      <c r="H5331" s="20">
        <v>2.4500000000000002</v>
      </c>
      <c r="I5331" s="20"/>
      <c r="J5331" s="30">
        <f t="shared" si="101"/>
        <v>7.718</v>
      </c>
      <c r="K5331" s="22"/>
      <c r="L5331" s="22"/>
      <c r="M5331" s="22"/>
    </row>
    <row r="5332" spans="1:13" ht="15.15" customHeight="1" thickBot="1" x14ac:dyDescent="0.35">
      <c r="A5332" s="22"/>
      <c r="B5332" s="22"/>
      <c r="C5332" s="22"/>
      <c r="D5332" s="26"/>
      <c r="E5332" s="5"/>
      <c r="F5332" s="3">
        <v>-1</v>
      </c>
      <c r="G5332" s="20">
        <v>0.8</v>
      </c>
      <c r="H5332" s="20">
        <v>0.45</v>
      </c>
      <c r="I5332" s="20"/>
      <c r="J5332" s="30">
        <f t="shared" si="101"/>
        <v>-0.36</v>
      </c>
      <c r="K5332" s="22"/>
      <c r="L5332" s="22"/>
      <c r="M5332" s="22"/>
    </row>
    <row r="5333" spans="1:13" ht="15.15" customHeight="1" thickBot="1" x14ac:dyDescent="0.35">
      <c r="A5333" s="22"/>
      <c r="B5333" s="22"/>
      <c r="C5333" s="22"/>
      <c r="D5333" s="26"/>
      <c r="E5333" s="5"/>
      <c r="F5333" s="3">
        <v>1</v>
      </c>
      <c r="G5333" s="20">
        <v>3.15</v>
      </c>
      <c r="H5333" s="20">
        <v>1.5</v>
      </c>
      <c r="I5333" s="20"/>
      <c r="J5333" s="30">
        <f t="shared" si="101"/>
        <v>4.7249999999999996</v>
      </c>
      <c r="K5333" s="22"/>
      <c r="L5333" s="22"/>
      <c r="M5333" s="22"/>
    </row>
    <row r="5334" spans="1:13" ht="15.15" customHeight="1" thickBot="1" x14ac:dyDescent="0.35">
      <c r="A5334" s="22"/>
      <c r="B5334" s="22"/>
      <c r="C5334" s="22"/>
      <c r="D5334" s="26"/>
      <c r="E5334" s="5"/>
      <c r="F5334" s="3">
        <v>1</v>
      </c>
      <c r="G5334" s="20">
        <v>0.9</v>
      </c>
      <c r="H5334" s="20">
        <v>0.6</v>
      </c>
      <c r="I5334" s="20"/>
      <c r="J5334" s="30">
        <f t="shared" si="101"/>
        <v>0.54</v>
      </c>
      <c r="K5334" s="22"/>
      <c r="L5334" s="22"/>
      <c r="M5334" s="22"/>
    </row>
    <row r="5335" spans="1:13" ht="15.15" customHeight="1" thickBot="1" x14ac:dyDescent="0.35">
      <c r="A5335" s="22"/>
      <c r="B5335" s="22"/>
      <c r="C5335" s="22"/>
      <c r="D5335" s="26"/>
      <c r="E5335" s="5" t="s">
        <v>11409</v>
      </c>
      <c r="F5335" s="3">
        <v>5</v>
      </c>
      <c r="G5335" s="20">
        <v>3.15</v>
      </c>
      <c r="H5335" s="20">
        <v>1.9</v>
      </c>
      <c r="I5335" s="20"/>
      <c r="J5335" s="30">
        <f t="shared" si="101"/>
        <v>29.925000000000001</v>
      </c>
      <c r="K5335" s="22"/>
      <c r="L5335" s="22"/>
      <c r="M5335" s="22"/>
    </row>
    <row r="5336" spans="1:13" ht="15.15" customHeight="1" thickBot="1" x14ac:dyDescent="0.35">
      <c r="A5336" s="22"/>
      <c r="B5336" s="22"/>
      <c r="C5336" s="22"/>
      <c r="D5336" s="26"/>
      <c r="E5336" s="5"/>
      <c r="F5336" s="3">
        <v>-2</v>
      </c>
      <c r="G5336" s="20">
        <v>0.8</v>
      </c>
      <c r="H5336" s="20">
        <v>0.45</v>
      </c>
      <c r="I5336" s="20"/>
      <c r="J5336" s="30">
        <f t="shared" si="101"/>
        <v>-0.72</v>
      </c>
      <c r="K5336" s="22"/>
      <c r="L5336" s="22"/>
      <c r="M5336" s="22"/>
    </row>
    <row r="5337" spans="1:13" ht="15.15" customHeight="1" thickBot="1" x14ac:dyDescent="0.35">
      <c r="A5337" s="22"/>
      <c r="B5337" s="22"/>
      <c r="C5337" s="22"/>
      <c r="D5337" s="26"/>
      <c r="E5337" s="5"/>
      <c r="F5337" s="3">
        <v>-1</v>
      </c>
      <c r="G5337" s="20">
        <v>0.3</v>
      </c>
      <c r="H5337" s="20">
        <v>0.8</v>
      </c>
      <c r="I5337" s="20"/>
      <c r="J5337" s="30">
        <f t="shared" si="101"/>
        <v>-0.24</v>
      </c>
      <c r="K5337" s="22"/>
      <c r="L5337" s="22"/>
      <c r="M5337" s="22"/>
    </row>
    <row r="5338" spans="1:13" ht="15.15" customHeight="1" thickBot="1" x14ac:dyDescent="0.35">
      <c r="A5338" s="22"/>
      <c r="B5338" s="22"/>
      <c r="C5338" s="22"/>
      <c r="D5338" s="26"/>
      <c r="E5338" s="5"/>
      <c r="F5338" s="3">
        <v>-2</v>
      </c>
      <c r="G5338" s="20">
        <v>0.8</v>
      </c>
      <c r="H5338" s="20">
        <v>0.25</v>
      </c>
      <c r="I5338" s="20"/>
      <c r="J5338" s="30">
        <f t="shared" si="101"/>
        <v>-0.4</v>
      </c>
      <c r="K5338" s="22"/>
      <c r="L5338" s="22"/>
      <c r="M5338" s="22"/>
    </row>
    <row r="5339" spans="1:13" ht="15.15" customHeight="1" thickBot="1" x14ac:dyDescent="0.35">
      <c r="A5339" s="22"/>
      <c r="B5339" s="22"/>
      <c r="C5339" s="22"/>
      <c r="D5339" s="26"/>
      <c r="E5339" s="5"/>
      <c r="F5339" s="3">
        <v>5</v>
      </c>
      <c r="G5339" s="20">
        <v>3.15</v>
      </c>
      <c r="H5339" s="20">
        <v>1.2</v>
      </c>
      <c r="I5339" s="20"/>
      <c r="J5339" s="30">
        <f t="shared" si="101"/>
        <v>18.899999999999999</v>
      </c>
      <c r="K5339" s="22"/>
      <c r="L5339" s="22"/>
      <c r="M5339" s="22"/>
    </row>
    <row r="5340" spans="1:13" ht="15.15" customHeight="1" thickBot="1" x14ac:dyDescent="0.35">
      <c r="A5340" s="22"/>
      <c r="B5340" s="22"/>
      <c r="C5340" s="22"/>
      <c r="D5340" s="26"/>
      <c r="E5340" s="5"/>
      <c r="F5340" s="3">
        <v>3</v>
      </c>
      <c r="G5340" s="20">
        <v>0.9</v>
      </c>
      <c r="H5340" s="20">
        <v>0.6</v>
      </c>
      <c r="I5340" s="20"/>
      <c r="J5340" s="30">
        <f t="shared" si="101"/>
        <v>1.62</v>
      </c>
      <c r="K5340" s="22"/>
      <c r="L5340" s="22"/>
      <c r="M5340" s="22"/>
    </row>
    <row r="5341" spans="1:13" ht="15.15" customHeight="1" thickBot="1" x14ac:dyDescent="0.35">
      <c r="A5341" s="22"/>
      <c r="B5341" s="22"/>
      <c r="C5341" s="22"/>
      <c r="D5341" s="26"/>
      <c r="E5341" s="5" t="s">
        <v>11410</v>
      </c>
      <c r="F5341" s="3">
        <v>1</v>
      </c>
      <c r="G5341" s="20">
        <v>3.85</v>
      </c>
      <c r="H5341" s="20">
        <v>1.55</v>
      </c>
      <c r="I5341" s="20"/>
      <c r="J5341" s="30">
        <f t="shared" si="101"/>
        <v>5.968</v>
      </c>
      <c r="K5341" s="22"/>
      <c r="L5341" s="22"/>
      <c r="M5341" s="22"/>
    </row>
    <row r="5342" spans="1:13" ht="15.15" customHeight="1" thickBot="1" x14ac:dyDescent="0.35">
      <c r="A5342" s="22"/>
      <c r="B5342" s="22"/>
      <c r="C5342" s="22"/>
      <c r="D5342" s="26"/>
      <c r="E5342" s="5"/>
      <c r="F5342" s="3">
        <v>1</v>
      </c>
      <c r="G5342" s="20">
        <v>1.8</v>
      </c>
      <c r="H5342" s="20">
        <v>1.6</v>
      </c>
      <c r="I5342" s="20"/>
      <c r="J5342" s="30">
        <f t="shared" si="101"/>
        <v>2.88</v>
      </c>
      <c r="K5342" s="22"/>
      <c r="L5342" s="22"/>
      <c r="M5342" s="22"/>
    </row>
    <row r="5343" spans="1:13" ht="15.15" customHeight="1" thickBot="1" x14ac:dyDescent="0.35">
      <c r="A5343" s="22"/>
      <c r="B5343" s="22"/>
      <c r="C5343" s="22"/>
      <c r="D5343" s="26"/>
      <c r="E5343" s="5"/>
      <c r="F5343" s="3">
        <v>1</v>
      </c>
      <c r="G5343" s="20">
        <v>3.25</v>
      </c>
      <c r="H5343" s="20">
        <v>1.2</v>
      </c>
      <c r="I5343" s="20"/>
      <c r="J5343" s="30">
        <f t="shared" si="101"/>
        <v>3.9</v>
      </c>
      <c r="K5343" s="22"/>
      <c r="L5343" s="22"/>
      <c r="M5343" s="22"/>
    </row>
    <row r="5344" spans="1:13" ht="15.15" customHeight="1" thickBot="1" x14ac:dyDescent="0.35">
      <c r="A5344" s="22"/>
      <c r="B5344" s="22"/>
      <c r="C5344" s="22"/>
      <c r="D5344" s="26"/>
      <c r="E5344" s="5" t="s">
        <v>11411</v>
      </c>
      <c r="F5344" s="3"/>
      <c r="G5344" s="20"/>
      <c r="H5344" s="20"/>
      <c r="I5344" s="20"/>
      <c r="J5344" s="24" t="s">
        <v>11412</v>
      </c>
      <c r="K5344" s="22"/>
      <c r="L5344" s="22"/>
      <c r="M5344" s="22"/>
    </row>
    <row r="5345" spans="1:13" ht="15.15" customHeight="1" thickBot="1" x14ac:dyDescent="0.35">
      <c r="A5345" s="22"/>
      <c r="B5345" s="22"/>
      <c r="C5345" s="22"/>
      <c r="D5345" s="26"/>
      <c r="E5345" s="5" t="s">
        <v>11413</v>
      </c>
      <c r="F5345" s="3">
        <v>1</v>
      </c>
      <c r="G5345" s="20">
        <v>1.93</v>
      </c>
      <c r="H5345" s="20">
        <v>1.63</v>
      </c>
      <c r="I5345" s="20"/>
      <c r="J5345" s="30">
        <f t="shared" ref="J5345:J5376" si="102">ROUND(F5345*G5345*H5345,3)</f>
        <v>3.1459999999999999</v>
      </c>
      <c r="K5345" s="22"/>
      <c r="L5345" s="22"/>
      <c r="M5345" s="22"/>
    </row>
    <row r="5346" spans="1:13" ht="15.15" customHeight="1" thickBot="1" x14ac:dyDescent="0.35">
      <c r="A5346" s="22"/>
      <c r="B5346" s="22"/>
      <c r="C5346" s="22"/>
      <c r="D5346" s="26"/>
      <c r="E5346" s="5"/>
      <c r="F5346" s="3">
        <v>1</v>
      </c>
      <c r="G5346" s="20">
        <v>2.52</v>
      </c>
      <c r="H5346" s="20">
        <v>2.4300000000000002</v>
      </c>
      <c r="I5346" s="20"/>
      <c r="J5346" s="30">
        <f t="shared" si="102"/>
        <v>6.1239999999999997</v>
      </c>
      <c r="K5346" s="22"/>
      <c r="L5346" s="22"/>
      <c r="M5346" s="22"/>
    </row>
    <row r="5347" spans="1:13" ht="15.15" customHeight="1" thickBot="1" x14ac:dyDescent="0.35">
      <c r="A5347" s="22"/>
      <c r="B5347" s="22"/>
      <c r="C5347" s="22"/>
      <c r="D5347" s="26"/>
      <c r="E5347" s="5"/>
      <c r="F5347" s="3">
        <v>1</v>
      </c>
      <c r="G5347" s="20">
        <v>1.85</v>
      </c>
      <c r="H5347" s="20">
        <v>2.1</v>
      </c>
      <c r="I5347" s="20"/>
      <c r="J5347" s="30">
        <f t="shared" si="102"/>
        <v>3.8849999999999998</v>
      </c>
      <c r="K5347" s="22"/>
      <c r="L5347" s="22"/>
      <c r="M5347" s="22"/>
    </row>
    <row r="5348" spans="1:13" ht="15.15" customHeight="1" thickBot="1" x14ac:dyDescent="0.35">
      <c r="A5348" s="22"/>
      <c r="B5348" s="22"/>
      <c r="C5348" s="22"/>
      <c r="D5348" s="26"/>
      <c r="E5348" s="5">
        <v>101</v>
      </c>
      <c r="F5348" s="3">
        <v>1</v>
      </c>
      <c r="G5348" s="20">
        <v>5.2</v>
      </c>
      <c r="H5348" s="20">
        <v>1.65</v>
      </c>
      <c r="I5348" s="20"/>
      <c r="J5348" s="30">
        <f t="shared" si="102"/>
        <v>8.58</v>
      </c>
      <c r="K5348" s="22"/>
      <c r="L5348" s="22"/>
      <c r="M5348" s="22"/>
    </row>
    <row r="5349" spans="1:13" ht="15.15" customHeight="1" thickBot="1" x14ac:dyDescent="0.35">
      <c r="A5349" s="22"/>
      <c r="B5349" s="22"/>
      <c r="C5349" s="22"/>
      <c r="D5349" s="26"/>
      <c r="E5349" s="5"/>
      <c r="F5349" s="3">
        <v>1</v>
      </c>
      <c r="G5349" s="20">
        <v>3.15</v>
      </c>
      <c r="H5349" s="20">
        <v>0.65</v>
      </c>
      <c r="I5349" s="20"/>
      <c r="J5349" s="30">
        <f t="shared" si="102"/>
        <v>2.048</v>
      </c>
      <c r="K5349" s="22"/>
      <c r="L5349" s="22"/>
      <c r="M5349" s="22"/>
    </row>
    <row r="5350" spans="1:13" ht="15.15" customHeight="1" thickBot="1" x14ac:dyDescent="0.35">
      <c r="A5350" s="22"/>
      <c r="B5350" s="22"/>
      <c r="C5350" s="22"/>
      <c r="D5350" s="26"/>
      <c r="E5350" s="5"/>
      <c r="F5350" s="3">
        <v>1</v>
      </c>
      <c r="G5350" s="20">
        <v>3.15</v>
      </c>
      <c r="H5350" s="20">
        <v>2.0499999999999998</v>
      </c>
      <c r="I5350" s="20"/>
      <c r="J5350" s="30">
        <f t="shared" si="102"/>
        <v>6.4580000000000002</v>
      </c>
      <c r="K5350" s="22"/>
      <c r="L5350" s="22"/>
      <c r="M5350" s="22"/>
    </row>
    <row r="5351" spans="1:13" ht="15.15" customHeight="1" thickBot="1" x14ac:dyDescent="0.35">
      <c r="A5351" s="22"/>
      <c r="B5351" s="22"/>
      <c r="C5351" s="22"/>
      <c r="D5351" s="26"/>
      <c r="E5351" s="5"/>
      <c r="F5351" s="3">
        <v>1</v>
      </c>
      <c r="G5351" s="20">
        <v>0.9</v>
      </c>
      <c r="H5351" s="20">
        <v>0.6</v>
      </c>
      <c r="I5351" s="20"/>
      <c r="J5351" s="30">
        <f t="shared" si="102"/>
        <v>0.54</v>
      </c>
      <c r="K5351" s="22"/>
      <c r="L5351" s="22"/>
      <c r="M5351" s="22"/>
    </row>
    <row r="5352" spans="1:13" ht="15.15" customHeight="1" thickBot="1" x14ac:dyDescent="0.35">
      <c r="A5352" s="22"/>
      <c r="B5352" s="22"/>
      <c r="C5352" s="22"/>
      <c r="D5352" s="26"/>
      <c r="E5352" s="5">
        <v>102</v>
      </c>
      <c r="F5352" s="3">
        <v>1</v>
      </c>
      <c r="G5352" s="20">
        <v>3.15</v>
      </c>
      <c r="H5352" s="20">
        <v>2.15</v>
      </c>
      <c r="I5352" s="20"/>
      <c r="J5352" s="30">
        <f t="shared" si="102"/>
        <v>6.7729999999999997</v>
      </c>
      <c r="K5352" s="22"/>
      <c r="L5352" s="22"/>
      <c r="M5352" s="22"/>
    </row>
    <row r="5353" spans="1:13" ht="15.15" customHeight="1" thickBot="1" x14ac:dyDescent="0.35">
      <c r="A5353" s="22"/>
      <c r="B5353" s="22"/>
      <c r="C5353" s="22"/>
      <c r="D5353" s="26"/>
      <c r="E5353" s="5"/>
      <c r="F5353" s="3">
        <v>1</v>
      </c>
      <c r="G5353" s="20">
        <v>2.35</v>
      </c>
      <c r="H5353" s="20">
        <v>0.35</v>
      </c>
      <c r="I5353" s="20"/>
      <c r="J5353" s="30">
        <f t="shared" si="102"/>
        <v>0.82299999999999995</v>
      </c>
      <c r="K5353" s="22"/>
      <c r="L5353" s="22"/>
      <c r="M5353" s="22"/>
    </row>
    <row r="5354" spans="1:13" ht="15.15" customHeight="1" thickBot="1" x14ac:dyDescent="0.35">
      <c r="A5354" s="22"/>
      <c r="B5354" s="22"/>
      <c r="C5354" s="22"/>
      <c r="D5354" s="26"/>
      <c r="E5354" s="5"/>
      <c r="F5354" s="3">
        <v>1</v>
      </c>
      <c r="G5354" s="20">
        <v>3.15</v>
      </c>
      <c r="H5354" s="20">
        <v>1.2</v>
      </c>
      <c r="I5354" s="20"/>
      <c r="J5354" s="30">
        <f t="shared" si="102"/>
        <v>3.78</v>
      </c>
      <c r="K5354" s="22"/>
      <c r="L5354" s="22"/>
      <c r="M5354" s="22"/>
    </row>
    <row r="5355" spans="1:13" ht="15.15" customHeight="1" thickBot="1" x14ac:dyDescent="0.35">
      <c r="A5355" s="22"/>
      <c r="B5355" s="22"/>
      <c r="C5355" s="22"/>
      <c r="D5355" s="26"/>
      <c r="E5355" s="5"/>
      <c r="F5355" s="3">
        <v>1</v>
      </c>
      <c r="G5355" s="20">
        <v>0.9</v>
      </c>
      <c r="H5355" s="20">
        <v>0.6</v>
      </c>
      <c r="I5355" s="20"/>
      <c r="J5355" s="30">
        <f t="shared" si="102"/>
        <v>0.54</v>
      </c>
      <c r="K5355" s="22"/>
      <c r="L5355" s="22"/>
      <c r="M5355" s="22"/>
    </row>
    <row r="5356" spans="1:13" ht="15.15" customHeight="1" thickBot="1" x14ac:dyDescent="0.35">
      <c r="A5356" s="22"/>
      <c r="B5356" s="22"/>
      <c r="C5356" s="22"/>
      <c r="D5356" s="26"/>
      <c r="E5356" s="5">
        <v>103</v>
      </c>
      <c r="F5356" s="3">
        <v>1</v>
      </c>
      <c r="G5356" s="20">
        <v>2.35</v>
      </c>
      <c r="H5356" s="20">
        <v>2.0499999999999998</v>
      </c>
      <c r="I5356" s="20"/>
      <c r="J5356" s="30">
        <f t="shared" si="102"/>
        <v>4.8179999999999996</v>
      </c>
      <c r="K5356" s="22"/>
      <c r="L5356" s="22"/>
      <c r="M5356" s="22"/>
    </row>
    <row r="5357" spans="1:13" ht="15.15" customHeight="1" thickBot="1" x14ac:dyDescent="0.35">
      <c r="A5357" s="22"/>
      <c r="B5357" s="22"/>
      <c r="C5357" s="22"/>
      <c r="D5357" s="26"/>
      <c r="E5357" s="5"/>
      <c r="F5357" s="3">
        <v>1</v>
      </c>
      <c r="G5357" s="20">
        <v>0.8</v>
      </c>
      <c r="H5357" s="20">
        <v>1.5</v>
      </c>
      <c r="I5357" s="20"/>
      <c r="J5357" s="30">
        <f t="shared" si="102"/>
        <v>1.2</v>
      </c>
      <c r="K5357" s="22"/>
      <c r="L5357" s="22"/>
      <c r="M5357" s="22"/>
    </row>
    <row r="5358" spans="1:13" ht="15.15" customHeight="1" thickBot="1" x14ac:dyDescent="0.35">
      <c r="A5358" s="22"/>
      <c r="B5358" s="22"/>
      <c r="C5358" s="22"/>
      <c r="D5358" s="26"/>
      <c r="E5358" s="5"/>
      <c r="F5358" s="3">
        <v>1</v>
      </c>
      <c r="G5358" s="20">
        <v>3.15</v>
      </c>
      <c r="H5358" s="20">
        <v>1.2</v>
      </c>
      <c r="I5358" s="20"/>
      <c r="J5358" s="30">
        <f t="shared" si="102"/>
        <v>3.78</v>
      </c>
      <c r="K5358" s="22"/>
      <c r="L5358" s="22"/>
      <c r="M5358" s="22"/>
    </row>
    <row r="5359" spans="1:13" ht="15.15" customHeight="1" thickBot="1" x14ac:dyDescent="0.35">
      <c r="A5359" s="22"/>
      <c r="B5359" s="22"/>
      <c r="C5359" s="22"/>
      <c r="D5359" s="26"/>
      <c r="E5359" s="5"/>
      <c r="F5359" s="3">
        <v>1</v>
      </c>
      <c r="G5359" s="20">
        <v>0.9</v>
      </c>
      <c r="H5359" s="20">
        <v>0.6</v>
      </c>
      <c r="I5359" s="20"/>
      <c r="J5359" s="30">
        <f t="shared" si="102"/>
        <v>0.54</v>
      </c>
      <c r="K5359" s="22"/>
      <c r="L5359" s="22"/>
      <c r="M5359" s="22"/>
    </row>
    <row r="5360" spans="1:13" ht="15.15" customHeight="1" thickBot="1" x14ac:dyDescent="0.35">
      <c r="A5360" s="22"/>
      <c r="B5360" s="22"/>
      <c r="C5360" s="22"/>
      <c r="D5360" s="26"/>
      <c r="E5360" s="5" t="s">
        <v>11414</v>
      </c>
      <c r="F5360" s="3">
        <v>3</v>
      </c>
      <c r="G5360" s="20">
        <v>3.15</v>
      </c>
      <c r="H5360" s="20">
        <v>1.9</v>
      </c>
      <c r="I5360" s="20"/>
      <c r="J5360" s="30">
        <f t="shared" si="102"/>
        <v>17.954999999999998</v>
      </c>
      <c r="K5360" s="22"/>
      <c r="L5360" s="22"/>
      <c r="M5360" s="22"/>
    </row>
    <row r="5361" spans="1:13" ht="15.15" customHeight="1" thickBot="1" x14ac:dyDescent="0.35">
      <c r="A5361" s="22"/>
      <c r="B5361" s="22"/>
      <c r="C5361" s="22"/>
      <c r="D5361" s="26"/>
      <c r="E5361" s="5"/>
      <c r="F5361" s="3">
        <v>-2</v>
      </c>
      <c r="G5361" s="20">
        <v>0.8</v>
      </c>
      <c r="H5361" s="20">
        <v>0.45</v>
      </c>
      <c r="I5361" s="20"/>
      <c r="J5361" s="30">
        <f t="shared" si="102"/>
        <v>-0.72</v>
      </c>
      <c r="K5361" s="22"/>
      <c r="L5361" s="22"/>
      <c r="M5361" s="22"/>
    </row>
    <row r="5362" spans="1:13" ht="15.15" customHeight="1" thickBot="1" x14ac:dyDescent="0.35">
      <c r="A5362" s="22"/>
      <c r="B5362" s="22"/>
      <c r="C5362" s="22"/>
      <c r="D5362" s="26"/>
      <c r="E5362" s="5"/>
      <c r="F5362" s="3">
        <v>-1</v>
      </c>
      <c r="G5362" s="20">
        <v>0.8</v>
      </c>
      <c r="H5362" s="20">
        <v>0.25</v>
      </c>
      <c r="I5362" s="20"/>
      <c r="J5362" s="30">
        <f t="shared" si="102"/>
        <v>-0.2</v>
      </c>
      <c r="K5362" s="22"/>
      <c r="L5362" s="22"/>
      <c r="M5362" s="22"/>
    </row>
    <row r="5363" spans="1:13" ht="15.15" customHeight="1" thickBot="1" x14ac:dyDescent="0.35">
      <c r="A5363" s="22"/>
      <c r="B5363" s="22"/>
      <c r="C5363" s="22"/>
      <c r="D5363" s="26"/>
      <c r="E5363" s="5"/>
      <c r="F5363" s="3">
        <v>3</v>
      </c>
      <c r="G5363" s="20">
        <v>3.15</v>
      </c>
      <c r="H5363" s="20">
        <v>1.2</v>
      </c>
      <c r="I5363" s="20"/>
      <c r="J5363" s="30">
        <f t="shared" si="102"/>
        <v>11.34</v>
      </c>
      <c r="K5363" s="22"/>
      <c r="L5363" s="22"/>
      <c r="M5363" s="22"/>
    </row>
    <row r="5364" spans="1:13" ht="15.15" customHeight="1" thickBot="1" x14ac:dyDescent="0.35">
      <c r="A5364" s="22"/>
      <c r="B5364" s="22"/>
      <c r="C5364" s="22"/>
      <c r="D5364" s="26"/>
      <c r="E5364" s="5"/>
      <c r="F5364" s="3">
        <v>2</v>
      </c>
      <c r="G5364" s="20">
        <v>0.9</v>
      </c>
      <c r="H5364" s="20">
        <v>0.6</v>
      </c>
      <c r="I5364" s="20"/>
      <c r="J5364" s="30">
        <f t="shared" si="102"/>
        <v>1.08</v>
      </c>
      <c r="K5364" s="22"/>
      <c r="L5364" s="22"/>
      <c r="M5364" s="22"/>
    </row>
    <row r="5365" spans="1:13" ht="15.15" customHeight="1" thickBot="1" x14ac:dyDescent="0.35">
      <c r="A5365" s="22"/>
      <c r="B5365" s="22"/>
      <c r="C5365" s="22"/>
      <c r="D5365" s="26"/>
      <c r="E5365" s="5">
        <v>106</v>
      </c>
      <c r="F5365" s="3">
        <v>1</v>
      </c>
      <c r="G5365" s="20">
        <v>3.15</v>
      </c>
      <c r="H5365" s="20">
        <v>1.8</v>
      </c>
      <c r="I5365" s="20"/>
      <c r="J5365" s="30">
        <f t="shared" si="102"/>
        <v>5.67</v>
      </c>
      <c r="K5365" s="22"/>
      <c r="L5365" s="22"/>
      <c r="M5365" s="22"/>
    </row>
    <row r="5366" spans="1:13" ht="15.15" customHeight="1" thickBot="1" x14ac:dyDescent="0.35">
      <c r="A5366" s="22"/>
      <c r="B5366" s="22"/>
      <c r="C5366" s="22"/>
      <c r="D5366" s="26"/>
      <c r="E5366" s="5"/>
      <c r="F5366" s="3">
        <v>-1</v>
      </c>
      <c r="G5366" s="20">
        <v>0.8</v>
      </c>
      <c r="H5366" s="20">
        <v>0.25</v>
      </c>
      <c r="I5366" s="20"/>
      <c r="J5366" s="30">
        <f t="shared" si="102"/>
        <v>-0.2</v>
      </c>
      <c r="K5366" s="22"/>
      <c r="L5366" s="22"/>
      <c r="M5366" s="22"/>
    </row>
    <row r="5367" spans="1:13" ht="15.15" customHeight="1" thickBot="1" x14ac:dyDescent="0.35">
      <c r="A5367" s="22"/>
      <c r="B5367" s="22"/>
      <c r="C5367" s="22"/>
      <c r="D5367" s="26"/>
      <c r="E5367" s="5"/>
      <c r="F5367" s="3">
        <v>1</v>
      </c>
      <c r="G5367" s="20">
        <v>3.15</v>
      </c>
      <c r="H5367" s="20">
        <v>1.2</v>
      </c>
      <c r="I5367" s="20"/>
      <c r="J5367" s="30">
        <f t="shared" si="102"/>
        <v>3.78</v>
      </c>
      <c r="K5367" s="22"/>
      <c r="L5367" s="22"/>
      <c r="M5367" s="22"/>
    </row>
    <row r="5368" spans="1:13" ht="15.15" customHeight="1" thickBot="1" x14ac:dyDescent="0.35">
      <c r="A5368" s="22"/>
      <c r="B5368" s="22"/>
      <c r="C5368" s="22"/>
      <c r="D5368" s="26"/>
      <c r="E5368" s="5"/>
      <c r="F5368" s="3">
        <v>1</v>
      </c>
      <c r="G5368" s="20">
        <v>0.9</v>
      </c>
      <c r="H5368" s="20">
        <v>0.6</v>
      </c>
      <c r="I5368" s="20"/>
      <c r="J5368" s="30">
        <f t="shared" si="102"/>
        <v>0.54</v>
      </c>
      <c r="K5368" s="22"/>
      <c r="L5368" s="22"/>
      <c r="M5368" s="22"/>
    </row>
    <row r="5369" spans="1:13" ht="15.15" customHeight="1" thickBot="1" x14ac:dyDescent="0.35">
      <c r="A5369" s="22"/>
      <c r="B5369" s="22"/>
      <c r="C5369" s="22"/>
      <c r="D5369" s="26"/>
      <c r="E5369" s="5">
        <v>108</v>
      </c>
      <c r="F5369" s="3">
        <v>1</v>
      </c>
      <c r="G5369" s="20">
        <v>3.85</v>
      </c>
      <c r="H5369" s="20">
        <v>1.55</v>
      </c>
      <c r="I5369" s="20"/>
      <c r="J5369" s="30">
        <f t="shared" si="102"/>
        <v>5.968</v>
      </c>
      <c r="K5369" s="22"/>
      <c r="L5369" s="22"/>
      <c r="M5369" s="22"/>
    </row>
    <row r="5370" spans="1:13" ht="15.15" customHeight="1" thickBot="1" x14ac:dyDescent="0.35">
      <c r="A5370" s="22"/>
      <c r="B5370" s="22"/>
      <c r="C5370" s="22"/>
      <c r="D5370" s="26"/>
      <c r="E5370" s="5"/>
      <c r="F5370" s="3">
        <v>1</v>
      </c>
      <c r="G5370" s="20">
        <v>1.8</v>
      </c>
      <c r="H5370" s="20">
        <v>0.6</v>
      </c>
      <c r="I5370" s="20"/>
      <c r="J5370" s="30">
        <f t="shared" si="102"/>
        <v>1.08</v>
      </c>
      <c r="K5370" s="22"/>
      <c r="L5370" s="22"/>
      <c r="M5370" s="22"/>
    </row>
    <row r="5371" spans="1:13" ht="15.15" customHeight="1" thickBot="1" x14ac:dyDescent="0.35">
      <c r="A5371" s="22"/>
      <c r="B5371" s="22"/>
      <c r="C5371" s="22"/>
      <c r="D5371" s="26"/>
      <c r="E5371" s="5"/>
      <c r="F5371" s="3">
        <v>1</v>
      </c>
      <c r="G5371" s="20">
        <v>3.15</v>
      </c>
      <c r="H5371" s="20">
        <v>1.2</v>
      </c>
      <c r="I5371" s="20"/>
      <c r="J5371" s="30">
        <f t="shared" si="102"/>
        <v>3.78</v>
      </c>
      <c r="K5371" s="22"/>
      <c r="L5371" s="22"/>
      <c r="M5371" s="22"/>
    </row>
    <row r="5372" spans="1:13" ht="15.15" customHeight="1" thickBot="1" x14ac:dyDescent="0.35">
      <c r="A5372" s="22"/>
      <c r="B5372" s="22"/>
      <c r="C5372" s="22"/>
      <c r="D5372" s="26"/>
      <c r="E5372" s="5">
        <v>109</v>
      </c>
      <c r="F5372" s="3">
        <v>1</v>
      </c>
      <c r="G5372" s="20">
        <v>2.5</v>
      </c>
      <c r="H5372" s="20">
        <v>1.9</v>
      </c>
      <c r="I5372" s="20"/>
      <c r="J5372" s="30">
        <f t="shared" si="102"/>
        <v>4.75</v>
      </c>
      <c r="K5372" s="22"/>
      <c r="L5372" s="22"/>
      <c r="M5372" s="22"/>
    </row>
    <row r="5373" spans="1:13" ht="15.15" customHeight="1" thickBot="1" x14ac:dyDescent="0.35">
      <c r="A5373" s="22"/>
      <c r="B5373" s="22"/>
      <c r="C5373" s="22"/>
      <c r="D5373" s="26"/>
      <c r="E5373" s="5"/>
      <c r="F5373" s="3">
        <v>1</v>
      </c>
      <c r="G5373" s="20">
        <v>1.65</v>
      </c>
      <c r="H5373" s="20">
        <v>0.8</v>
      </c>
      <c r="I5373" s="20"/>
      <c r="J5373" s="30">
        <f t="shared" si="102"/>
        <v>1.32</v>
      </c>
      <c r="K5373" s="22"/>
      <c r="L5373" s="22"/>
      <c r="M5373" s="22"/>
    </row>
    <row r="5374" spans="1:13" ht="15.15" customHeight="1" thickBot="1" x14ac:dyDescent="0.35">
      <c r="A5374" s="22"/>
      <c r="B5374" s="22"/>
      <c r="C5374" s="22"/>
      <c r="D5374" s="26"/>
      <c r="E5374" s="5"/>
      <c r="F5374" s="3">
        <v>1</v>
      </c>
      <c r="G5374" s="20">
        <v>4.4000000000000004</v>
      </c>
      <c r="H5374" s="20">
        <v>1</v>
      </c>
      <c r="I5374" s="20"/>
      <c r="J5374" s="30">
        <f t="shared" si="102"/>
        <v>4.4000000000000004</v>
      </c>
      <c r="K5374" s="22"/>
      <c r="L5374" s="22"/>
      <c r="M5374" s="22"/>
    </row>
    <row r="5375" spans="1:13" ht="15.15" customHeight="1" thickBot="1" x14ac:dyDescent="0.35">
      <c r="A5375" s="22"/>
      <c r="B5375" s="22"/>
      <c r="C5375" s="22"/>
      <c r="D5375" s="26"/>
      <c r="E5375" s="5">
        <v>110</v>
      </c>
      <c r="F5375" s="3">
        <v>1</v>
      </c>
      <c r="G5375" s="20">
        <v>2.95</v>
      </c>
      <c r="H5375" s="20">
        <v>2.1</v>
      </c>
      <c r="I5375" s="20"/>
      <c r="J5375" s="30">
        <f t="shared" si="102"/>
        <v>6.1950000000000003</v>
      </c>
      <c r="K5375" s="22"/>
      <c r="L5375" s="22"/>
      <c r="M5375" s="22"/>
    </row>
    <row r="5376" spans="1:13" ht="15.15" customHeight="1" thickBot="1" x14ac:dyDescent="0.35">
      <c r="A5376" s="22"/>
      <c r="B5376" s="22"/>
      <c r="C5376" s="22"/>
      <c r="D5376" s="26"/>
      <c r="E5376" s="5"/>
      <c r="F5376" s="3">
        <v>1</v>
      </c>
      <c r="G5376" s="20">
        <v>2.95</v>
      </c>
      <c r="H5376" s="20">
        <v>1.2</v>
      </c>
      <c r="I5376" s="20"/>
      <c r="J5376" s="30">
        <f t="shared" si="102"/>
        <v>3.54</v>
      </c>
      <c r="K5376" s="22"/>
      <c r="L5376" s="22"/>
      <c r="M5376" s="22"/>
    </row>
    <row r="5377" spans="1:13" ht="15.15" customHeight="1" thickBot="1" x14ac:dyDescent="0.35">
      <c r="A5377" s="22"/>
      <c r="B5377" s="22"/>
      <c r="C5377" s="22"/>
      <c r="D5377" s="26"/>
      <c r="E5377" s="5"/>
      <c r="F5377" s="3">
        <v>1</v>
      </c>
      <c r="G5377" s="20">
        <v>1.5</v>
      </c>
      <c r="H5377" s="20">
        <v>2.1</v>
      </c>
      <c r="I5377" s="20"/>
      <c r="J5377" s="30">
        <f t="shared" ref="J5377:J5398" si="103">ROUND(F5377*G5377*H5377,3)</f>
        <v>3.15</v>
      </c>
      <c r="K5377" s="22"/>
      <c r="L5377" s="22"/>
      <c r="M5377" s="22"/>
    </row>
    <row r="5378" spans="1:13" ht="15.15" customHeight="1" thickBot="1" x14ac:dyDescent="0.35">
      <c r="A5378" s="22"/>
      <c r="B5378" s="22"/>
      <c r="C5378" s="22"/>
      <c r="D5378" s="26"/>
      <c r="E5378" s="5">
        <v>111</v>
      </c>
      <c r="F5378" s="3">
        <v>1</v>
      </c>
      <c r="G5378" s="20">
        <v>2.8</v>
      </c>
      <c r="H5378" s="20">
        <v>2.2999999999999998</v>
      </c>
      <c r="I5378" s="20"/>
      <c r="J5378" s="30">
        <f t="shared" si="103"/>
        <v>6.44</v>
      </c>
      <c r="K5378" s="22"/>
      <c r="L5378" s="22"/>
      <c r="M5378" s="22"/>
    </row>
    <row r="5379" spans="1:13" ht="15.15" customHeight="1" thickBot="1" x14ac:dyDescent="0.35">
      <c r="A5379" s="22"/>
      <c r="B5379" s="22"/>
      <c r="C5379" s="22"/>
      <c r="D5379" s="26"/>
      <c r="E5379" s="5"/>
      <c r="F5379" s="3">
        <v>1</v>
      </c>
      <c r="G5379" s="20">
        <v>2.8</v>
      </c>
      <c r="H5379" s="20">
        <v>1.4</v>
      </c>
      <c r="I5379" s="20"/>
      <c r="J5379" s="30">
        <f t="shared" si="103"/>
        <v>3.92</v>
      </c>
      <c r="K5379" s="22"/>
      <c r="L5379" s="22"/>
      <c r="M5379" s="22"/>
    </row>
    <row r="5380" spans="1:13" ht="15.15" customHeight="1" thickBot="1" x14ac:dyDescent="0.35">
      <c r="A5380" s="22"/>
      <c r="B5380" s="22"/>
      <c r="C5380" s="22"/>
      <c r="D5380" s="26"/>
      <c r="E5380" s="5">
        <v>112</v>
      </c>
      <c r="F5380" s="3">
        <v>1</v>
      </c>
      <c r="G5380" s="20">
        <v>2.2000000000000002</v>
      </c>
      <c r="H5380" s="20">
        <v>1.4</v>
      </c>
      <c r="I5380" s="20"/>
      <c r="J5380" s="30">
        <f t="shared" si="103"/>
        <v>3.08</v>
      </c>
      <c r="K5380" s="22"/>
      <c r="L5380" s="22"/>
      <c r="M5380" s="22"/>
    </row>
    <row r="5381" spans="1:13" ht="15.15" customHeight="1" thickBot="1" x14ac:dyDescent="0.35">
      <c r="A5381" s="22"/>
      <c r="B5381" s="22"/>
      <c r="C5381" s="22"/>
      <c r="D5381" s="26"/>
      <c r="E5381" s="5"/>
      <c r="F5381" s="3">
        <v>1</v>
      </c>
      <c r="G5381" s="20">
        <v>0.6</v>
      </c>
      <c r="H5381" s="20">
        <v>1.4</v>
      </c>
      <c r="I5381" s="20"/>
      <c r="J5381" s="30">
        <f t="shared" si="103"/>
        <v>0.84</v>
      </c>
      <c r="K5381" s="22"/>
      <c r="L5381" s="22"/>
      <c r="M5381" s="22"/>
    </row>
    <row r="5382" spans="1:13" ht="15.15" customHeight="1" thickBot="1" x14ac:dyDescent="0.35">
      <c r="A5382" s="22"/>
      <c r="B5382" s="22"/>
      <c r="C5382" s="22"/>
      <c r="D5382" s="26"/>
      <c r="E5382" s="5"/>
      <c r="F5382" s="3">
        <v>1</v>
      </c>
      <c r="G5382" s="20">
        <v>2.95</v>
      </c>
      <c r="H5382" s="20">
        <v>1.2</v>
      </c>
      <c r="I5382" s="20"/>
      <c r="J5382" s="30">
        <f t="shared" si="103"/>
        <v>3.54</v>
      </c>
      <c r="K5382" s="22"/>
      <c r="L5382" s="22"/>
      <c r="M5382" s="22"/>
    </row>
    <row r="5383" spans="1:13" ht="15.15" customHeight="1" thickBot="1" x14ac:dyDescent="0.35">
      <c r="A5383" s="22"/>
      <c r="B5383" s="22"/>
      <c r="C5383" s="22"/>
      <c r="D5383" s="26"/>
      <c r="E5383" s="5">
        <v>113</v>
      </c>
      <c r="F5383" s="3">
        <v>1</v>
      </c>
      <c r="G5383" s="20">
        <v>2.8</v>
      </c>
      <c r="H5383" s="20">
        <v>2.2999999999999998</v>
      </c>
      <c r="I5383" s="20"/>
      <c r="J5383" s="30">
        <f t="shared" si="103"/>
        <v>6.44</v>
      </c>
      <c r="K5383" s="22"/>
      <c r="L5383" s="22"/>
      <c r="M5383" s="22"/>
    </row>
    <row r="5384" spans="1:13" ht="15.15" customHeight="1" thickBot="1" x14ac:dyDescent="0.35">
      <c r="A5384" s="22"/>
      <c r="B5384" s="22"/>
      <c r="C5384" s="22"/>
      <c r="D5384" s="26"/>
      <c r="E5384" s="5"/>
      <c r="F5384" s="3">
        <v>1</v>
      </c>
      <c r="G5384" s="20">
        <v>2.75</v>
      </c>
      <c r="H5384" s="20">
        <v>1.35</v>
      </c>
      <c r="I5384" s="20"/>
      <c r="J5384" s="30">
        <f t="shared" si="103"/>
        <v>3.7130000000000001</v>
      </c>
      <c r="K5384" s="22"/>
      <c r="L5384" s="22"/>
      <c r="M5384" s="22"/>
    </row>
    <row r="5385" spans="1:13" ht="15.15" customHeight="1" thickBot="1" x14ac:dyDescent="0.35">
      <c r="A5385" s="22"/>
      <c r="B5385" s="22"/>
      <c r="C5385" s="22"/>
      <c r="D5385" s="26"/>
      <c r="E5385" s="5">
        <v>114</v>
      </c>
      <c r="F5385" s="3">
        <v>1</v>
      </c>
      <c r="G5385" s="20">
        <v>3.15</v>
      </c>
      <c r="H5385" s="20">
        <v>1.9</v>
      </c>
      <c r="I5385" s="20"/>
      <c r="J5385" s="30">
        <f t="shared" si="103"/>
        <v>5.9850000000000003</v>
      </c>
      <c r="K5385" s="22"/>
      <c r="L5385" s="22"/>
      <c r="M5385" s="22"/>
    </row>
    <row r="5386" spans="1:13" ht="15.15" customHeight="1" thickBot="1" x14ac:dyDescent="0.35">
      <c r="A5386" s="22"/>
      <c r="B5386" s="22"/>
      <c r="C5386" s="22"/>
      <c r="D5386" s="26"/>
      <c r="E5386" s="5"/>
      <c r="F5386" s="3">
        <v>1</v>
      </c>
      <c r="G5386" s="20">
        <v>3.15</v>
      </c>
      <c r="H5386" s="20">
        <v>1.2</v>
      </c>
      <c r="I5386" s="20"/>
      <c r="J5386" s="30">
        <f t="shared" si="103"/>
        <v>3.78</v>
      </c>
      <c r="K5386" s="22"/>
      <c r="L5386" s="22"/>
      <c r="M5386" s="22"/>
    </row>
    <row r="5387" spans="1:13" ht="15.15" customHeight="1" thickBot="1" x14ac:dyDescent="0.35">
      <c r="A5387" s="22"/>
      <c r="B5387" s="22"/>
      <c r="C5387" s="22"/>
      <c r="D5387" s="26"/>
      <c r="E5387" s="5"/>
      <c r="F5387" s="3">
        <v>1</v>
      </c>
      <c r="G5387" s="20">
        <v>0.9</v>
      </c>
      <c r="H5387" s="20">
        <v>0.6</v>
      </c>
      <c r="I5387" s="20"/>
      <c r="J5387" s="30">
        <f t="shared" si="103"/>
        <v>0.54</v>
      </c>
      <c r="K5387" s="22"/>
      <c r="L5387" s="22"/>
      <c r="M5387" s="22"/>
    </row>
    <row r="5388" spans="1:13" ht="15.15" customHeight="1" thickBot="1" x14ac:dyDescent="0.35">
      <c r="A5388" s="22"/>
      <c r="B5388" s="22"/>
      <c r="C5388" s="22"/>
      <c r="D5388" s="26"/>
      <c r="E5388" s="5">
        <v>115</v>
      </c>
      <c r="F5388" s="3">
        <v>1</v>
      </c>
      <c r="G5388" s="20">
        <v>2.5499999999999998</v>
      </c>
      <c r="H5388" s="20">
        <v>1.9</v>
      </c>
      <c r="I5388" s="20"/>
      <c r="J5388" s="30">
        <f t="shared" si="103"/>
        <v>4.8449999999999998</v>
      </c>
      <c r="K5388" s="22"/>
      <c r="L5388" s="22"/>
      <c r="M5388" s="22"/>
    </row>
    <row r="5389" spans="1:13" ht="15.15" customHeight="1" thickBot="1" x14ac:dyDescent="0.35">
      <c r="A5389" s="22"/>
      <c r="B5389" s="22"/>
      <c r="C5389" s="22"/>
      <c r="D5389" s="26"/>
      <c r="E5389" s="5"/>
      <c r="F5389" s="3">
        <v>1</v>
      </c>
      <c r="G5389" s="20">
        <v>0.6</v>
      </c>
      <c r="H5389" s="20">
        <v>1.1000000000000001</v>
      </c>
      <c r="I5389" s="20"/>
      <c r="J5389" s="30">
        <f t="shared" si="103"/>
        <v>0.66</v>
      </c>
      <c r="K5389" s="22"/>
      <c r="L5389" s="22"/>
      <c r="M5389" s="22"/>
    </row>
    <row r="5390" spans="1:13" ht="15.15" customHeight="1" thickBot="1" x14ac:dyDescent="0.35">
      <c r="A5390" s="22"/>
      <c r="B5390" s="22"/>
      <c r="C5390" s="22"/>
      <c r="D5390" s="26"/>
      <c r="E5390" s="5"/>
      <c r="F5390" s="3">
        <v>1</v>
      </c>
      <c r="G5390" s="20">
        <v>3.15</v>
      </c>
      <c r="H5390" s="20">
        <v>1.2</v>
      </c>
      <c r="I5390" s="20"/>
      <c r="J5390" s="30">
        <f t="shared" si="103"/>
        <v>3.78</v>
      </c>
      <c r="K5390" s="22"/>
      <c r="L5390" s="22"/>
      <c r="M5390" s="22"/>
    </row>
    <row r="5391" spans="1:13" ht="15.15" customHeight="1" thickBot="1" x14ac:dyDescent="0.35">
      <c r="A5391" s="22"/>
      <c r="B5391" s="22"/>
      <c r="C5391" s="22"/>
      <c r="D5391" s="26"/>
      <c r="E5391" s="5"/>
      <c r="F5391" s="3">
        <v>1</v>
      </c>
      <c r="G5391" s="20">
        <v>0.9</v>
      </c>
      <c r="H5391" s="20">
        <v>0.6</v>
      </c>
      <c r="I5391" s="20"/>
      <c r="J5391" s="30">
        <f t="shared" si="103"/>
        <v>0.54</v>
      </c>
      <c r="K5391" s="22"/>
      <c r="L5391" s="22"/>
      <c r="M5391" s="22"/>
    </row>
    <row r="5392" spans="1:13" ht="15.15" customHeight="1" thickBot="1" x14ac:dyDescent="0.35">
      <c r="A5392" s="22"/>
      <c r="B5392" s="22"/>
      <c r="C5392" s="22"/>
      <c r="D5392" s="26"/>
      <c r="E5392" s="5">
        <v>116</v>
      </c>
      <c r="F5392" s="3">
        <v>1</v>
      </c>
      <c r="G5392" s="20">
        <v>3.85</v>
      </c>
      <c r="H5392" s="20">
        <v>1.2</v>
      </c>
      <c r="I5392" s="20"/>
      <c r="J5392" s="30">
        <f t="shared" si="103"/>
        <v>4.62</v>
      </c>
      <c r="K5392" s="22"/>
      <c r="L5392" s="22"/>
      <c r="M5392" s="22"/>
    </row>
    <row r="5393" spans="1:13" ht="15.15" customHeight="1" thickBot="1" x14ac:dyDescent="0.35">
      <c r="A5393" s="22"/>
      <c r="B5393" s="22"/>
      <c r="C5393" s="22"/>
      <c r="D5393" s="26"/>
      <c r="E5393" s="5"/>
      <c r="F5393" s="3">
        <v>1</v>
      </c>
      <c r="G5393" s="20">
        <v>3.85</v>
      </c>
      <c r="H5393" s="20">
        <v>1.55</v>
      </c>
      <c r="I5393" s="20"/>
      <c r="J5393" s="30">
        <f t="shared" si="103"/>
        <v>5.968</v>
      </c>
      <c r="K5393" s="22"/>
      <c r="L5393" s="22"/>
      <c r="M5393" s="22"/>
    </row>
    <row r="5394" spans="1:13" ht="15.15" customHeight="1" thickBot="1" x14ac:dyDescent="0.35">
      <c r="A5394" s="22"/>
      <c r="B5394" s="22"/>
      <c r="C5394" s="22"/>
      <c r="D5394" s="26"/>
      <c r="E5394" s="5"/>
      <c r="F5394" s="3">
        <v>1</v>
      </c>
      <c r="G5394" s="20">
        <v>1.7</v>
      </c>
      <c r="H5394" s="20">
        <v>0.6</v>
      </c>
      <c r="I5394" s="20"/>
      <c r="J5394" s="30">
        <f t="shared" si="103"/>
        <v>1.02</v>
      </c>
      <c r="K5394" s="22"/>
      <c r="L5394" s="22"/>
      <c r="M5394" s="22"/>
    </row>
    <row r="5395" spans="1:13" ht="15.15" customHeight="1" thickBot="1" x14ac:dyDescent="0.35">
      <c r="A5395" s="22"/>
      <c r="B5395" s="22"/>
      <c r="C5395" s="22"/>
      <c r="D5395" s="26"/>
      <c r="E5395" s="5">
        <v>117</v>
      </c>
      <c r="F5395" s="3">
        <v>1</v>
      </c>
      <c r="G5395" s="20">
        <v>2.5499999999999998</v>
      </c>
      <c r="H5395" s="20">
        <v>2.2999999999999998</v>
      </c>
      <c r="I5395" s="20"/>
      <c r="J5395" s="30">
        <f t="shared" si="103"/>
        <v>5.8650000000000002</v>
      </c>
      <c r="K5395" s="22"/>
      <c r="L5395" s="22"/>
      <c r="M5395" s="22"/>
    </row>
    <row r="5396" spans="1:13" ht="15.15" customHeight="1" thickBot="1" x14ac:dyDescent="0.35">
      <c r="A5396" s="22"/>
      <c r="B5396" s="22"/>
      <c r="C5396" s="22"/>
      <c r="D5396" s="26"/>
      <c r="E5396" s="5"/>
      <c r="F5396" s="3">
        <v>1</v>
      </c>
      <c r="G5396" s="20">
        <v>1.8</v>
      </c>
      <c r="H5396" s="20">
        <v>1.75</v>
      </c>
      <c r="I5396" s="20"/>
      <c r="J5396" s="30">
        <f t="shared" si="103"/>
        <v>3.15</v>
      </c>
      <c r="K5396" s="22"/>
      <c r="L5396" s="22"/>
      <c r="M5396" s="22"/>
    </row>
    <row r="5397" spans="1:13" ht="15.15" customHeight="1" thickBot="1" x14ac:dyDescent="0.35">
      <c r="A5397" s="22"/>
      <c r="B5397" s="22"/>
      <c r="C5397" s="22"/>
      <c r="D5397" s="26"/>
      <c r="E5397" s="5" t="s">
        <v>11415</v>
      </c>
      <c r="F5397" s="3">
        <v>2</v>
      </c>
      <c r="G5397" s="20">
        <v>1.8</v>
      </c>
      <c r="H5397" s="20">
        <v>1.35</v>
      </c>
      <c r="I5397" s="20"/>
      <c r="J5397" s="30">
        <f t="shared" si="103"/>
        <v>4.8600000000000003</v>
      </c>
      <c r="K5397" s="22"/>
      <c r="L5397" s="22"/>
      <c r="M5397" s="22"/>
    </row>
    <row r="5398" spans="1:13" ht="15.15" customHeight="1" thickBot="1" x14ac:dyDescent="0.35">
      <c r="A5398" s="22"/>
      <c r="B5398" s="22"/>
      <c r="C5398" s="22"/>
      <c r="D5398" s="26"/>
      <c r="E5398" s="5"/>
      <c r="F5398" s="3">
        <v>2</v>
      </c>
      <c r="G5398" s="20">
        <v>1.6</v>
      </c>
      <c r="H5398" s="20">
        <v>1.35</v>
      </c>
      <c r="I5398" s="20"/>
      <c r="J5398" s="30">
        <f t="shared" si="103"/>
        <v>4.32</v>
      </c>
      <c r="K5398" s="22"/>
      <c r="L5398" s="22"/>
      <c r="M5398" s="22"/>
    </row>
    <row r="5399" spans="1:13" ht="15.15" customHeight="1" thickBot="1" x14ac:dyDescent="0.35">
      <c r="A5399" s="22"/>
      <c r="B5399" s="22"/>
      <c r="C5399" s="22"/>
      <c r="D5399" s="26"/>
      <c r="E5399" s="5" t="s">
        <v>11416</v>
      </c>
      <c r="F5399" s="3"/>
      <c r="G5399" s="20"/>
      <c r="H5399" s="20"/>
      <c r="I5399" s="20"/>
      <c r="J5399" s="24" t="s">
        <v>11417</v>
      </c>
      <c r="K5399" s="22"/>
      <c r="L5399" s="22"/>
      <c r="M5399" s="22"/>
    </row>
    <row r="5400" spans="1:13" ht="15.15" customHeight="1" thickBot="1" x14ac:dyDescent="0.35">
      <c r="A5400" s="22"/>
      <c r="B5400" s="22"/>
      <c r="C5400" s="22"/>
      <c r="D5400" s="26"/>
      <c r="E5400" s="5" t="s">
        <v>11418</v>
      </c>
      <c r="F5400" s="3">
        <v>1</v>
      </c>
      <c r="G5400" s="20">
        <v>4.25</v>
      </c>
      <c r="H5400" s="20">
        <v>2.6</v>
      </c>
      <c r="I5400" s="20"/>
      <c r="J5400" s="30">
        <f t="shared" ref="J5400:J5429" si="104">ROUND(F5400*G5400*H5400,3)</f>
        <v>11.05</v>
      </c>
      <c r="K5400" s="22"/>
      <c r="L5400" s="22"/>
      <c r="M5400" s="22"/>
    </row>
    <row r="5401" spans="1:13" ht="15.15" customHeight="1" thickBot="1" x14ac:dyDescent="0.35">
      <c r="A5401" s="22"/>
      <c r="B5401" s="22"/>
      <c r="C5401" s="22"/>
      <c r="D5401" s="26"/>
      <c r="E5401" s="5"/>
      <c r="F5401" s="3">
        <v>-1</v>
      </c>
      <c r="G5401" s="20">
        <v>2</v>
      </c>
      <c r="H5401" s="20">
        <v>0.6</v>
      </c>
      <c r="I5401" s="20"/>
      <c r="J5401" s="30">
        <f t="shared" si="104"/>
        <v>-1.2</v>
      </c>
      <c r="K5401" s="22"/>
      <c r="L5401" s="22"/>
      <c r="M5401" s="22"/>
    </row>
    <row r="5402" spans="1:13" ht="15.15" customHeight="1" thickBot="1" x14ac:dyDescent="0.35">
      <c r="A5402" s="22"/>
      <c r="B5402" s="22"/>
      <c r="C5402" s="22"/>
      <c r="D5402" s="26"/>
      <c r="E5402" s="5">
        <v>201</v>
      </c>
      <c r="F5402" s="3">
        <v>1</v>
      </c>
      <c r="G5402" s="20">
        <v>3.15</v>
      </c>
      <c r="H5402" s="20">
        <v>1.8</v>
      </c>
      <c r="I5402" s="20"/>
      <c r="J5402" s="30">
        <f t="shared" si="104"/>
        <v>5.67</v>
      </c>
      <c r="K5402" s="22"/>
      <c r="L5402" s="22"/>
      <c r="M5402" s="22"/>
    </row>
    <row r="5403" spans="1:13" ht="15.15" customHeight="1" thickBot="1" x14ac:dyDescent="0.35">
      <c r="A5403" s="22"/>
      <c r="B5403" s="22"/>
      <c r="C5403" s="22"/>
      <c r="D5403" s="26"/>
      <c r="E5403" s="5"/>
      <c r="F5403" s="3">
        <v>1</v>
      </c>
      <c r="G5403" s="20">
        <v>3.15</v>
      </c>
      <c r="H5403" s="20">
        <v>1.2</v>
      </c>
      <c r="I5403" s="20"/>
      <c r="J5403" s="30">
        <f t="shared" si="104"/>
        <v>3.78</v>
      </c>
      <c r="K5403" s="22"/>
      <c r="L5403" s="22"/>
      <c r="M5403" s="22"/>
    </row>
    <row r="5404" spans="1:13" ht="15.15" customHeight="1" thickBot="1" x14ac:dyDescent="0.35">
      <c r="A5404" s="22"/>
      <c r="B5404" s="22"/>
      <c r="C5404" s="22"/>
      <c r="D5404" s="26"/>
      <c r="E5404" s="5"/>
      <c r="F5404" s="3">
        <v>1</v>
      </c>
      <c r="G5404" s="20">
        <v>0.9</v>
      </c>
      <c r="H5404" s="20">
        <v>0.6</v>
      </c>
      <c r="I5404" s="20"/>
      <c r="J5404" s="30">
        <f t="shared" si="104"/>
        <v>0.54</v>
      </c>
      <c r="K5404" s="22"/>
      <c r="L5404" s="22"/>
      <c r="M5404" s="22"/>
    </row>
    <row r="5405" spans="1:13" ht="15.15" customHeight="1" thickBot="1" x14ac:dyDescent="0.35">
      <c r="A5405" s="22"/>
      <c r="B5405" s="22"/>
      <c r="C5405" s="22"/>
      <c r="D5405" s="26"/>
      <c r="E5405" s="5" t="s">
        <v>11419</v>
      </c>
      <c r="F5405" s="3">
        <v>2</v>
      </c>
      <c r="G5405" s="20">
        <v>3.15</v>
      </c>
      <c r="H5405" s="20">
        <v>1.95</v>
      </c>
      <c r="I5405" s="20"/>
      <c r="J5405" s="30">
        <f t="shared" si="104"/>
        <v>12.285</v>
      </c>
      <c r="K5405" s="22"/>
      <c r="L5405" s="22"/>
      <c r="M5405" s="22"/>
    </row>
    <row r="5406" spans="1:13" ht="15.15" customHeight="1" thickBot="1" x14ac:dyDescent="0.35">
      <c r="A5406" s="22"/>
      <c r="B5406" s="22"/>
      <c r="C5406" s="22"/>
      <c r="D5406" s="26"/>
      <c r="E5406" s="5"/>
      <c r="F5406" s="3">
        <v>-2</v>
      </c>
      <c r="G5406" s="20">
        <v>0.8</v>
      </c>
      <c r="H5406" s="20">
        <v>0.45</v>
      </c>
      <c r="I5406" s="20"/>
      <c r="J5406" s="30">
        <f t="shared" si="104"/>
        <v>-0.72</v>
      </c>
      <c r="K5406" s="22"/>
      <c r="L5406" s="22"/>
      <c r="M5406" s="22"/>
    </row>
    <row r="5407" spans="1:13" ht="15.15" customHeight="1" thickBot="1" x14ac:dyDescent="0.35">
      <c r="A5407" s="22"/>
      <c r="B5407" s="22"/>
      <c r="C5407" s="22"/>
      <c r="D5407" s="26"/>
      <c r="E5407" s="5"/>
      <c r="F5407" s="3">
        <v>2</v>
      </c>
      <c r="G5407" s="20">
        <v>3.15</v>
      </c>
      <c r="H5407" s="20">
        <v>1.2</v>
      </c>
      <c r="I5407" s="20"/>
      <c r="J5407" s="30">
        <f t="shared" si="104"/>
        <v>7.56</v>
      </c>
      <c r="K5407" s="22"/>
      <c r="L5407" s="22"/>
      <c r="M5407" s="22"/>
    </row>
    <row r="5408" spans="1:13" ht="15.15" customHeight="1" thickBot="1" x14ac:dyDescent="0.35">
      <c r="A5408" s="22"/>
      <c r="B5408" s="22"/>
      <c r="C5408" s="22"/>
      <c r="D5408" s="26"/>
      <c r="E5408" s="5"/>
      <c r="F5408" s="3">
        <v>2</v>
      </c>
      <c r="G5408" s="20">
        <v>0.9</v>
      </c>
      <c r="H5408" s="20">
        <v>0.6</v>
      </c>
      <c r="I5408" s="20"/>
      <c r="J5408" s="30">
        <f t="shared" si="104"/>
        <v>1.08</v>
      </c>
      <c r="K5408" s="22"/>
      <c r="L5408" s="22"/>
      <c r="M5408" s="22"/>
    </row>
    <row r="5409" spans="1:13" ht="15.15" customHeight="1" thickBot="1" x14ac:dyDescent="0.35">
      <c r="A5409" s="22"/>
      <c r="B5409" s="22"/>
      <c r="C5409" s="22"/>
      <c r="D5409" s="26"/>
      <c r="E5409" s="5">
        <v>204</v>
      </c>
      <c r="F5409" s="3">
        <v>1</v>
      </c>
      <c r="G5409" s="20">
        <v>3.15</v>
      </c>
      <c r="H5409" s="20">
        <v>1.9</v>
      </c>
      <c r="I5409" s="20"/>
      <c r="J5409" s="30">
        <f t="shared" si="104"/>
        <v>5.9850000000000003</v>
      </c>
      <c r="K5409" s="22"/>
      <c r="L5409" s="22"/>
      <c r="M5409" s="22"/>
    </row>
    <row r="5410" spans="1:13" ht="15.15" customHeight="1" thickBot="1" x14ac:dyDescent="0.35">
      <c r="A5410" s="22"/>
      <c r="B5410" s="22"/>
      <c r="C5410" s="22"/>
      <c r="D5410" s="26"/>
      <c r="E5410" s="5"/>
      <c r="F5410" s="3">
        <v>1</v>
      </c>
      <c r="G5410" s="20">
        <v>3.15</v>
      </c>
      <c r="H5410" s="20">
        <v>1.2</v>
      </c>
      <c r="I5410" s="20"/>
      <c r="J5410" s="30">
        <f t="shared" si="104"/>
        <v>3.78</v>
      </c>
      <c r="K5410" s="22"/>
      <c r="L5410" s="22"/>
      <c r="M5410" s="22"/>
    </row>
    <row r="5411" spans="1:13" ht="15.15" customHeight="1" thickBot="1" x14ac:dyDescent="0.35">
      <c r="A5411" s="22"/>
      <c r="B5411" s="22"/>
      <c r="C5411" s="22"/>
      <c r="D5411" s="26"/>
      <c r="E5411" s="5"/>
      <c r="F5411" s="3">
        <v>1</v>
      </c>
      <c r="G5411" s="20">
        <v>0.9</v>
      </c>
      <c r="H5411" s="20">
        <v>0.6</v>
      </c>
      <c r="I5411" s="20"/>
      <c r="J5411" s="30">
        <f t="shared" si="104"/>
        <v>0.54</v>
      </c>
      <c r="K5411" s="22"/>
      <c r="L5411" s="22"/>
      <c r="M5411" s="22"/>
    </row>
    <row r="5412" spans="1:13" ht="15.15" customHeight="1" thickBot="1" x14ac:dyDescent="0.35">
      <c r="A5412" s="22"/>
      <c r="B5412" s="22"/>
      <c r="C5412" s="22"/>
      <c r="D5412" s="26"/>
      <c r="E5412" s="5"/>
      <c r="F5412" s="3">
        <v>-1</v>
      </c>
      <c r="G5412" s="20">
        <v>0.8</v>
      </c>
      <c r="H5412" s="20">
        <v>0.45</v>
      </c>
      <c r="I5412" s="20"/>
      <c r="J5412" s="30">
        <f t="shared" si="104"/>
        <v>-0.36</v>
      </c>
      <c r="K5412" s="22"/>
      <c r="L5412" s="22"/>
      <c r="M5412" s="22"/>
    </row>
    <row r="5413" spans="1:13" ht="15.15" customHeight="1" thickBot="1" x14ac:dyDescent="0.35">
      <c r="A5413" s="22"/>
      <c r="B5413" s="22"/>
      <c r="C5413" s="22"/>
      <c r="D5413" s="26"/>
      <c r="E5413" s="5">
        <v>205</v>
      </c>
      <c r="F5413" s="3">
        <v>1</v>
      </c>
      <c r="G5413" s="20">
        <v>3.15</v>
      </c>
      <c r="H5413" s="20">
        <v>2</v>
      </c>
      <c r="I5413" s="20"/>
      <c r="J5413" s="30">
        <f t="shared" si="104"/>
        <v>6.3</v>
      </c>
      <c r="K5413" s="22"/>
      <c r="L5413" s="22"/>
      <c r="M5413" s="22"/>
    </row>
    <row r="5414" spans="1:13" ht="15.15" customHeight="1" thickBot="1" x14ac:dyDescent="0.35">
      <c r="A5414" s="22"/>
      <c r="B5414" s="22"/>
      <c r="C5414" s="22"/>
      <c r="D5414" s="26"/>
      <c r="E5414" s="5"/>
      <c r="F5414" s="3">
        <v>-1</v>
      </c>
      <c r="G5414" s="20">
        <v>0.8</v>
      </c>
      <c r="H5414" s="20">
        <v>0.45</v>
      </c>
      <c r="I5414" s="20"/>
      <c r="J5414" s="30">
        <f t="shared" si="104"/>
        <v>-0.36</v>
      </c>
      <c r="K5414" s="22"/>
      <c r="L5414" s="22"/>
      <c r="M5414" s="22"/>
    </row>
    <row r="5415" spans="1:13" ht="15.15" customHeight="1" thickBot="1" x14ac:dyDescent="0.35">
      <c r="A5415" s="22"/>
      <c r="B5415" s="22"/>
      <c r="C5415" s="22"/>
      <c r="D5415" s="26"/>
      <c r="E5415" s="5"/>
      <c r="F5415" s="3">
        <v>1</v>
      </c>
      <c r="G5415" s="20">
        <v>3.3</v>
      </c>
      <c r="H5415" s="20">
        <v>1.5</v>
      </c>
      <c r="I5415" s="20"/>
      <c r="J5415" s="30">
        <f t="shared" si="104"/>
        <v>4.95</v>
      </c>
      <c r="K5415" s="22"/>
      <c r="L5415" s="22"/>
      <c r="M5415" s="22"/>
    </row>
    <row r="5416" spans="1:13" ht="15.15" customHeight="1" thickBot="1" x14ac:dyDescent="0.35">
      <c r="A5416" s="22"/>
      <c r="B5416" s="22"/>
      <c r="C5416" s="22"/>
      <c r="D5416" s="26"/>
      <c r="E5416" s="5">
        <v>206</v>
      </c>
      <c r="F5416" s="3">
        <v>1</v>
      </c>
      <c r="G5416" s="20">
        <v>2.2000000000000002</v>
      </c>
      <c r="H5416" s="20">
        <v>1.5</v>
      </c>
      <c r="I5416" s="20"/>
      <c r="J5416" s="30">
        <f t="shared" si="104"/>
        <v>3.3</v>
      </c>
      <c r="K5416" s="22"/>
      <c r="L5416" s="22"/>
      <c r="M5416" s="22"/>
    </row>
    <row r="5417" spans="1:13" ht="15.15" customHeight="1" thickBot="1" x14ac:dyDescent="0.35">
      <c r="A5417" s="22"/>
      <c r="B5417" s="22"/>
      <c r="C5417" s="22"/>
      <c r="D5417" s="26"/>
      <c r="E5417" s="5"/>
      <c r="F5417" s="3">
        <v>1</v>
      </c>
      <c r="G5417" s="20">
        <v>0.6</v>
      </c>
      <c r="H5417" s="20">
        <v>1.85</v>
      </c>
      <c r="I5417" s="20"/>
      <c r="J5417" s="30">
        <f t="shared" si="104"/>
        <v>1.1100000000000001</v>
      </c>
      <c r="K5417" s="22"/>
      <c r="L5417" s="22"/>
      <c r="M5417" s="22"/>
    </row>
    <row r="5418" spans="1:13" ht="15.15" customHeight="1" thickBot="1" x14ac:dyDescent="0.35">
      <c r="A5418" s="22"/>
      <c r="B5418" s="22"/>
      <c r="C5418" s="22"/>
      <c r="D5418" s="26"/>
      <c r="E5418" s="5"/>
      <c r="F5418" s="3">
        <v>1</v>
      </c>
      <c r="G5418" s="20">
        <v>2.95</v>
      </c>
      <c r="H5418" s="20">
        <v>1.25</v>
      </c>
      <c r="I5418" s="20"/>
      <c r="J5418" s="30">
        <f t="shared" si="104"/>
        <v>3.6880000000000002</v>
      </c>
      <c r="K5418" s="22"/>
      <c r="L5418" s="22"/>
      <c r="M5418" s="22"/>
    </row>
    <row r="5419" spans="1:13" ht="15.15" customHeight="1" thickBot="1" x14ac:dyDescent="0.35">
      <c r="A5419" s="22"/>
      <c r="B5419" s="22"/>
      <c r="C5419" s="22"/>
      <c r="D5419" s="26"/>
      <c r="E5419" s="5"/>
      <c r="F5419" s="3">
        <v>1</v>
      </c>
      <c r="G5419" s="20">
        <v>0.65</v>
      </c>
      <c r="H5419" s="20">
        <v>0.25</v>
      </c>
      <c r="I5419" s="20"/>
      <c r="J5419" s="30">
        <f t="shared" si="104"/>
        <v>0.16300000000000001</v>
      </c>
      <c r="K5419" s="22"/>
      <c r="L5419" s="22"/>
      <c r="M5419" s="22"/>
    </row>
    <row r="5420" spans="1:13" ht="15.15" customHeight="1" thickBot="1" x14ac:dyDescent="0.35">
      <c r="A5420" s="22"/>
      <c r="B5420" s="22"/>
      <c r="C5420" s="22"/>
      <c r="D5420" s="26"/>
      <c r="E5420" s="5">
        <v>207</v>
      </c>
      <c r="F5420" s="3">
        <v>1</v>
      </c>
      <c r="G5420" s="20">
        <v>2.95</v>
      </c>
      <c r="H5420" s="20">
        <v>0.95</v>
      </c>
      <c r="I5420" s="20"/>
      <c r="J5420" s="30">
        <f t="shared" si="104"/>
        <v>2.8029999999999999</v>
      </c>
      <c r="K5420" s="22"/>
      <c r="L5420" s="22"/>
      <c r="M5420" s="22"/>
    </row>
    <row r="5421" spans="1:13" ht="15.15" customHeight="1" thickBot="1" x14ac:dyDescent="0.35">
      <c r="A5421" s="22"/>
      <c r="B5421" s="22"/>
      <c r="C5421" s="22"/>
      <c r="D5421" s="26"/>
      <c r="E5421" s="5"/>
      <c r="F5421" s="3">
        <v>1</v>
      </c>
      <c r="G5421" s="20">
        <v>2.15</v>
      </c>
      <c r="H5421" s="20">
        <v>0.55000000000000004</v>
      </c>
      <c r="I5421" s="20"/>
      <c r="J5421" s="30">
        <f t="shared" si="104"/>
        <v>1.1830000000000001</v>
      </c>
      <c r="K5421" s="22"/>
      <c r="L5421" s="22"/>
      <c r="M5421" s="22"/>
    </row>
    <row r="5422" spans="1:13" ht="15.15" customHeight="1" thickBot="1" x14ac:dyDescent="0.35">
      <c r="A5422" s="22"/>
      <c r="B5422" s="22"/>
      <c r="C5422" s="22"/>
      <c r="D5422" s="26"/>
      <c r="E5422" s="5"/>
      <c r="F5422" s="3">
        <v>1</v>
      </c>
      <c r="G5422" s="20">
        <v>3.15</v>
      </c>
      <c r="H5422" s="20">
        <v>2.15</v>
      </c>
      <c r="I5422" s="20"/>
      <c r="J5422" s="30">
        <f t="shared" si="104"/>
        <v>6.7729999999999997</v>
      </c>
      <c r="K5422" s="22"/>
      <c r="L5422" s="22"/>
      <c r="M5422" s="22"/>
    </row>
    <row r="5423" spans="1:13" ht="15.15" customHeight="1" thickBot="1" x14ac:dyDescent="0.35">
      <c r="A5423" s="22"/>
      <c r="B5423" s="22"/>
      <c r="C5423" s="22"/>
      <c r="D5423" s="26"/>
      <c r="E5423" s="5">
        <v>208</v>
      </c>
      <c r="F5423" s="3">
        <v>1</v>
      </c>
      <c r="G5423" s="20">
        <v>3.85</v>
      </c>
      <c r="H5423" s="20">
        <v>1.56</v>
      </c>
      <c r="I5423" s="20"/>
      <c r="J5423" s="30">
        <f t="shared" si="104"/>
        <v>6.0060000000000002</v>
      </c>
      <c r="K5423" s="22"/>
      <c r="L5423" s="22"/>
      <c r="M5423" s="22"/>
    </row>
    <row r="5424" spans="1:13" ht="15.15" customHeight="1" thickBot="1" x14ac:dyDescent="0.35">
      <c r="A5424" s="22"/>
      <c r="B5424" s="22"/>
      <c r="C5424" s="22"/>
      <c r="D5424" s="26"/>
      <c r="E5424" s="5"/>
      <c r="F5424" s="3">
        <v>1</v>
      </c>
      <c r="G5424" s="20">
        <v>1.8</v>
      </c>
      <c r="H5424" s="20">
        <v>0.6</v>
      </c>
      <c r="I5424" s="20"/>
      <c r="J5424" s="30">
        <f t="shared" si="104"/>
        <v>1.08</v>
      </c>
      <c r="K5424" s="22"/>
      <c r="L5424" s="22"/>
      <c r="M5424" s="22"/>
    </row>
    <row r="5425" spans="1:13" ht="15.15" customHeight="1" thickBot="1" x14ac:dyDescent="0.35">
      <c r="A5425" s="22"/>
      <c r="B5425" s="22"/>
      <c r="C5425" s="22"/>
      <c r="D5425" s="26"/>
      <c r="E5425" s="5"/>
      <c r="F5425" s="3">
        <v>1</v>
      </c>
      <c r="G5425" s="20">
        <v>3.15</v>
      </c>
      <c r="H5425" s="20">
        <v>1.2</v>
      </c>
      <c r="I5425" s="20"/>
      <c r="J5425" s="30">
        <f t="shared" si="104"/>
        <v>3.78</v>
      </c>
      <c r="K5425" s="22"/>
      <c r="L5425" s="22"/>
      <c r="M5425" s="22"/>
    </row>
    <row r="5426" spans="1:13" ht="15.15" customHeight="1" thickBot="1" x14ac:dyDescent="0.35">
      <c r="A5426" s="22"/>
      <c r="B5426" s="22"/>
      <c r="C5426" s="22"/>
      <c r="D5426" s="26"/>
      <c r="E5426" s="5">
        <v>209</v>
      </c>
      <c r="F5426" s="3">
        <v>1</v>
      </c>
      <c r="G5426" s="20">
        <v>2.35</v>
      </c>
      <c r="H5426" s="20">
        <v>1.75</v>
      </c>
      <c r="I5426" s="20"/>
      <c r="J5426" s="30">
        <f t="shared" si="104"/>
        <v>4.1130000000000004</v>
      </c>
      <c r="K5426" s="22"/>
      <c r="L5426" s="22"/>
      <c r="M5426" s="22"/>
    </row>
    <row r="5427" spans="1:13" ht="15.15" customHeight="1" thickBot="1" x14ac:dyDescent="0.35">
      <c r="A5427" s="22"/>
      <c r="B5427" s="22"/>
      <c r="C5427" s="22"/>
      <c r="D5427" s="26"/>
      <c r="E5427" s="5"/>
      <c r="F5427" s="3">
        <v>1</v>
      </c>
      <c r="G5427" s="20">
        <v>2.35</v>
      </c>
      <c r="H5427" s="20">
        <v>2.5</v>
      </c>
      <c r="I5427" s="20"/>
      <c r="J5427" s="30">
        <f t="shared" si="104"/>
        <v>5.875</v>
      </c>
      <c r="K5427" s="22"/>
      <c r="L5427" s="22"/>
      <c r="M5427" s="22"/>
    </row>
    <row r="5428" spans="1:13" ht="15.15" customHeight="1" thickBot="1" x14ac:dyDescent="0.35">
      <c r="A5428" s="22"/>
      <c r="B5428" s="22"/>
      <c r="C5428" s="22"/>
      <c r="D5428" s="26"/>
      <c r="E5428" s="5"/>
      <c r="F5428" s="3">
        <v>1</v>
      </c>
      <c r="G5428" s="20">
        <v>4</v>
      </c>
      <c r="H5428" s="20">
        <v>5</v>
      </c>
      <c r="I5428" s="20"/>
      <c r="J5428" s="30">
        <f t="shared" si="104"/>
        <v>20</v>
      </c>
      <c r="K5428" s="22"/>
      <c r="L5428" s="22"/>
      <c r="M5428" s="22"/>
    </row>
    <row r="5429" spans="1:13" ht="15.15" customHeight="1" thickBot="1" x14ac:dyDescent="0.35">
      <c r="A5429" s="22"/>
      <c r="B5429" s="22"/>
      <c r="C5429" s="22"/>
      <c r="D5429" s="26"/>
      <c r="E5429" s="5" t="s">
        <v>11420</v>
      </c>
      <c r="F5429" s="3">
        <v>2</v>
      </c>
      <c r="G5429" s="20">
        <v>1.8</v>
      </c>
      <c r="H5429" s="20">
        <v>1.5</v>
      </c>
      <c r="I5429" s="20"/>
      <c r="J5429" s="30">
        <f t="shared" si="104"/>
        <v>5.4</v>
      </c>
      <c r="K5429" s="22"/>
      <c r="L5429" s="22"/>
      <c r="M5429" s="22"/>
    </row>
    <row r="5430" spans="1:13" ht="15.15" customHeight="1" thickBot="1" x14ac:dyDescent="0.35">
      <c r="A5430" s="22"/>
      <c r="B5430" s="22"/>
      <c r="C5430" s="22"/>
      <c r="D5430" s="26"/>
      <c r="E5430" s="5" t="s">
        <v>11421</v>
      </c>
      <c r="F5430" s="3"/>
      <c r="G5430" s="20"/>
      <c r="H5430" s="20"/>
      <c r="I5430" s="20"/>
      <c r="J5430" s="24" t="s">
        <v>11422</v>
      </c>
      <c r="K5430" s="22"/>
      <c r="L5430" s="22"/>
      <c r="M5430" s="22"/>
    </row>
    <row r="5431" spans="1:13" ht="15.15" customHeight="1" thickBot="1" x14ac:dyDescent="0.35">
      <c r="A5431" s="22"/>
      <c r="B5431" s="22"/>
      <c r="C5431" s="22"/>
      <c r="D5431" s="26"/>
      <c r="E5431" s="5" t="s">
        <v>11423</v>
      </c>
      <c r="F5431" s="3">
        <v>1</v>
      </c>
      <c r="G5431" s="20">
        <v>16.600000000000001</v>
      </c>
      <c r="H5431" s="20">
        <v>12.05</v>
      </c>
      <c r="I5431" s="20"/>
      <c r="J5431" s="30">
        <f t="shared" ref="J5431:J5445" si="105">ROUND(F5431*G5431*H5431,3)</f>
        <v>200.03</v>
      </c>
      <c r="K5431" s="22"/>
      <c r="L5431" s="22"/>
      <c r="M5431" s="22"/>
    </row>
    <row r="5432" spans="1:13" ht="15.15" customHeight="1" thickBot="1" x14ac:dyDescent="0.35">
      <c r="A5432" s="22"/>
      <c r="B5432" s="22"/>
      <c r="C5432" s="22"/>
      <c r="D5432" s="26"/>
      <c r="E5432" s="5"/>
      <c r="F5432" s="3">
        <v>1</v>
      </c>
      <c r="G5432" s="20">
        <v>6.7</v>
      </c>
      <c r="H5432" s="20">
        <v>0.95</v>
      </c>
      <c r="I5432" s="20"/>
      <c r="J5432" s="30">
        <f t="shared" si="105"/>
        <v>6.3650000000000002</v>
      </c>
      <c r="K5432" s="22"/>
      <c r="L5432" s="22"/>
      <c r="M5432" s="22"/>
    </row>
    <row r="5433" spans="1:13" ht="15.15" customHeight="1" thickBot="1" x14ac:dyDescent="0.35">
      <c r="A5433" s="22"/>
      <c r="B5433" s="22"/>
      <c r="C5433" s="22"/>
      <c r="D5433" s="26"/>
      <c r="E5433" s="5"/>
      <c r="F5433" s="3">
        <v>1</v>
      </c>
      <c r="G5433" s="20">
        <v>3.6</v>
      </c>
      <c r="H5433" s="20">
        <v>0.95</v>
      </c>
      <c r="I5433" s="20"/>
      <c r="J5433" s="30">
        <f t="shared" si="105"/>
        <v>3.42</v>
      </c>
      <c r="K5433" s="22"/>
      <c r="L5433" s="22"/>
      <c r="M5433" s="22"/>
    </row>
    <row r="5434" spans="1:13" ht="15.15" customHeight="1" thickBot="1" x14ac:dyDescent="0.35">
      <c r="A5434" s="22"/>
      <c r="B5434" s="22"/>
      <c r="C5434" s="22"/>
      <c r="D5434" s="26"/>
      <c r="E5434" s="5" t="s">
        <v>11424</v>
      </c>
      <c r="F5434" s="3">
        <v>-6</v>
      </c>
      <c r="G5434" s="20">
        <v>2.7</v>
      </c>
      <c r="H5434" s="20">
        <v>3.75</v>
      </c>
      <c r="I5434" s="20"/>
      <c r="J5434" s="30">
        <f t="shared" si="105"/>
        <v>-60.75</v>
      </c>
      <c r="K5434" s="22"/>
      <c r="L5434" s="22"/>
      <c r="M5434" s="22"/>
    </row>
    <row r="5435" spans="1:13" ht="21.3" customHeight="1" thickBot="1" x14ac:dyDescent="0.35">
      <c r="A5435" s="22"/>
      <c r="B5435" s="22"/>
      <c r="C5435" s="22"/>
      <c r="D5435" s="26"/>
      <c r="E5435" s="5" t="s">
        <v>11425</v>
      </c>
      <c r="F5435" s="3">
        <v>1</v>
      </c>
      <c r="G5435" s="20">
        <v>3</v>
      </c>
      <c r="H5435" s="20">
        <v>3.45</v>
      </c>
      <c r="I5435" s="20"/>
      <c r="J5435" s="30">
        <f t="shared" si="105"/>
        <v>10.35</v>
      </c>
      <c r="K5435" s="22"/>
      <c r="L5435" s="22"/>
      <c r="M5435" s="22"/>
    </row>
    <row r="5436" spans="1:13" ht="15.15" customHeight="1" thickBot="1" x14ac:dyDescent="0.35">
      <c r="A5436" s="22"/>
      <c r="B5436" s="22"/>
      <c r="C5436" s="22"/>
      <c r="D5436" s="26"/>
      <c r="E5436" s="5"/>
      <c r="F5436" s="3">
        <v>1</v>
      </c>
      <c r="G5436" s="20">
        <v>2.5</v>
      </c>
      <c r="H5436" s="20">
        <v>2.8</v>
      </c>
      <c r="I5436" s="20"/>
      <c r="J5436" s="30">
        <f t="shared" si="105"/>
        <v>7</v>
      </c>
      <c r="K5436" s="22"/>
      <c r="L5436" s="22"/>
      <c r="M5436" s="22"/>
    </row>
    <row r="5437" spans="1:13" ht="15.15" customHeight="1" thickBot="1" x14ac:dyDescent="0.35">
      <c r="A5437" s="22"/>
      <c r="B5437" s="22"/>
      <c r="C5437" s="22"/>
      <c r="D5437" s="26"/>
      <c r="E5437" s="5" t="s">
        <v>11426</v>
      </c>
      <c r="F5437" s="3">
        <v>1</v>
      </c>
      <c r="G5437" s="20">
        <v>3.25</v>
      </c>
      <c r="H5437" s="20">
        <v>2.6</v>
      </c>
      <c r="I5437" s="20"/>
      <c r="J5437" s="30">
        <f t="shared" si="105"/>
        <v>8.4499999999999993</v>
      </c>
      <c r="K5437" s="22"/>
      <c r="L5437" s="22"/>
      <c r="M5437" s="22"/>
    </row>
    <row r="5438" spans="1:13" ht="15.15" customHeight="1" thickBot="1" x14ac:dyDescent="0.35">
      <c r="A5438" s="22"/>
      <c r="B5438" s="22"/>
      <c r="C5438" s="22"/>
      <c r="D5438" s="26"/>
      <c r="E5438" s="5" t="s">
        <v>11427</v>
      </c>
      <c r="F5438" s="3">
        <v>1</v>
      </c>
      <c r="G5438" s="20">
        <v>6.3</v>
      </c>
      <c r="H5438" s="20">
        <v>11.6</v>
      </c>
      <c r="I5438" s="20"/>
      <c r="J5438" s="30">
        <f t="shared" si="105"/>
        <v>73.08</v>
      </c>
      <c r="K5438" s="22"/>
      <c r="L5438" s="22"/>
      <c r="M5438" s="22"/>
    </row>
    <row r="5439" spans="1:13" ht="15.15" customHeight="1" thickBot="1" x14ac:dyDescent="0.35">
      <c r="A5439" s="22"/>
      <c r="B5439" s="22"/>
      <c r="C5439" s="22"/>
      <c r="D5439" s="26"/>
      <c r="E5439" s="5" t="s">
        <v>11428</v>
      </c>
      <c r="F5439" s="3">
        <v>-1</v>
      </c>
      <c r="G5439" s="20">
        <v>3.3</v>
      </c>
      <c r="H5439" s="20">
        <v>7.2</v>
      </c>
      <c r="I5439" s="20"/>
      <c r="J5439" s="30">
        <f t="shared" si="105"/>
        <v>-23.76</v>
      </c>
      <c r="K5439" s="22"/>
      <c r="L5439" s="22"/>
      <c r="M5439" s="22"/>
    </row>
    <row r="5440" spans="1:13" ht="15.15" customHeight="1" thickBot="1" x14ac:dyDescent="0.35">
      <c r="A5440" s="22"/>
      <c r="B5440" s="22"/>
      <c r="C5440" s="22"/>
      <c r="D5440" s="26"/>
      <c r="E5440" s="5" t="s">
        <v>11429</v>
      </c>
      <c r="F5440" s="3">
        <v>1</v>
      </c>
      <c r="G5440" s="20">
        <v>3.2</v>
      </c>
      <c r="H5440" s="20">
        <v>11.45</v>
      </c>
      <c r="I5440" s="20"/>
      <c r="J5440" s="30">
        <f t="shared" si="105"/>
        <v>36.64</v>
      </c>
      <c r="K5440" s="22"/>
      <c r="L5440" s="22"/>
      <c r="M5440" s="22"/>
    </row>
    <row r="5441" spans="1:13" ht="15.15" customHeight="1" thickBot="1" x14ac:dyDescent="0.35">
      <c r="A5441" s="22"/>
      <c r="B5441" s="22"/>
      <c r="C5441" s="22"/>
      <c r="D5441" s="26"/>
      <c r="E5441" s="5"/>
      <c r="F5441" s="3">
        <v>1</v>
      </c>
      <c r="G5441" s="20">
        <v>8.25</v>
      </c>
      <c r="H5441" s="20">
        <v>10.85</v>
      </c>
      <c r="I5441" s="20"/>
      <c r="J5441" s="30">
        <f t="shared" si="105"/>
        <v>89.513000000000005</v>
      </c>
      <c r="K5441" s="22"/>
      <c r="L5441" s="22"/>
      <c r="M5441" s="22"/>
    </row>
    <row r="5442" spans="1:13" ht="15.15" customHeight="1" thickBot="1" x14ac:dyDescent="0.35">
      <c r="A5442" s="22"/>
      <c r="B5442" s="22"/>
      <c r="C5442" s="22"/>
      <c r="D5442" s="26"/>
      <c r="E5442" s="5" t="s">
        <v>11430</v>
      </c>
      <c r="F5442" s="3">
        <v>-4</v>
      </c>
      <c r="G5442" s="20">
        <v>3.3</v>
      </c>
      <c r="H5442" s="20">
        <v>3.3</v>
      </c>
      <c r="I5442" s="20"/>
      <c r="J5442" s="30">
        <f t="shared" si="105"/>
        <v>-43.56</v>
      </c>
      <c r="K5442" s="22"/>
      <c r="L5442" s="22"/>
      <c r="M5442" s="22"/>
    </row>
    <row r="5443" spans="1:13" ht="15.15" customHeight="1" thickBot="1" x14ac:dyDescent="0.35">
      <c r="A5443" s="22"/>
      <c r="B5443" s="22"/>
      <c r="C5443" s="22"/>
      <c r="D5443" s="26"/>
      <c r="E5443" s="5" t="s">
        <v>11431</v>
      </c>
      <c r="F5443" s="3">
        <v>1</v>
      </c>
      <c r="G5443" s="20">
        <v>1.8</v>
      </c>
      <c r="H5443" s="20">
        <v>11.15</v>
      </c>
      <c r="I5443" s="20"/>
      <c r="J5443" s="30">
        <f t="shared" si="105"/>
        <v>20.07</v>
      </c>
      <c r="K5443" s="22"/>
      <c r="L5443" s="22"/>
      <c r="M5443" s="22"/>
    </row>
    <row r="5444" spans="1:13" ht="15.15" customHeight="1" thickBot="1" x14ac:dyDescent="0.35">
      <c r="A5444" s="22"/>
      <c r="B5444" s="22"/>
      <c r="C5444" s="22"/>
      <c r="D5444" s="26"/>
      <c r="E5444" s="5"/>
      <c r="F5444" s="3">
        <v>1</v>
      </c>
      <c r="G5444" s="20">
        <v>2.4500000000000002</v>
      </c>
      <c r="H5444" s="20">
        <v>3.7</v>
      </c>
      <c r="I5444" s="20"/>
      <c r="J5444" s="30">
        <f t="shared" si="105"/>
        <v>9.0649999999999995</v>
      </c>
      <c r="K5444" s="22"/>
      <c r="L5444" s="22"/>
      <c r="M5444" s="22"/>
    </row>
    <row r="5445" spans="1:13" ht="15.15" customHeight="1" thickBot="1" x14ac:dyDescent="0.35">
      <c r="A5445" s="22"/>
      <c r="B5445" s="22"/>
      <c r="C5445" s="22"/>
      <c r="D5445" s="26"/>
      <c r="E5445" s="5" t="s">
        <v>11432</v>
      </c>
      <c r="F5445" s="3">
        <v>1</v>
      </c>
      <c r="G5445" s="20">
        <v>9.6999999999999993</v>
      </c>
      <c r="H5445" s="20">
        <v>3.8</v>
      </c>
      <c r="I5445" s="20"/>
      <c r="J5445" s="30">
        <f t="shared" si="105"/>
        <v>36.86</v>
      </c>
      <c r="K5445" s="32">
        <f>SUM(J5291:J5445)</f>
        <v>1090.4319999999996</v>
      </c>
      <c r="L5445" s="22"/>
      <c r="M5445" s="22"/>
    </row>
    <row r="5446" spans="1:13" ht="15.45" customHeight="1" thickBot="1" x14ac:dyDescent="0.35">
      <c r="A5446" s="10" t="s">
        <v>11433</v>
      </c>
      <c r="B5446" s="5" t="s">
        <v>11434</v>
      </c>
      <c r="C5446" s="5" t="s">
        <v>11435</v>
      </c>
      <c r="D5446" s="84" t="s">
        <v>11436</v>
      </c>
      <c r="E5446" s="84"/>
      <c r="F5446" s="84"/>
      <c r="G5446" s="84"/>
      <c r="H5446" s="84"/>
      <c r="I5446" s="84"/>
      <c r="J5446" s="84"/>
      <c r="K5446" s="20">
        <f>SUM(K5449:K5480)</f>
        <v>159.77800000000002</v>
      </c>
      <c r="L5446" s="21">
        <f>ROUND(0*(1+M2/100),2)</f>
        <v>0</v>
      </c>
      <c r="M5446" s="21">
        <f>ROUND(K5446*L5446,2)</f>
        <v>0</v>
      </c>
    </row>
    <row r="5447" spans="1:13" ht="39.75" customHeight="1" thickBot="1" x14ac:dyDescent="0.35">
      <c r="A5447" s="22"/>
      <c r="B5447" s="22"/>
      <c r="C5447" s="22"/>
      <c r="D5447" s="84" t="s">
        <v>11437</v>
      </c>
      <c r="E5447" s="84"/>
      <c r="F5447" s="84"/>
      <c r="G5447" s="84"/>
      <c r="H5447" s="84"/>
      <c r="I5447" s="84"/>
      <c r="J5447" s="84"/>
      <c r="K5447" s="84"/>
      <c r="L5447" s="84"/>
      <c r="M5447" s="84"/>
    </row>
    <row r="5448" spans="1:13" ht="15.15" customHeight="1" thickBot="1" x14ac:dyDescent="0.35">
      <c r="A5448" s="22"/>
      <c r="B5448" s="22"/>
      <c r="C5448" s="22"/>
      <c r="D5448" s="22"/>
      <c r="E5448" s="23"/>
      <c r="F5448" s="25" t="s">
        <v>11438</v>
      </c>
      <c r="G5448" s="25" t="s">
        <v>11439</v>
      </c>
      <c r="H5448" s="25" t="s">
        <v>11440</v>
      </c>
      <c r="I5448" s="25" t="s">
        <v>11441</v>
      </c>
      <c r="J5448" s="25" t="s">
        <v>11442</v>
      </c>
      <c r="K5448" s="25" t="s">
        <v>11443</v>
      </c>
      <c r="L5448" s="22"/>
      <c r="M5448" s="22"/>
    </row>
    <row r="5449" spans="1:13" ht="15.15" customHeight="1" thickBot="1" x14ac:dyDescent="0.35">
      <c r="A5449" s="22"/>
      <c r="B5449" s="22"/>
      <c r="C5449" s="22"/>
      <c r="D5449" s="26"/>
      <c r="E5449" s="27" t="s">
        <v>11444</v>
      </c>
      <c r="F5449" s="28"/>
      <c r="G5449" s="29"/>
      <c r="H5449" s="29"/>
      <c r="I5449" s="29"/>
      <c r="J5449" s="41" t="s">
        <v>11445</v>
      </c>
      <c r="K5449" s="42"/>
      <c r="L5449" s="22"/>
      <c r="M5449" s="22"/>
    </row>
    <row r="5450" spans="1:13" ht="15.15" customHeight="1" thickBot="1" x14ac:dyDescent="0.35">
      <c r="A5450" s="22"/>
      <c r="B5450" s="22"/>
      <c r="C5450" s="22"/>
      <c r="D5450" s="26"/>
      <c r="E5450" s="5" t="s">
        <v>11446</v>
      </c>
      <c r="F5450" s="3">
        <v>1</v>
      </c>
      <c r="G5450" s="20">
        <v>4.3</v>
      </c>
      <c r="H5450" s="20">
        <v>1.65</v>
      </c>
      <c r="I5450" s="20"/>
      <c r="J5450" s="30">
        <f>ROUND(F5450*G5450*H5450,3)</f>
        <v>7.0949999999999998</v>
      </c>
      <c r="K5450" s="22"/>
      <c r="L5450" s="22"/>
      <c r="M5450" s="22"/>
    </row>
    <row r="5451" spans="1:13" ht="15.15" customHeight="1" thickBot="1" x14ac:dyDescent="0.35">
      <c r="A5451" s="22"/>
      <c r="B5451" s="22"/>
      <c r="C5451" s="22"/>
      <c r="D5451" s="26"/>
      <c r="E5451" s="5" t="s">
        <v>11447</v>
      </c>
      <c r="F5451" s="3">
        <v>3</v>
      </c>
      <c r="G5451" s="20">
        <v>2.1</v>
      </c>
      <c r="H5451" s="20">
        <v>1.1000000000000001</v>
      </c>
      <c r="I5451" s="20"/>
      <c r="J5451" s="30">
        <f>ROUND(F5451*G5451*H5451,3)</f>
        <v>6.93</v>
      </c>
      <c r="K5451" s="22"/>
      <c r="L5451" s="22"/>
      <c r="M5451" s="22"/>
    </row>
    <row r="5452" spans="1:13" ht="15.15" customHeight="1" thickBot="1" x14ac:dyDescent="0.35">
      <c r="A5452" s="22"/>
      <c r="B5452" s="22"/>
      <c r="C5452" s="22"/>
      <c r="D5452" s="26"/>
      <c r="E5452" s="5" t="s">
        <v>11448</v>
      </c>
      <c r="F5452" s="3">
        <v>2</v>
      </c>
      <c r="G5452" s="20">
        <v>1.25</v>
      </c>
      <c r="H5452" s="20">
        <v>1.1000000000000001</v>
      </c>
      <c r="I5452" s="20"/>
      <c r="J5452" s="30">
        <f>ROUND(F5452*G5452*H5452,3)</f>
        <v>2.75</v>
      </c>
      <c r="K5452" s="22"/>
      <c r="L5452" s="22"/>
      <c r="M5452" s="22"/>
    </row>
    <row r="5453" spans="1:13" ht="15.15" customHeight="1" thickBot="1" x14ac:dyDescent="0.35">
      <c r="A5453" s="22"/>
      <c r="B5453" s="22"/>
      <c r="C5453" s="22"/>
      <c r="D5453" s="26"/>
      <c r="E5453" s="5" t="s">
        <v>11449</v>
      </c>
      <c r="F5453" s="3"/>
      <c r="G5453" s="20"/>
      <c r="H5453" s="20"/>
      <c r="I5453" s="20"/>
      <c r="J5453" s="24" t="s">
        <v>11450</v>
      </c>
      <c r="K5453" s="22"/>
      <c r="L5453" s="22"/>
      <c r="M5453" s="22"/>
    </row>
    <row r="5454" spans="1:13" ht="15.15" customHeight="1" thickBot="1" x14ac:dyDescent="0.35">
      <c r="A5454" s="22"/>
      <c r="B5454" s="22"/>
      <c r="C5454" s="22"/>
      <c r="D5454" s="26"/>
      <c r="E5454" s="5" t="s">
        <v>11451</v>
      </c>
      <c r="F5454" s="3">
        <v>1</v>
      </c>
      <c r="G5454" s="20">
        <v>1.8</v>
      </c>
      <c r="H5454" s="20">
        <v>4.2</v>
      </c>
      <c r="I5454" s="20"/>
      <c r="J5454" s="30">
        <f>ROUND(F5454*G5454*H5454,3)</f>
        <v>7.56</v>
      </c>
      <c r="K5454" s="22"/>
      <c r="L5454" s="22"/>
      <c r="M5454" s="22"/>
    </row>
    <row r="5455" spans="1:13" ht="15.15" customHeight="1" thickBot="1" x14ac:dyDescent="0.35">
      <c r="A5455" s="22"/>
      <c r="B5455" s="22"/>
      <c r="C5455" s="22"/>
      <c r="D5455" s="26"/>
      <c r="E5455" s="5" t="s">
        <v>11452</v>
      </c>
      <c r="F5455" s="3"/>
      <c r="G5455" s="20"/>
      <c r="H5455" s="20"/>
      <c r="I5455" s="20"/>
      <c r="J5455" s="24" t="s">
        <v>11453</v>
      </c>
      <c r="K5455" s="22"/>
      <c r="L5455" s="22"/>
      <c r="M5455" s="22"/>
    </row>
    <row r="5456" spans="1:13" ht="15.15" customHeight="1" thickBot="1" x14ac:dyDescent="0.35">
      <c r="A5456" s="22"/>
      <c r="B5456" s="22"/>
      <c r="C5456" s="22"/>
      <c r="D5456" s="26"/>
      <c r="E5456" s="5"/>
      <c r="F5456" s="3">
        <v>1</v>
      </c>
      <c r="G5456" s="20">
        <v>3.95</v>
      </c>
      <c r="H5456" s="20">
        <v>1.62</v>
      </c>
      <c r="I5456" s="20"/>
      <c r="J5456" s="30">
        <f t="shared" ref="J5456:J5462" si="106">ROUND(F5456*G5456*H5456,3)</f>
        <v>6.399</v>
      </c>
      <c r="K5456" s="22"/>
      <c r="L5456" s="22"/>
      <c r="M5456" s="22"/>
    </row>
    <row r="5457" spans="1:13" ht="15.15" customHeight="1" thickBot="1" x14ac:dyDescent="0.35">
      <c r="A5457" s="22"/>
      <c r="B5457" s="22"/>
      <c r="C5457" s="22"/>
      <c r="D5457" s="26"/>
      <c r="E5457" s="5"/>
      <c r="F5457" s="3">
        <v>3</v>
      </c>
      <c r="G5457" s="20">
        <v>2.1</v>
      </c>
      <c r="H5457" s="20">
        <v>1.1000000000000001</v>
      </c>
      <c r="I5457" s="20"/>
      <c r="J5457" s="30">
        <f t="shared" si="106"/>
        <v>6.93</v>
      </c>
      <c r="K5457" s="22"/>
      <c r="L5457" s="22"/>
      <c r="M5457" s="22"/>
    </row>
    <row r="5458" spans="1:13" ht="15.15" customHeight="1" thickBot="1" x14ac:dyDescent="0.35">
      <c r="A5458" s="22"/>
      <c r="B5458" s="22"/>
      <c r="C5458" s="22"/>
      <c r="D5458" s="26"/>
      <c r="E5458" s="5"/>
      <c r="F5458" s="3">
        <v>2</v>
      </c>
      <c r="G5458" s="20">
        <v>1.25</v>
      </c>
      <c r="H5458" s="20">
        <v>1.1000000000000001</v>
      </c>
      <c r="I5458" s="20"/>
      <c r="J5458" s="30">
        <f t="shared" si="106"/>
        <v>2.75</v>
      </c>
      <c r="K5458" s="22"/>
      <c r="L5458" s="22"/>
      <c r="M5458" s="22"/>
    </row>
    <row r="5459" spans="1:13" ht="15.15" customHeight="1" thickBot="1" x14ac:dyDescent="0.35">
      <c r="A5459" s="22"/>
      <c r="B5459" s="22"/>
      <c r="C5459" s="22"/>
      <c r="D5459" s="26"/>
      <c r="E5459" s="5" t="s">
        <v>11454</v>
      </c>
      <c r="F5459" s="3">
        <v>1</v>
      </c>
      <c r="G5459" s="20">
        <v>4.4000000000000004</v>
      </c>
      <c r="H5459" s="20">
        <v>1.8</v>
      </c>
      <c r="I5459" s="20"/>
      <c r="J5459" s="30">
        <f t="shared" si="106"/>
        <v>7.92</v>
      </c>
      <c r="K5459" s="22"/>
      <c r="L5459" s="22"/>
      <c r="M5459" s="22"/>
    </row>
    <row r="5460" spans="1:13" ht="15.15" customHeight="1" thickBot="1" x14ac:dyDescent="0.35">
      <c r="A5460" s="22"/>
      <c r="B5460" s="22"/>
      <c r="C5460" s="22"/>
      <c r="D5460" s="26"/>
      <c r="E5460" s="5"/>
      <c r="F5460" s="3">
        <v>2</v>
      </c>
      <c r="G5460" s="20">
        <v>2.1</v>
      </c>
      <c r="H5460" s="20">
        <v>1.5</v>
      </c>
      <c r="I5460" s="20"/>
      <c r="J5460" s="30">
        <f t="shared" si="106"/>
        <v>6.3</v>
      </c>
      <c r="K5460" s="22"/>
      <c r="L5460" s="22"/>
      <c r="M5460" s="22"/>
    </row>
    <row r="5461" spans="1:13" ht="15.15" customHeight="1" thickBot="1" x14ac:dyDescent="0.35">
      <c r="A5461" s="22"/>
      <c r="B5461" s="22"/>
      <c r="C5461" s="22"/>
      <c r="D5461" s="26"/>
      <c r="E5461" s="5"/>
      <c r="F5461" s="3">
        <v>2</v>
      </c>
      <c r="G5461" s="20">
        <v>1.6</v>
      </c>
      <c r="H5461" s="20">
        <v>1.45</v>
      </c>
      <c r="I5461" s="20"/>
      <c r="J5461" s="30">
        <f t="shared" si="106"/>
        <v>4.6399999999999997</v>
      </c>
      <c r="K5461" s="22"/>
      <c r="L5461" s="22"/>
      <c r="M5461" s="22"/>
    </row>
    <row r="5462" spans="1:13" ht="15.15" customHeight="1" thickBot="1" x14ac:dyDescent="0.35">
      <c r="A5462" s="22"/>
      <c r="B5462" s="22"/>
      <c r="C5462" s="22"/>
      <c r="D5462" s="26"/>
      <c r="E5462" s="5"/>
      <c r="F5462" s="3">
        <v>1</v>
      </c>
      <c r="G5462" s="20">
        <v>1.2</v>
      </c>
      <c r="H5462" s="20">
        <v>1.5</v>
      </c>
      <c r="I5462" s="20"/>
      <c r="J5462" s="30">
        <f t="shared" si="106"/>
        <v>1.8</v>
      </c>
      <c r="K5462" s="22"/>
      <c r="L5462" s="22"/>
      <c r="M5462" s="22"/>
    </row>
    <row r="5463" spans="1:13" ht="15.15" customHeight="1" thickBot="1" x14ac:dyDescent="0.35">
      <c r="A5463" s="22"/>
      <c r="B5463" s="22"/>
      <c r="C5463" s="22"/>
      <c r="D5463" s="26"/>
      <c r="E5463" s="5" t="s">
        <v>11455</v>
      </c>
      <c r="F5463" s="3"/>
      <c r="G5463" s="20"/>
      <c r="H5463" s="20"/>
      <c r="I5463" s="20"/>
      <c r="J5463" s="24" t="s">
        <v>11456</v>
      </c>
      <c r="K5463" s="22"/>
      <c r="L5463" s="22"/>
      <c r="M5463" s="22"/>
    </row>
    <row r="5464" spans="1:13" ht="15.15" customHeight="1" thickBot="1" x14ac:dyDescent="0.35">
      <c r="A5464" s="22"/>
      <c r="B5464" s="22"/>
      <c r="C5464" s="22"/>
      <c r="D5464" s="26"/>
      <c r="E5464" s="5" t="s">
        <v>11457</v>
      </c>
      <c r="F5464" s="3">
        <v>1</v>
      </c>
      <c r="G5464" s="20">
        <v>4.25</v>
      </c>
      <c r="H5464" s="20">
        <v>1.62</v>
      </c>
      <c r="I5464" s="20"/>
      <c r="J5464" s="30">
        <f t="shared" ref="J5464:J5473" si="107">ROUND(F5464*G5464*H5464,3)</f>
        <v>6.8849999999999998</v>
      </c>
      <c r="K5464" s="22"/>
      <c r="L5464" s="22"/>
      <c r="M5464" s="22"/>
    </row>
    <row r="5465" spans="1:13" ht="15.15" customHeight="1" thickBot="1" x14ac:dyDescent="0.35">
      <c r="A5465" s="22"/>
      <c r="B5465" s="22"/>
      <c r="C5465" s="22"/>
      <c r="D5465" s="26"/>
      <c r="E5465" s="5"/>
      <c r="F5465" s="3">
        <v>2</v>
      </c>
      <c r="G5465" s="20">
        <v>2.1</v>
      </c>
      <c r="H5465" s="20">
        <v>1.1000000000000001</v>
      </c>
      <c r="I5465" s="20"/>
      <c r="J5465" s="30">
        <f t="shared" si="107"/>
        <v>4.62</v>
      </c>
      <c r="K5465" s="22"/>
      <c r="L5465" s="22"/>
      <c r="M5465" s="22"/>
    </row>
    <row r="5466" spans="1:13" ht="15.15" customHeight="1" thickBot="1" x14ac:dyDescent="0.35">
      <c r="A5466" s="22"/>
      <c r="B5466" s="22"/>
      <c r="C5466" s="22"/>
      <c r="D5466" s="26"/>
      <c r="E5466" s="5"/>
      <c r="F5466" s="3">
        <v>1</v>
      </c>
      <c r="G5466" s="20">
        <v>1.8</v>
      </c>
      <c r="H5466" s="20">
        <v>1.1000000000000001</v>
      </c>
      <c r="I5466" s="20"/>
      <c r="J5466" s="30">
        <f t="shared" si="107"/>
        <v>1.98</v>
      </c>
      <c r="K5466" s="22"/>
      <c r="L5466" s="22"/>
      <c r="M5466" s="22"/>
    </row>
    <row r="5467" spans="1:13" ht="15.15" customHeight="1" thickBot="1" x14ac:dyDescent="0.35">
      <c r="A5467" s="22"/>
      <c r="B5467" s="22"/>
      <c r="C5467" s="22"/>
      <c r="D5467" s="26"/>
      <c r="E5467" s="5"/>
      <c r="F5467" s="3">
        <v>2</v>
      </c>
      <c r="G5467" s="20">
        <v>1.25</v>
      </c>
      <c r="H5467" s="20">
        <v>1.1000000000000001</v>
      </c>
      <c r="I5467" s="20"/>
      <c r="J5467" s="30">
        <f t="shared" si="107"/>
        <v>2.75</v>
      </c>
      <c r="K5467" s="22"/>
      <c r="L5467" s="22"/>
      <c r="M5467" s="22"/>
    </row>
    <row r="5468" spans="1:13" ht="15.15" customHeight="1" thickBot="1" x14ac:dyDescent="0.35">
      <c r="A5468" s="22"/>
      <c r="B5468" s="22"/>
      <c r="C5468" s="22"/>
      <c r="D5468" s="26"/>
      <c r="E5468" s="5" t="s">
        <v>11458</v>
      </c>
      <c r="F5468" s="3">
        <v>1</v>
      </c>
      <c r="G5468" s="20">
        <v>4.4000000000000004</v>
      </c>
      <c r="H5468" s="20">
        <v>1.8</v>
      </c>
      <c r="I5468" s="20"/>
      <c r="J5468" s="30">
        <f t="shared" si="107"/>
        <v>7.92</v>
      </c>
      <c r="K5468" s="22"/>
      <c r="L5468" s="22"/>
      <c r="M5468" s="22"/>
    </row>
    <row r="5469" spans="1:13" ht="15.15" customHeight="1" thickBot="1" x14ac:dyDescent="0.35">
      <c r="A5469" s="22"/>
      <c r="B5469" s="22"/>
      <c r="C5469" s="22"/>
      <c r="D5469" s="26"/>
      <c r="E5469" s="5"/>
      <c r="F5469" s="3">
        <v>2</v>
      </c>
      <c r="G5469" s="20">
        <v>2.1</v>
      </c>
      <c r="H5469" s="20">
        <v>1.5</v>
      </c>
      <c r="I5469" s="20"/>
      <c r="J5469" s="30">
        <f t="shared" si="107"/>
        <v>6.3</v>
      </c>
      <c r="K5469" s="22"/>
      <c r="L5469" s="22"/>
      <c r="M5469" s="22"/>
    </row>
    <row r="5470" spans="1:13" ht="15.15" customHeight="1" thickBot="1" x14ac:dyDescent="0.35">
      <c r="A5470" s="22"/>
      <c r="B5470" s="22"/>
      <c r="C5470" s="22"/>
      <c r="D5470" s="26"/>
      <c r="E5470" s="5"/>
      <c r="F5470" s="3">
        <v>2</v>
      </c>
      <c r="G5470" s="20">
        <v>1.6</v>
      </c>
      <c r="H5470" s="20">
        <v>1.45</v>
      </c>
      <c r="I5470" s="20"/>
      <c r="J5470" s="30">
        <f t="shared" si="107"/>
        <v>4.6399999999999997</v>
      </c>
      <c r="K5470" s="22"/>
      <c r="L5470" s="22"/>
      <c r="M5470" s="22"/>
    </row>
    <row r="5471" spans="1:13" ht="15.15" customHeight="1" thickBot="1" x14ac:dyDescent="0.35">
      <c r="A5471" s="22"/>
      <c r="B5471" s="22"/>
      <c r="C5471" s="22"/>
      <c r="D5471" s="26"/>
      <c r="E5471" s="5"/>
      <c r="F5471" s="3">
        <v>1</v>
      </c>
      <c r="G5471" s="20">
        <v>1.2</v>
      </c>
      <c r="H5471" s="20">
        <v>1.5</v>
      </c>
      <c r="I5471" s="20"/>
      <c r="J5471" s="30">
        <f t="shared" si="107"/>
        <v>1.8</v>
      </c>
      <c r="K5471" s="22"/>
      <c r="L5471" s="22"/>
      <c r="M5471" s="22"/>
    </row>
    <row r="5472" spans="1:13" ht="15.15" customHeight="1" thickBot="1" x14ac:dyDescent="0.35">
      <c r="A5472" s="22"/>
      <c r="B5472" s="22"/>
      <c r="C5472" s="22"/>
      <c r="D5472" s="26"/>
      <c r="E5472" s="5" t="s">
        <v>11459</v>
      </c>
      <c r="F5472" s="3">
        <v>1</v>
      </c>
      <c r="G5472" s="20">
        <v>4.8499999999999996</v>
      </c>
      <c r="H5472" s="20">
        <v>1.6</v>
      </c>
      <c r="I5472" s="20"/>
      <c r="J5472" s="30">
        <f t="shared" si="107"/>
        <v>7.76</v>
      </c>
      <c r="K5472" s="22"/>
      <c r="L5472" s="22"/>
      <c r="M5472" s="22"/>
    </row>
    <row r="5473" spans="1:13" ht="15.15" customHeight="1" thickBot="1" x14ac:dyDescent="0.35">
      <c r="A5473" s="22"/>
      <c r="B5473" s="22"/>
      <c r="C5473" s="22"/>
      <c r="D5473" s="26"/>
      <c r="E5473" s="5"/>
      <c r="F5473" s="3">
        <v>1</v>
      </c>
      <c r="G5473" s="20">
        <v>2.35</v>
      </c>
      <c r="H5473" s="20">
        <v>1.85</v>
      </c>
      <c r="I5473" s="20"/>
      <c r="J5473" s="30">
        <f t="shared" si="107"/>
        <v>4.3479999999999999</v>
      </c>
      <c r="K5473" s="22"/>
      <c r="L5473" s="22"/>
      <c r="M5473" s="22"/>
    </row>
    <row r="5474" spans="1:13" ht="15.15" customHeight="1" thickBot="1" x14ac:dyDescent="0.35">
      <c r="A5474" s="22"/>
      <c r="B5474" s="22"/>
      <c r="C5474" s="22"/>
      <c r="D5474" s="26"/>
      <c r="E5474" s="5" t="s">
        <v>11460</v>
      </c>
      <c r="F5474" s="3"/>
      <c r="G5474" s="20"/>
      <c r="H5474" s="20"/>
      <c r="I5474" s="20"/>
      <c r="J5474" s="24" t="s">
        <v>11461</v>
      </c>
      <c r="K5474" s="22"/>
      <c r="L5474" s="22"/>
      <c r="M5474" s="22"/>
    </row>
    <row r="5475" spans="1:13" ht="15.15" customHeight="1" thickBot="1" x14ac:dyDescent="0.35">
      <c r="A5475" s="22"/>
      <c r="B5475" s="22"/>
      <c r="C5475" s="22"/>
      <c r="D5475" s="26"/>
      <c r="E5475" s="5" t="s">
        <v>11462</v>
      </c>
      <c r="F5475" s="3">
        <v>1</v>
      </c>
      <c r="G5475" s="20">
        <v>4.25</v>
      </c>
      <c r="H5475" s="20">
        <v>1.62</v>
      </c>
      <c r="I5475" s="20"/>
      <c r="J5475" s="30">
        <f t="shared" ref="J5475:J5480" si="108">ROUND(F5475*G5475*H5475,3)</f>
        <v>6.8849999999999998</v>
      </c>
      <c r="K5475" s="22"/>
      <c r="L5475" s="22"/>
      <c r="M5475" s="22"/>
    </row>
    <row r="5476" spans="1:13" ht="15.15" customHeight="1" thickBot="1" x14ac:dyDescent="0.35">
      <c r="A5476" s="22"/>
      <c r="B5476" s="22"/>
      <c r="C5476" s="22"/>
      <c r="D5476" s="26"/>
      <c r="E5476" s="5"/>
      <c r="F5476" s="3">
        <v>2</v>
      </c>
      <c r="G5476" s="20">
        <v>1.8</v>
      </c>
      <c r="H5476" s="20">
        <v>1.1000000000000001</v>
      </c>
      <c r="I5476" s="20"/>
      <c r="J5476" s="30">
        <f t="shared" si="108"/>
        <v>3.96</v>
      </c>
      <c r="K5476" s="22"/>
      <c r="L5476" s="22"/>
      <c r="M5476" s="22"/>
    </row>
    <row r="5477" spans="1:13" ht="15.15" customHeight="1" thickBot="1" x14ac:dyDescent="0.35">
      <c r="A5477" s="22"/>
      <c r="B5477" s="22"/>
      <c r="C5477" s="22"/>
      <c r="D5477" s="26"/>
      <c r="E5477" s="5"/>
      <c r="F5477" s="3">
        <v>1</v>
      </c>
      <c r="G5477" s="20">
        <v>3.95</v>
      </c>
      <c r="H5477" s="20">
        <v>1.1000000000000001</v>
      </c>
      <c r="I5477" s="20"/>
      <c r="J5477" s="30">
        <f t="shared" si="108"/>
        <v>4.3449999999999998</v>
      </c>
      <c r="K5477" s="22"/>
      <c r="L5477" s="22"/>
      <c r="M5477" s="22"/>
    </row>
    <row r="5478" spans="1:13" ht="15.15" customHeight="1" thickBot="1" x14ac:dyDescent="0.35">
      <c r="A5478" s="22"/>
      <c r="B5478" s="22"/>
      <c r="C5478" s="22"/>
      <c r="D5478" s="26"/>
      <c r="E5478" s="5" t="s">
        <v>11463</v>
      </c>
      <c r="F5478" s="3">
        <v>1</v>
      </c>
      <c r="G5478" s="20">
        <v>5.15</v>
      </c>
      <c r="H5478" s="20">
        <v>4.3499999999999996</v>
      </c>
      <c r="I5478" s="20"/>
      <c r="J5478" s="30">
        <f t="shared" si="108"/>
        <v>22.402999999999999</v>
      </c>
      <c r="K5478" s="22"/>
      <c r="L5478" s="22"/>
      <c r="M5478" s="22"/>
    </row>
    <row r="5479" spans="1:13" ht="15.15" customHeight="1" thickBot="1" x14ac:dyDescent="0.35">
      <c r="A5479" s="22"/>
      <c r="B5479" s="22"/>
      <c r="C5479" s="22"/>
      <c r="D5479" s="26"/>
      <c r="E5479" s="5" t="s">
        <v>11464</v>
      </c>
      <c r="F5479" s="3">
        <v>1</v>
      </c>
      <c r="G5479" s="20">
        <v>4.8499999999999996</v>
      </c>
      <c r="H5479" s="20">
        <v>1.6</v>
      </c>
      <c r="I5479" s="20"/>
      <c r="J5479" s="30">
        <f t="shared" si="108"/>
        <v>7.76</v>
      </c>
      <c r="K5479" s="22"/>
      <c r="L5479" s="22"/>
      <c r="M5479" s="22"/>
    </row>
    <row r="5480" spans="1:13" ht="15.15" customHeight="1" thickBot="1" x14ac:dyDescent="0.35">
      <c r="A5480" s="22"/>
      <c r="B5480" s="22"/>
      <c r="C5480" s="22"/>
      <c r="D5480" s="26"/>
      <c r="E5480" s="5"/>
      <c r="F5480" s="3">
        <v>1</v>
      </c>
      <c r="G5480" s="20">
        <v>2.35</v>
      </c>
      <c r="H5480" s="20">
        <v>1.85</v>
      </c>
      <c r="I5480" s="20"/>
      <c r="J5480" s="30">
        <f t="shared" si="108"/>
        <v>4.3479999999999999</v>
      </c>
      <c r="K5480" s="32">
        <f>SUM(J5449:J5480)</f>
        <v>159.77800000000002</v>
      </c>
      <c r="L5480" s="22"/>
      <c r="M5480" s="22"/>
    </row>
    <row r="5481" spans="1:13" ht="15.45" customHeight="1" thickBot="1" x14ac:dyDescent="0.35">
      <c r="A5481" s="10" t="s">
        <v>11465</v>
      </c>
      <c r="B5481" s="5" t="s">
        <v>11466</v>
      </c>
      <c r="C5481" s="5" t="s">
        <v>11467</v>
      </c>
      <c r="D5481" s="84" t="s">
        <v>11468</v>
      </c>
      <c r="E5481" s="84"/>
      <c r="F5481" s="84"/>
      <c r="G5481" s="84"/>
      <c r="H5481" s="84"/>
      <c r="I5481" s="84"/>
      <c r="J5481" s="84"/>
      <c r="K5481" s="20">
        <f>SUM(K5484:K5488)</f>
        <v>1814.6699999999998</v>
      </c>
      <c r="L5481" s="21">
        <f>ROUND(0*(1+M2/100),2)</f>
        <v>0</v>
      </c>
      <c r="M5481" s="21">
        <f>ROUND(K5481*L5481,2)</f>
        <v>0</v>
      </c>
    </row>
    <row r="5482" spans="1:13" ht="58.35" customHeight="1" thickBot="1" x14ac:dyDescent="0.35">
      <c r="A5482" s="22"/>
      <c r="B5482" s="22"/>
      <c r="C5482" s="22"/>
      <c r="D5482" s="84" t="s">
        <v>11469</v>
      </c>
      <c r="E5482" s="84"/>
      <c r="F5482" s="84"/>
      <c r="G5482" s="84"/>
      <c r="H5482" s="84"/>
      <c r="I5482" s="84"/>
      <c r="J5482" s="84"/>
      <c r="K5482" s="84"/>
      <c r="L5482" s="84"/>
      <c r="M5482" s="84"/>
    </row>
    <row r="5483" spans="1:13" ht="15.15" customHeight="1" thickBot="1" x14ac:dyDescent="0.35">
      <c r="A5483" s="22"/>
      <c r="B5483" s="22"/>
      <c r="C5483" s="22"/>
      <c r="D5483" s="22"/>
      <c r="E5483" s="23"/>
      <c r="F5483" s="25" t="s">
        <v>11470</v>
      </c>
      <c r="G5483" s="25" t="s">
        <v>11471</v>
      </c>
      <c r="H5483" s="25" t="s">
        <v>11472</v>
      </c>
      <c r="I5483" s="25" t="s">
        <v>11473</v>
      </c>
      <c r="J5483" s="25" t="s">
        <v>11474</v>
      </c>
      <c r="K5483" s="25" t="s">
        <v>11475</v>
      </c>
      <c r="L5483" s="22"/>
      <c r="M5483" s="22"/>
    </row>
    <row r="5484" spans="1:13" ht="21.3" customHeight="1" thickBot="1" x14ac:dyDescent="0.35">
      <c r="A5484" s="22"/>
      <c r="B5484" s="22"/>
      <c r="C5484" s="22"/>
      <c r="D5484" s="26"/>
      <c r="E5484" s="27" t="s">
        <v>11476</v>
      </c>
      <c r="F5484" s="28">
        <v>533.29999999999995</v>
      </c>
      <c r="G5484" s="29"/>
      <c r="H5484" s="29"/>
      <c r="I5484" s="29"/>
      <c r="J5484" s="31">
        <f>ROUND(F5484,3)</f>
        <v>533.29999999999995</v>
      </c>
      <c r="K5484" s="42"/>
      <c r="L5484" s="22"/>
      <c r="M5484" s="22"/>
    </row>
    <row r="5485" spans="1:13" ht="21.3" customHeight="1" thickBot="1" x14ac:dyDescent="0.35">
      <c r="A5485" s="22"/>
      <c r="B5485" s="22"/>
      <c r="C5485" s="22"/>
      <c r="D5485" s="26"/>
      <c r="E5485" s="5" t="s">
        <v>11477</v>
      </c>
      <c r="F5485" s="3">
        <v>939.27</v>
      </c>
      <c r="G5485" s="20"/>
      <c r="H5485" s="20"/>
      <c r="I5485" s="20"/>
      <c r="J5485" s="30">
        <f>ROUND(F5485,3)</f>
        <v>939.27</v>
      </c>
      <c r="K5485" s="22"/>
      <c r="L5485" s="22"/>
      <c r="M5485" s="22"/>
    </row>
    <row r="5486" spans="1:13" ht="21.3" customHeight="1" thickBot="1" x14ac:dyDescent="0.35">
      <c r="A5486" s="22"/>
      <c r="B5486" s="22"/>
      <c r="C5486" s="22"/>
      <c r="D5486" s="26"/>
      <c r="E5486" s="5" t="s">
        <v>11478</v>
      </c>
      <c r="F5486" s="3">
        <v>38.22</v>
      </c>
      <c r="G5486" s="20"/>
      <c r="H5486" s="20"/>
      <c r="I5486" s="20"/>
      <c r="J5486" s="30">
        <f>ROUND(F5486,3)</f>
        <v>38.22</v>
      </c>
      <c r="K5486" s="22"/>
      <c r="L5486" s="22"/>
      <c r="M5486" s="22"/>
    </row>
    <row r="5487" spans="1:13" ht="21.3" customHeight="1" thickBot="1" x14ac:dyDescent="0.35">
      <c r="A5487" s="22"/>
      <c r="B5487" s="22"/>
      <c r="C5487" s="22"/>
      <c r="D5487" s="26"/>
      <c r="E5487" s="5" t="s">
        <v>11479</v>
      </c>
      <c r="F5487" s="3">
        <v>53.34</v>
      </c>
      <c r="G5487" s="20"/>
      <c r="H5487" s="20"/>
      <c r="I5487" s="20"/>
      <c r="J5487" s="30">
        <f>ROUND(F5487,3)</f>
        <v>53.34</v>
      </c>
      <c r="K5487" s="22"/>
      <c r="L5487" s="22"/>
      <c r="M5487" s="22"/>
    </row>
    <row r="5488" spans="1:13" ht="21.3" customHeight="1" thickBot="1" x14ac:dyDescent="0.35">
      <c r="A5488" s="22"/>
      <c r="B5488" s="22"/>
      <c r="C5488" s="22"/>
      <c r="D5488" s="26"/>
      <c r="E5488" s="5" t="s">
        <v>11480</v>
      </c>
      <c r="F5488" s="3">
        <v>250.54</v>
      </c>
      <c r="G5488" s="20"/>
      <c r="H5488" s="20"/>
      <c r="I5488" s="20"/>
      <c r="J5488" s="30">
        <f>ROUND(F5488,3)</f>
        <v>250.54</v>
      </c>
      <c r="K5488" s="32">
        <f>SUM(J5484:J5488)</f>
        <v>1814.6699999999998</v>
      </c>
      <c r="L5488" s="22"/>
      <c r="M5488" s="22"/>
    </row>
    <row r="5489" spans="1:13" ht="15.45" customHeight="1" thickBot="1" x14ac:dyDescent="0.35">
      <c r="A5489" s="34"/>
      <c r="B5489" s="34"/>
      <c r="C5489" s="34"/>
      <c r="D5489" s="35" t="s">
        <v>11481</v>
      </c>
      <c r="E5489" s="36"/>
      <c r="F5489" s="36"/>
      <c r="G5489" s="36"/>
      <c r="H5489" s="36"/>
      <c r="I5489" s="36"/>
      <c r="J5489" s="36"/>
      <c r="K5489" s="36"/>
      <c r="L5489" s="37">
        <f>M5288+M5446+M5481</f>
        <v>0</v>
      </c>
      <c r="M5489" s="37">
        <f>ROUND(L5489,2)</f>
        <v>0</v>
      </c>
    </row>
    <row r="5490" spans="1:13" ht="15.45" customHeight="1" thickBot="1" x14ac:dyDescent="0.35">
      <c r="A5490" s="38" t="s">
        <v>11482</v>
      </c>
      <c r="B5490" s="38" t="s">
        <v>11483</v>
      </c>
      <c r="C5490" s="39"/>
      <c r="D5490" s="85" t="s">
        <v>11484</v>
      </c>
      <c r="E5490" s="85"/>
      <c r="F5490" s="85"/>
      <c r="G5490" s="85"/>
      <c r="H5490" s="85"/>
      <c r="I5490" s="85"/>
      <c r="J5490" s="85"/>
      <c r="K5490" s="39"/>
      <c r="L5490" s="40">
        <f>L5616</f>
        <v>0</v>
      </c>
      <c r="M5490" s="40">
        <f>ROUND(L5490,2)</f>
        <v>0</v>
      </c>
    </row>
    <row r="5491" spans="1:13" ht="15.45" customHeight="1" thickBot="1" x14ac:dyDescent="0.35">
      <c r="A5491" s="10" t="s">
        <v>11485</v>
      </c>
      <c r="B5491" s="5" t="s">
        <v>11486</v>
      </c>
      <c r="C5491" s="5" t="s">
        <v>11487</v>
      </c>
      <c r="D5491" s="84" t="s">
        <v>11488</v>
      </c>
      <c r="E5491" s="84"/>
      <c r="F5491" s="84"/>
      <c r="G5491" s="84"/>
      <c r="H5491" s="84"/>
      <c r="I5491" s="84"/>
      <c r="J5491" s="84"/>
      <c r="K5491" s="20">
        <f>SUM(K5494:K5529)</f>
        <v>66.299999999999983</v>
      </c>
      <c r="L5491" s="21">
        <f>ROUND(0*(1+M2/100),2)</f>
        <v>0</v>
      </c>
      <c r="M5491" s="21">
        <f>ROUND(K5491*L5491,2)</f>
        <v>0</v>
      </c>
    </row>
    <row r="5492" spans="1:13" ht="150.75" customHeight="1" thickBot="1" x14ac:dyDescent="0.35">
      <c r="A5492" s="22"/>
      <c r="B5492" s="22"/>
      <c r="C5492" s="22"/>
      <c r="D5492" s="84" t="s">
        <v>11489</v>
      </c>
      <c r="E5492" s="84"/>
      <c r="F5492" s="84"/>
      <c r="G5492" s="84"/>
      <c r="H5492" s="84"/>
      <c r="I5492" s="84"/>
      <c r="J5492" s="84"/>
      <c r="K5492" s="84"/>
      <c r="L5492" s="84"/>
      <c r="M5492" s="84"/>
    </row>
    <row r="5493" spans="1:13" ht="15.15" customHeight="1" thickBot="1" x14ac:dyDescent="0.35">
      <c r="A5493" s="22"/>
      <c r="B5493" s="22"/>
      <c r="C5493" s="22"/>
      <c r="D5493" s="22"/>
      <c r="E5493" s="23"/>
      <c r="F5493" s="25" t="s">
        <v>11490</v>
      </c>
      <c r="G5493" s="25" t="s">
        <v>11491</v>
      </c>
      <c r="H5493" s="25" t="s">
        <v>11492</v>
      </c>
      <c r="I5493" s="25" t="s">
        <v>11493</v>
      </c>
      <c r="J5493" s="25" t="s">
        <v>11494</v>
      </c>
      <c r="K5493" s="25" t="s">
        <v>11495</v>
      </c>
      <c r="L5493" s="22"/>
      <c r="M5493" s="22"/>
    </row>
    <row r="5494" spans="1:13" ht="15.15" customHeight="1" thickBot="1" x14ac:dyDescent="0.35">
      <c r="A5494" s="22"/>
      <c r="B5494" s="22"/>
      <c r="C5494" s="22"/>
      <c r="D5494" s="26"/>
      <c r="E5494" s="27" t="s">
        <v>11496</v>
      </c>
      <c r="F5494" s="28"/>
      <c r="G5494" s="29"/>
      <c r="H5494" s="29"/>
      <c r="I5494" s="29"/>
      <c r="J5494" s="41" t="s">
        <v>11497</v>
      </c>
      <c r="K5494" s="42"/>
      <c r="L5494" s="22"/>
      <c r="M5494" s="22"/>
    </row>
    <row r="5495" spans="1:13" ht="15.15" customHeight="1" thickBot="1" x14ac:dyDescent="0.35">
      <c r="A5495" s="22"/>
      <c r="B5495" s="22"/>
      <c r="C5495" s="22"/>
      <c r="D5495" s="26"/>
      <c r="E5495" s="5" t="s">
        <v>11498</v>
      </c>
      <c r="F5495" s="3"/>
      <c r="G5495" s="20"/>
      <c r="H5495" s="20"/>
      <c r="I5495" s="20"/>
      <c r="J5495" s="24" t="s">
        <v>11499</v>
      </c>
      <c r="K5495" s="22"/>
      <c r="L5495" s="22"/>
      <c r="M5495" s="22"/>
    </row>
    <row r="5496" spans="1:13" ht="15.15" customHeight="1" thickBot="1" x14ac:dyDescent="0.35">
      <c r="A5496" s="22"/>
      <c r="B5496" s="22"/>
      <c r="C5496" s="22"/>
      <c r="D5496" s="26"/>
      <c r="E5496" s="5">
        <v>1</v>
      </c>
      <c r="F5496" s="3">
        <v>1</v>
      </c>
      <c r="G5496" s="20">
        <v>2.7</v>
      </c>
      <c r="H5496" s="20"/>
      <c r="I5496" s="20">
        <v>1</v>
      </c>
      <c r="J5496" s="30">
        <f t="shared" ref="J5496:J5502" si="109">ROUND(F5496*G5496*I5496,3)</f>
        <v>2.7</v>
      </c>
      <c r="K5496" s="22"/>
      <c r="L5496" s="22"/>
      <c r="M5496" s="22"/>
    </row>
    <row r="5497" spans="1:13" ht="15.15" customHeight="1" thickBot="1" x14ac:dyDescent="0.35">
      <c r="A5497" s="22"/>
      <c r="B5497" s="22"/>
      <c r="C5497" s="22"/>
      <c r="D5497" s="26"/>
      <c r="E5497" s="5">
        <v>2</v>
      </c>
      <c r="F5497" s="3">
        <v>1</v>
      </c>
      <c r="G5497" s="20">
        <v>2.4500000000000002</v>
      </c>
      <c r="H5497" s="20"/>
      <c r="I5497" s="20">
        <v>1</v>
      </c>
      <c r="J5497" s="30">
        <f t="shared" si="109"/>
        <v>2.4500000000000002</v>
      </c>
      <c r="K5497" s="22"/>
      <c r="L5497" s="22"/>
      <c r="M5497" s="22"/>
    </row>
    <row r="5498" spans="1:13" ht="15.15" customHeight="1" thickBot="1" x14ac:dyDescent="0.35">
      <c r="A5498" s="22"/>
      <c r="B5498" s="22"/>
      <c r="C5498" s="22"/>
      <c r="D5498" s="26"/>
      <c r="E5498" s="5">
        <v>3</v>
      </c>
      <c r="F5498" s="3">
        <v>1</v>
      </c>
      <c r="G5498" s="20">
        <v>1.9</v>
      </c>
      <c r="H5498" s="20"/>
      <c r="I5498" s="20">
        <v>1</v>
      </c>
      <c r="J5498" s="30">
        <f t="shared" si="109"/>
        <v>1.9</v>
      </c>
      <c r="K5498" s="22"/>
      <c r="L5498" s="22"/>
      <c r="M5498" s="22"/>
    </row>
    <row r="5499" spans="1:13" ht="15.15" customHeight="1" thickBot="1" x14ac:dyDescent="0.35">
      <c r="A5499" s="22"/>
      <c r="B5499" s="22"/>
      <c r="C5499" s="22"/>
      <c r="D5499" s="26"/>
      <c r="E5499" s="5">
        <v>4</v>
      </c>
      <c r="F5499" s="3">
        <v>1</v>
      </c>
      <c r="G5499" s="20">
        <v>1.9</v>
      </c>
      <c r="H5499" s="20"/>
      <c r="I5499" s="20">
        <v>1</v>
      </c>
      <c r="J5499" s="30">
        <f t="shared" si="109"/>
        <v>1.9</v>
      </c>
      <c r="K5499" s="22"/>
      <c r="L5499" s="22"/>
      <c r="M5499" s="22"/>
    </row>
    <row r="5500" spans="1:13" ht="15.15" customHeight="1" thickBot="1" x14ac:dyDescent="0.35">
      <c r="A5500" s="22"/>
      <c r="B5500" s="22"/>
      <c r="C5500" s="22"/>
      <c r="D5500" s="26"/>
      <c r="E5500" s="5">
        <v>5</v>
      </c>
      <c r="F5500" s="3">
        <v>1</v>
      </c>
      <c r="G5500" s="20">
        <v>1.8</v>
      </c>
      <c r="H5500" s="20"/>
      <c r="I5500" s="20">
        <v>1</v>
      </c>
      <c r="J5500" s="30">
        <f t="shared" si="109"/>
        <v>1.8</v>
      </c>
      <c r="K5500" s="22"/>
      <c r="L5500" s="22"/>
      <c r="M5500" s="22"/>
    </row>
    <row r="5501" spans="1:13" ht="15.15" customHeight="1" thickBot="1" x14ac:dyDescent="0.35">
      <c r="A5501" s="22"/>
      <c r="B5501" s="22"/>
      <c r="C5501" s="22"/>
      <c r="D5501" s="26"/>
      <c r="E5501" s="5" t="s">
        <v>11500</v>
      </c>
      <c r="F5501" s="3">
        <v>1</v>
      </c>
      <c r="G5501" s="20">
        <v>1.9</v>
      </c>
      <c r="H5501" s="20"/>
      <c r="I5501" s="20">
        <v>1</v>
      </c>
      <c r="J5501" s="30">
        <f t="shared" si="109"/>
        <v>1.9</v>
      </c>
      <c r="K5501" s="22"/>
      <c r="L5501" s="22"/>
      <c r="M5501" s="22"/>
    </row>
    <row r="5502" spans="1:13" ht="15.15" customHeight="1" thickBot="1" x14ac:dyDescent="0.35">
      <c r="A5502" s="22"/>
      <c r="B5502" s="22"/>
      <c r="C5502" s="22"/>
      <c r="D5502" s="26"/>
      <c r="E5502" s="5" t="s">
        <v>11501</v>
      </c>
      <c r="F5502" s="3">
        <v>1</v>
      </c>
      <c r="G5502" s="20">
        <v>1.55</v>
      </c>
      <c r="H5502" s="20"/>
      <c r="I5502" s="20">
        <v>1</v>
      </c>
      <c r="J5502" s="30">
        <f t="shared" si="109"/>
        <v>1.55</v>
      </c>
      <c r="K5502" s="22"/>
      <c r="L5502" s="22"/>
      <c r="M5502" s="22"/>
    </row>
    <row r="5503" spans="1:13" ht="15.15" customHeight="1" thickBot="1" x14ac:dyDescent="0.35">
      <c r="A5503" s="22"/>
      <c r="B5503" s="22"/>
      <c r="C5503" s="22"/>
      <c r="D5503" s="26"/>
      <c r="E5503" s="5" t="s">
        <v>11502</v>
      </c>
      <c r="F5503" s="3"/>
      <c r="G5503" s="20"/>
      <c r="H5503" s="20"/>
      <c r="I5503" s="20"/>
      <c r="J5503" s="24" t="s">
        <v>11503</v>
      </c>
      <c r="K5503" s="22"/>
      <c r="L5503" s="22"/>
      <c r="M5503" s="22"/>
    </row>
    <row r="5504" spans="1:13" ht="15.15" customHeight="1" thickBot="1" x14ac:dyDescent="0.35">
      <c r="A5504" s="22"/>
      <c r="B5504" s="22"/>
      <c r="C5504" s="22"/>
      <c r="D5504" s="26"/>
      <c r="E5504" s="5">
        <v>101</v>
      </c>
      <c r="F5504" s="3">
        <v>1</v>
      </c>
      <c r="G5504" s="20">
        <v>2.2999999999999998</v>
      </c>
      <c r="H5504" s="20"/>
      <c r="I5504" s="20">
        <v>1</v>
      </c>
      <c r="J5504" s="30">
        <f t="shared" ref="J5504:J5519" si="110">ROUND(F5504*G5504*I5504,3)</f>
        <v>2.2999999999999998</v>
      </c>
      <c r="K5504" s="22"/>
      <c r="L5504" s="22"/>
      <c r="M5504" s="22"/>
    </row>
    <row r="5505" spans="1:13" ht="15.15" customHeight="1" thickBot="1" x14ac:dyDescent="0.35">
      <c r="A5505" s="22"/>
      <c r="B5505" s="22"/>
      <c r="C5505" s="22"/>
      <c r="D5505" s="26"/>
      <c r="E5505" s="5">
        <v>102</v>
      </c>
      <c r="F5505" s="3">
        <v>1</v>
      </c>
      <c r="G5505" s="20">
        <v>2.5</v>
      </c>
      <c r="H5505" s="20"/>
      <c r="I5505" s="20">
        <v>1</v>
      </c>
      <c r="J5505" s="30">
        <f t="shared" si="110"/>
        <v>2.5</v>
      </c>
      <c r="K5505" s="22"/>
      <c r="L5505" s="22"/>
      <c r="M5505" s="22"/>
    </row>
    <row r="5506" spans="1:13" ht="15.15" customHeight="1" thickBot="1" x14ac:dyDescent="0.35">
      <c r="A5506" s="22"/>
      <c r="B5506" s="22"/>
      <c r="C5506" s="22"/>
      <c r="D5506" s="26"/>
      <c r="E5506" s="5">
        <v>103</v>
      </c>
      <c r="F5506" s="3">
        <v>1</v>
      </c>
      <c r="G5506" s="20">
        <v>1.9</v>
      </c>
      <c r="H5506" s="20"/>
      <c r="I5506" s="20">
        <v>1</v>
      </c>
      <c r="J5506" s="30">
        <f t="shared" si="110"/>
        <v>1.9</v>
      </c>
      <c r="K5506" s="22"/>
      <c r="L5506" s="22"/>
      <c r="M5506" s="22"/>
    </row>
    <row r="5507" spans="1:13" ht="15.15" customHeight="1" thickBot="1" x14ac:dyDescent="0.35">
      <c r="A5507" s="22"/>
      <c r="B5507" s="22"/>
      <c r="C5507" s="22"/>
      <c r="D5507" s="26"/>
      <c r="E5507" s="5">
        <v>104</v>
      </c>
      <c r="F5507" s="3">
        <v>1</v>
      </c>
      <c r="G5507" s="20">
        <v>1.9</v>
      </c>
      <c r="H5507" s="20"/>
      <c r="I5507" s="20">
        <v>1</v>
      </c>
      <c r="J5507" s="30">
        <f t="shared" si="110"/>
        <v>1.9</v>
      </c>
      <c r="K5507" s="22"/>
      <c r="L5507" s="22"/>
      <c r="M5507" s="22"/>
    </row>
    <row r="5508" spans="1:13" ht="15.15" customHeight="1" thickBot="1" x14ac:dyDescent="0.35">
      <c r="A5508" s="22"/>
      <c r="B5508" s="22"/>
      <c r="C5508" s="22"/>
      <c r="D5508" s="26"/>
      <c r="E5508" s="5">
        <v>105</v>
      </c>
      <c r="F5508" s="3">
        <v>1</v>
      </c>
      <c r="G5508" s="20">
        <v>1.9</v>
      </c>
      <c r="H5508" s="20"/>
      <c r="I5508" s="20">
        <v>1</v>
      </c>
      <c r="J5508" s="30">
        <f t="shared" si="110"/>
        <v>1.9</v>
      </c>
      <c r="K5508" s="22"/>
      <c r="L5508" s="22"/>
      <c r="M5508" s="22"/>
    </row>
    <row r="5509" spans="1:13" ht="15.15" customHeight="1" thickBot="1" x14ac:dyDescent="0.35">
      <c r="A5509" s="22"/>
      <c r="B5509" s="22"/>
      <c r="C5509" s="22"/>
      <c r="D5509" s="26"/>
      <c r="E5509" s="5">
        <v>106</v>
      </c>
      <c r="F5509" s="3">
        <v>1</v>
      </c>
      <c r="G5509" s="20">
        <v>1.8</v>
      </c>
      <c r="H5509" s="20"/>
      <c r="I5509" s="20">
        <v>1</v>
      </c>
      <c r="J5509" s="30">
        <f t="shared" si="110"/>
        <v>1.8</v>
      </c>
      <c r="K5509" s="22"/>
      <c r="L5509" s="22"/>
      <c r="M5509" s="22"/>
    </row>
    <row r="5510" spans="1:13" ht="15.15" customHeight="1" thickBot="1" x14ac:dyDescent="0.35">
      <c r="A5510" s="22"/>
      <c r="B5510" s="22"/>
      <c r="C5510" s="22"/>
      <c r="D5510" s="26"/>
      <c r="E5510" s="5">
        <v>107</v>
      </c>
      <c r="F5510" s="3">
        <v>1</v>
      </c>
      <c r="G5510" s="20">
        <v>1.9</v>
      </c>
      <c r="H5510" s="20"/>
      <c r="I5510" s="20">
        <v>1</v>
      </c>
      <c r="J5510" s="30">
        <f t="shared" si="110"/>
        <v>1.9</v>
      </c>
      <c r="K5510" s="22"/>
      <c r="L5510" s="22"/>
      <c r="M5510" s="22"/>
    </row>
    <row r="5511" spans="1:13" ht="15.15" customHeight="1" thickBot="1" x14ac:dyDescent="0.35">
      <c r="A5511" s="22"/>
      <c r="B5511" s="22"/>
      <c r="C5511" s="22"/>
      <c r="D5511" s="26"/>
      <c r="E5511" s="5">
        <v>108</v>
      </c>
      <c r="F5511" s="3">
        <v>1</v>
      </c>
      <c r="G5511" s="20">
        <v>1.55</v>
      </c>
      <c r="H5511" s="20"/>
      <c r="I5511" s="20">
        <v>1</v>
      </c>
      <c r="J5511" s="30">
        <f t="shared" si="110"/>
        <v>1.55</v>
      </c>
      <c r="K5511" s="22"/>
      <c r="L5511" s="22"/>
      <c r="M5511" s="22"/>
    </row>
    <row r="5512" spans="1:13" ht="15.15" customHeight="1" thickBot="1" x14ac:dyDescent="0.35">
      <c r="A5512" s="22"/>
      <c r="B5512" s="22"/>
      <c r="C5512" s="22"/>
      <c r="D5512" s="26"/>
      <c r="E5512" s="5">
        <v>109</v>
      </c>
      <c r="F5512" s="3">
        <v>1</v>
      </c>
      <c r="G5512" s="20">
        <v>1.9</v>
      </c>
      <c r="H5512" s="20"/>
      <c r="I5512" s="20">
        <v>1</v>
      </c>
      <c r="J5512" s="30">
        <f t="shared" si="110"/>
        <v>1.9</v>
      </c>
      <c r="K5512" s="22"/>
      <c r="L5512" s="22"/>
      <c r="M5512" s="22"/>
    </row>
    <row r="5513" spans="1:13" ht="15.15" customHeight="1" thickBot="1" x14ac:dyDescent="0.35">
      <c r="A5513" s="22"/>
      <c r="B5513" s="22"/>
      <c r="C5513" s="22"/>
      <c r="D5513" s="26"/>
      <c r="E5513" s="5">
        <v>110</v>
      </c>
      <c r="F5513" s="3">
        <v>1</v>
      </c>
      <c r="G5513" s="20">
        <v>2.1</v>
      </c>
      <c r="H5513" s="20"/>
      <c r="I5513" s="20">
        <v>1</v>
      </c>
      <c r="J5513" s="30">
        <f t="shared" si="110"/>
        <v>2.1</v>
      </c>
      <c r="K5513" s="22"/>
      <c r="L5513" s="22"/>
      <c r="M5513" s="22"/>
    </row>
    <row r="5514" spans="1:13" ht="15.15" customHeight="1" thickBot="1" x14ac:dyDescent="0.35">
      <c r="A5514" s="22"/>
      <c r="B5514" s="22"/>
      <c r="C5514" s="22"/>
      <c r="D5514" s="26"/>
      <c r="E5514" s="5">
        <v>111</v>
      </c>
      <c r="F5514" s="3">
        <v>1</v>
      </c>
      <c r="G5514" s="20">
        <v>2.2000000000000002</v>
      </c>
      <c r="H5514" s="20"/>
      <c r="I5514" s="20">
        <v>1</v>
      </c>
      <c r="J5514" s="30">
        <f t="shared" si="110"/>
        <v>2.2000000000000002</v>
      </c>
      <c r="K5514" s="22"/>
      <c r="L5514" s="22"/>
      <c r="M5514" s="22"/>
    </row>
    <row r="5515" spans="1:13" ht="15.15" customHeight="1" thickBot="1" x14ac:dyDescent="0.35">
      <c r="A5515" s="22"/>
      <c r="B5515" s="22"/>
      <c r="C5515" s="22"/>
      <c r="D5515" s="26"/>
      <c r="E5515" s="5">
        <v>113</v>
      </c>
      <c r="F5515" s="3">
        <v>1</v>
      </c>
      <c r="G5515" s="20">
        <v>2.2999999999999998</v>
      </c>
      <c r="H5515" s="20"/>
      <c r="I5515" s="20">
        <v>1</v>
      </c>
      <c r="J5515" s="30">
        <f t="shared" si="110"/>
        <v>2.2999999999999998</v>
      </c>
      <c r="K5515" s="22"/>
      <c r="L5515" s="22"/>
      <c r="M5515" s="22"/>
    </row>
    <row r="5516" spans="1:13" ht="15.15" customHeight="1" thickBot="1" x14ac:dyDescent="0.35">
      <c r="A5516" s="22"/>
      <c r="B5516" s="22"/>
      <c r="C5516" s="22"/>
      <c r="D5516" s="26"/>
      <c r="E5516" s="5">
        <v>114</v>
      </c>
      <c r="F5516" s="3">
        <v>1</v>
      </c>
      <c r="G5516" s="20">
        <v>1.75</v>
      </c>
      <c r="H5516" s="20"/>
      <c r="I5516" s="20">
        <v>1</v>
      </c>
      <c r="J5516" s="30">
        <f t="shared" si="110"/>
        <v>1.75</v>
      </c>
      <c r="K5516" s="22"/>
      <c r="L5516" s="22"/>
      <c r="M5516" s="22"/>
    </row>
    <row r="5517" spans="1:13" ht="15.15" customHeight="1" thickBot="1" x14ac:dyDescent="0.35">
      <c r="A5517" s="22"/>
      <c r="B5517" s="22"/>
      <c r="C5517" s="22"/>
      <c r="D5517" s="26"/>
      <c r="E5517" s="5">
        <v>115</v>
      </c>
      <c r="F5517" s="3">
        <v>1</v>
      </c>
      <c r="G5517" s="20">
        <v>1.1000000000000001</v>
      </c>
      <c r="H5517" s="20"/>
      <c r="I5517" s="20">
        <v>1</v>
      </c>
      <c r="J5517" s="30">
        <f t="shared" si="110"/>
        <v>1.1000000000000001</v>
      </c>
      <c r="K5517" s="22"/>
      <c r="L5517" s="22"/>
      <c r="M5517" s="22"/>
    </row>
    <row r="5518" spans="1:13" ht="15.15" customHeight="1" thickBot="1" x14ac:dyDescent="0.35">
      <c r="A5518" s="22"/>
      <c r="B5518" s="22"/>
      <c r="C5518" s="22"/>
      <c r="D5518" s="26"/>
      <c r="E5518" s="5">
        <v>116</v>
      </c>
      <c r="F5518" s="3">
        <v>1</v>
      </c>
      <c r="G5518" s="20">
        <v>1.55</v>
      </c>
      <c r="H5518" s="20"/>
      <c r="I5518" s="20">
        <v>1</v>
      </c>
      <c r="J5518" s="30">
        <f t="shared" si="110"/>
        <v>1.55</v>
      </c>
      <c r="K5518" s="22"/>
      <c r="L5518" s="22"/>
      <c r="M5518" s="22"/>
    </row>
    <row r="5519" spans="1:13" ht="15.15" customHeight="1" thickBot="1" x14ac:dyDescent="0.35">
      <c r="A5519" s="22"/>
      <c r="B5519" s="22"/>
      <c r="C5519" s="22"/>
      <c r="D5519" s="26"/>
      <c r="E5519" s="5">
        <v>117</v>
      </c>
      <c r="F5519" s="3">
        <v>1</v>
      </c>
      <c r="G5519" s="20">
        <v>2.5499999999999998</v>
      </c>
      <c r="H5519" s="20"/>
      <c r="I5519" s="20">
        <v>1</v>
      </c>
      <c r="J5519" s="30">
        <f t="shared" si="110"/>
        <v>2.5499999999999998</v>
      </c>
      <c r="K5519" s="22"/>
      <c r="L5519" s="22"/>
      <c r="M5519" s="22"/>
    </row>
    <row r="5520" spans="1:13" ht="15.15" customHeight="1" thickBot="1" x14ac:dyDescent="0.35">
      <c r="A5520" s="22"/>
      <c r="B5520" s="22"/>
      <c r="C5520" s="22"/>
      <c r="D5520" s="26"/>
      <c r="E5520" s="5" t="s">
        <v>11504</v>
      </c>
      <c r="F5520" s="3"/>
      <c r="G5520" s="20"/>
      <c r="H5520" s="20"/>
      <c r="I5520" s="20"/>
      <c r="J5520" s="24" t="s">
        <v>11505</v>
      </c>
      <c r="K5520" s="22"/>
      <c r="L5520" s="22"/>
      <c r="M5520" s="22"/>
    </row>
    <row r="5521" spans="1:13" ht="15.15" customHeight="1" thickBot="1" x14ac:dyDescent="0.35">
      <c r="A5521" s="22"/>
      <c r="B5521" s="22"/>
      <c r="C5521" s="22"/>
      <c r="D5521" s="26"/>
      <c r="E5521" s="5">
        <v>201</v>
      </c>
      <c r="F5521" s="3">
        <v>1</v>
      </c>
      <c r="G5521" s="20">
        <v>1.8</v>
      </c>
      <c r="H5521" s="20"/>
      <c r="I5521" s="20">
        <v>1</v>
      </c>
      <c r="J5521" s="30">
        <f t="shared" ref="J5521:J5529" si="111">ROUND(F5521*G5521*I5521,3)</f>
        <v>1.8</v>
      </c>
      <c r="K5521" s="22"/>
      <c r="L5521" s="22"/>
      <c r="M5521" s="22"/>
    </row>
    <row r="5522" spans="1:13" ht="15.15" customHeight="1" thickBot="1" x14ac:dyDescent="0.35">
      <c r="A5522" s="22"/>
      <c r="B5522" s="22"/>
      <c r="C5522" s="22"/>
      <c r="D5522" s="26"/>
      <c r="E5522" s="5">
        <v>202</v>
      </c>
      <c r="F5522" s="3">
        <v>1</v>
      </c>
      <c r="G5522" s="20">
        <v>1.9</v>
      </c>
      <c r="H5522" s="20"/>
      <c r="I5522" s="20">
        <v>1</v>
      </c>
      <c r="J5522" s="30">
        <f t="shared" si="111"/>
        <v>1.9</v>
      </c>
      <c r="K5522" s="22"/>
      <c r="L5522" s="22"/>
      <c r="M5522" s="22"/>
    </row>
    <row r="5523" spans="1:13" ht="15.15" customHeight="1" thickBot="1" x14ac:dyDescent="0.35">
      <c r="A5523" s="22"/>
      <c r="B5523" s="22"/>
      <c r="C5523" s="22"/>
      <c r="D5523" s="26"/>
      <c r="E5523" s="5">
        <v>203</v>
      </c>
      <c r="F5523" s="3">
        <v>1</v>
      </c>
      <c r="G5523" s="20">
        <v>1.9</v>
      </c>
      <c r="H5523" s="20"/>
      <c r="I5523" s="20">
        <v>1</v>
      </c>
      <c r="J5523" s="30">
        <f t="shared" si="111"/>
        <v>1.9</v>
      </c>
      <c r="K5523" s="22"/>
      <c r="L5523" s="22"/>
      <c r="M5523" s="22"/>
    </row>
    <row r="5524" spans="1:13" ht="15.15" customHeight="1" thickBot="1" x14ac:dyDescent="0.35">
      <c r="A5524" s="22"/>
      <c r="B5524" s="22"/>
      <c r="C5524" s="22"/>
      <c r="D5524" s="26"/>
      <c r="E5524" s="5">
        <v>204</v>
      </c>
      <c r="F5524" s="3">
        <v>1</v>
      </c>
      <c r="G5524" s="20">
        <v>1.9</v>
      </c>
      <c r="H5524" s="20"/>
      <c r="I5524" s="20">
        <v>1</v>
      </c>
      <c r="J5524" s="30">
        <f t="shared" si="111"/>
        <v>1.9</v>
      </c>
      <c r="K5524" s="22"/>
      <c r="L5524" s="22"/>
      <c r="M5524" s="22"/>
    </row>
    <row r="5525" spans="1:13" ht="15.15" customHeight="1" thickBot="1" x14ac:dyDescent="0.35">
      <c r="A5525" s="22"/>
      <c r="B5525" s="22"/>
      <c r="C5525" s="22"/>
      <c r="D5525" s="26"/>
      <c r="E5525" s="5">
        <v>205</v>
      </c>
      <c r="F5525" s="3">
        <v>1</v>
      </c>
      <c r="G5525" s="20">
        <v>2</v>
      </c>
      <c r="H5525" s="20"/>
      <c r="I5525" s="20">
        <v>1</v>
      </c>
      <c r="J5525" s="30">
        <f t="shared" si="111"/>
        <v>2</v>
      </c>
      <c r="K5525" s="22"/>
      <c r="L5525" s="22"/>
      <c r="M5525" s="22"/>
    </row>
    <row r="5526" spans="1:13" ht="15.15" customHeight="1" thickBot="1" x14ac:dyDescent="0.35">
      <c r="A5526" s="22"/>
      <c r="B5526" s="22"/>
      <c r="C5526" s="22"/>
      <c r="D5526" s="26"/>
      <c r="E5526" s="5">
        <v>207</v>
      </c>
      <c r="F5526" s="3">
        <v>1</v>
      </c>
      <c r="G5526" s="20">
        <v>2.15</v>
      </c>
      <c r="H5526" s="20"/>
      <c r="I5526" s="20">
        <v>1</v>
      </c>
      <c r="J5526" s="30">
        <f t="shared" si="111"/>
        <v>2.15</v>
      </c>
      <c r="K5526" s="22"/>
      <c r="L5526" s="22"/>
      <c r="M5526" s="22"/>
    </row>
    <row r="5527" spans="1:13" ht="15.15" customHeight="1" thickBot="1" x14ac:dyDescent="0.35">
      <c r="A5527" s="22"/>
      <c r="B5527" s="22"/>
      <c r="C5527" s="22"/>
      <c r="D5527" s="26"/>
      <c r="E5527" s="5">
        <v>208</v>
      </c>
      <c r="F5527" s="3">
        <v>1</v>
      </c>
      <c r="G5527" s="20">
        <v>1.5</v>
      </c>
      <c r="H5527" s="20"/>
      <c r="I5527" s="20">
        <v>1</v>
      </c>
      <c r="J5527" s="30">
        <f t="shared" si="111"/>
        <v>1.5</v>
      </c>
      <c r="K5527" s="22"/>
      <c r="L5527" s="22"/>
      <c r="M5527" s="22"/>
    </row>
    <row r="5528" spans="1:13" ht="15.15" customHeight="1" thickBot="1" x14ac:dyDescent="0.35">
      <c r="A5528" s="22"/>
      <c r="B5528" s="22"/>
      <c r="C5528" s="22"/>
      <c r="D5528" s="26"/>
      <c r="E5528" s="5">
        <v>209</v>
      </c>
      <c r="F5528" s="3">
        <v>1</v>
      </c>
      <c r="G5528" s="20">
        <v>2.35</v>
      </c>
      <c r="H5528" s="20"/>
      <c r="I5528" s="20">
        <v>1</v>
      </c>
      <c r="J5528" s="30">
        <f t="shared" si="111"/>
        <v>2.35</v>
      </c>
      <c r="K5528" s="22"/>
      <c r="L5528" s="22"/>
      <c r="M5528" s="22"/>
    </row>
    <row r="5529" spans="1:13" ht="21.3" customHeight="1" thickBot="1" x14ac:dyDescent="0.35">
      <c r="A5529" s="22"/>
      <c r="B5529" s="22"/>
      <c r="C5529" s="22"/>
      <c r="D5529" s="26"/>
      <c r="E5529" s="5" t="s">
        <v>11506</v>
      </c>
      <c r="F5529" s="3">
        <v>2</v>
      </c>
      <c r="G5529" s="20">
        <v>2.7</v>
      </c>
      <c r="H5529" s="20"/>
      <c r="I5529" s="20">
        <v>1</v>
      </c>
      <c r="J5529" s="30">
        <f t="shared" si="111"/>
        <v>5.4</v>
      </c>
      <c r="K5529" s="32">
        <f>SUM(J5494:J5529)</f>
        <v>66.299999999999983</v>
      </c>
      <c r="L5529" s="22"/>
      <c r="M5529" s="22"/>
    </row>
    <row r="5530" spans="1:13" ht="15.45" customHeight="1" thickBot="1" x14ac:dyDescent="0.35">
      <c r="A5530" s="10" t="s">
        <v>11507</v>
      </c>
      <c r="B5530" s="5" t="s">
        <v>11508</v>
      </c>
      <c r="C5530" s="5" t="s">
        <v>11509</v>
      </c>
      <c r="D5530" s="84" t="s">
        <v>11510</v>
      </c>
      <c r="E5530" s="84"/>
      <c r="F5530" s="84"/>
      <c r="G5530" s="84"/>
      <c r="H5530" s="84"/>
      <c r="I5530" s="84"/>
      <c r="J5530" s="84"/>
      <c r="K5530" s="20">
        <f>SUM(K5533:K5567)</f>
        <v>245.79999999999998</v>
      </c>
      <c r="L5530" s="21">
        <f>ROUND(0*(1+M2/100),2)</f>
        <v>0</v>
      </c>
      <c r="M5530" s="21">
        <f>ROUND(K5530*L5530,2)</f>
        <v>0</v>
      </c>
    </row>
    <row r="5531" spans="1:13" ht="85.95" customHeight="1" thickBot="1" x14ac:dyDescent="0.35">
      <c r="A5531" s="22"/>
      <c r="B5531" s="22"/>
      <c r="C5531" s="22"/>
      <c r="D5531" s="84" t="s">
        <v>11511</v>
      </c>
      <c r="E5531" s="84"/>
      <c r="F5531" s="84"/>
      <c r="G5531" s="84"/>
      <c r="H5531" s="84"/>
      <c r="I5531" s="84"/>
      <c r="J5531" s="84"/>
      <c r="K5531" s="84"/>
      <c r="L5531" s="84"/>
      <c r="M5531" s="84"/>
    </row>
    <row r="5532" spans="1:13" ht="15.15" customHeight="1" thickBot="1" x14ac:dyDescent="0.35">
      <c r="A5532" s="22"/>
      <c r="B5532" s="22"/>
      <c r="C5532" s="22"/>
      <c r="D5532" s="22"/>
      <c r="E5532" s="23"/>
      <c r="F5532" s="25" t="s">
        <v>11512</v>
      </c>
      <c r="G5532" s="25" t="s">
        <v>11513</v>
      </c>
      <c r="H5532" s="25" t="s">
        <v>11514</v>
      </c>
      <c r="I5532" s="25" t="s">
        <v>11515</v>
      </c>
      <c r="J5532" s="25" t="s">
        <v>11516</v>
      </c>
      <c r="K5532" s="25" t="s">
        <v>11517</v>
      </c>
      <c r="L5532" s="22"/>
      <c r="M5532" s="22"/>
    </row>
    <row r="5533" spans="1:13" ht="15.15" customHeight="1" thickBot="1" x14ac:dyDescent="0.35">
      <c r="A5533" s="22"/>
      <c r="B5533" s="22"/>
      <c r="C5533" s="22"/>
      <c r="D5533" s="26"/>
      <c r="E5533" s="27" t="s">
        <v>11518</v>
      </c>
      <c r="F5533" s="28"/>
      <c r="G5533" s="29"/>
      <c r="H5533" s="29"/>
      <c r="I5533" s="29"/>
      <c r="J5533" s="41" t="s">
        <v>11519</v>
      </c>
      <c r="K5533" s="42"/>
      <c r="L5533" s="22"/>
      <c r="M5533" s="22"/>
    </row>
    <row r="5534" spans="1:13" ht="15.15" customHeight="1" thickBot="1" x14ac:dyDescent="0.35">
      <c r="A5534" s="22"/>
      <c r="B5534" s="22"/>
      <c r="C5534" s="22"/>
      <c r="D5534" s="26"/>
      <c r="E5534" s="5" t="s">
        <v>11520</v>
      </c>
      <c r="F5534" s="3"/>
      <c r="G5534" s="20"/>
      <c r="H5534" s="20"/>
      <c r="I5534" s="20"/>
      <c r="J5534" s="24" t="s">
        <v>11521</v>
      </c>
      <c r="K5534" s="22"/>
      <c r="L5534" s="22"/>
      <c r="M5534" s="22"/>
    </row>
    <row r="5535" spans="1:13" ht="15.15" customHeight="1" thickBot="1" x14ac:dyDescent="0.35">
      <c r="A5535" s="22"/>
      <c r="B5535" s="22"/>
      <c r="C5535" s="22"/>
      <c r="D5535" s="26"/>
      <c r="E5535" s="5">
        <v>1</v>
      </c>
      <c r="F5535" s="3">
        <v>1</v>
      </c>
      <c r="G5535" s="20">
        <v>4.7</v>
      </c>
      <c r="H5535" s="20"/>
      <c r="I5535" s="20">
        <v>2</v>
      </c>
      <c r="J5535" s="30">
        <f t="shared" ref="J5535:J5541" si="112">ROUND(F5535*G5535*I5535,3)</f>
        <v>9.4</v>
      </c>
      <c r="K5535" s="22"/>
      <c r="L5535" s="22"/>
      <c r="M5535" s="22"/>
    </row>
    <row r="5536" spans="1:13" ht="15.15" customHeight="1" thickBot="1" x14ac:dyDescent="0.35">
      <c r="A5536" s="22"/>
      <c r="B5536" s="22"/>
      <c r="C5536" s="22"/>
      <c r="D5536" s="26"/>
      <c r="E5536" s="5">
        <v>2</v>
      </c>
      <c r="F5536" s="3">
        <v>1</v>
      </c>
      <c r="G5536" s="20">
        <v>4.45</v>
      </c>
      <c r="H5536" s="20"/>
      <c r="I5536" s="20">
        <v>2</v>
      </c>
      <c r="J5536" s="30">
        <f t="shared" si="112"/>
        <v>8.9</v>
      </c>
      <c r="K5536" s="22"/>
      <c r="L5536" s="22"/>
      <c r="M5536" s="22"/>
    </row>
    <row r="5537" spans="1:13" ht="15.15" customHeight="1" thickBot="1" x14ac:dyDescent="0.35">
      <c r="A5537" s="22"/>
      <c r="B5537" s="22"/>
      <c r="C5537" s="22"/>
      <c r="D5537" s="26"/>
      <c r="E5537" s="5">
        <v>3</v>
      </c>
      <c r="F5537" s="3">
        <v>1</v>
      </c>
      <c r="G5537" s="20">
        <v>3.9</v>
      </c>
      <c r="H5537" s="20"/>
      <c r="I5537" s="20">
        <v>2</v>
      </c>
      <c r="J5537" s="30">
        <f t="shared" si="112"/>
        <v>7.8</v>
      </c>
      <c r="K5537" s="22"/>
      <c r="L5537" s="22"/>
      <c r="M5537" s="22"/>
    </row>
    <row r="5538" spans="1:13" ht="15.15" customHeight="1" thickBot="1" x14ac:dyDescent="0.35">
      <c r="A5538" s="22"/>
      <c r="B5538" s="22"/>
      <c r="C5538" s="22"/>
      <c r="D5538" s="26"/>
      <c r="E5538" s="5">
        <v>4</v>
      </c>
      <c r="F5538" s="3">
        <v>1</v>
      </c>
      <c r="G5538" s="20">
        <v>3.9</v>
      </c>
      <c r="H5538" s="20"/>
      <c r="I5538" s="20">
        <v>2</v>
      </c>
      <c r="J5538" s="30">
        <f t="shared" si="112"/>
        <v>7.8</v>
      </c>
      <c r="K5538" s="22"/>
      <c r="L5538" s="22"/>
      <c r="M5538" s="22"/>
    </row>
    <row r="5539" spans="1:13" ht="15.15" customHeight="1" thickBot="1" x14ac:dyDescent="0.35">
      <c r="A5539" s="22"/>
      <c r="B5539" s="22"/>
      <c r="C5539" s="22"/>
      <c r="D5539" s="26"/>
      <c r="E5539" s="5">
        <v>5</v>
      </c>
      <c r="F5539" s="3">
        <v>1</v>
      </c>
      <c r="G5539" s="20">
        <v>3.8</v>
      </c>
      <c r="H5539" s="20"/>
      <c r="I5539" s="20">
        <v>2</v>
      </c>
      <c r="J5539" s="30">
        <f t="shared" si="112"/>
        <v>7.6</v>
      </c>
      <c r="K5539" s="22"/>
      <c r="L5539" s="22"/>
      <c r="M5539" s="22"/>
    </row>
    <row r="5540" spans="1:13" ht="15.15" customHeight="1" thickBot="1" x14ac:dyDescent="0.35">
      <c r="A5540" s="22"/>
      <c r="B5540" s="22"/>
      <c r="C5540" s="22"/>
      <c r="D5540" s="26"/>
      <c r="E5540" s="5" t="s">
        <v>11522</v>
      </c>
      <c r="F5540" s="3">
        <v>1</v>
      </c>
      <c r="G5540" s="20">
        <v>3.9</v>
      </c>
      <c r="H5540" s="20"/>
      <c r="I5540" s="20">
        <v>2</v>
      </c>
      <c r="J5540" s="30">
        <f t="shared" si="112"/>
        <v>7.8</v>
      </c>
      <c r="K5540" s="22"/>
      <c r="L5540" s="22"/>
      <c r="M5540" s="22"/>
    </row>
    <row r="5541" spans="1:13" ht="15.15" customHeight="1" thickBot="1" x14ac:dyDescent="0.35">
      <c r="A5541" s="22"/>
      <c r="B5541" s="22"/>
      <c r="C5541" s="22"/>
      <c r="D5541" s="26"/>
      <c r="E5541" s="5" t="s">
        <v>11523</v>
      </c>
      <c r="F5541" s="3">
        <v>1</v>
      </c>
      <c r="G5541" s="20">
        <v>3.55</v>
      </c>
      <c r="H5541" s="20"/>
      <c r="I5541" s="20">
        <v>2</v>
      </c>
      <c r="J5541" s="30">
        <f t="shared" si="112"/>
        <v>7.1</v>
      </c>
      <c r="K5541" s="22"/>
      <c r="L5541" s="22"/>
      <c r="M5541" s="22"/>
    </row>
    <row r="5542" spans="1:13" ht="15.15" customHeight="1" thickBot="1" x14ac:dyDescent="0.35">
      <c r="A5542" s="22"/>
      <c r="B5542" s="22"/>
      <c r="C5542" s="22"/>
      <c r="D5542" s="26"/>
      <c r="E5542" s="5" t="s">
        <v>11524</v>
      </c>
      <c r="F5542" s="3"/>
      <c r="G5542" s="20"/>
      <c r="H5542" s="20"/>
      <c r="I5542" s="20"/>
      <c r="J5542" s="24" t="s">
        <v>11525</v>
      </c>
      <c r="K5542" s="22"/>
      <c r="L5542" s="22"/>
      <c r="M5542" s="22"/>
    </row>
    <row r="5543" spans="1:13" ht="15.15" customHeight="1" thickBot="1" x14ac:dyDescent="0.35">
      <c r="A5543" s="22"/>
      <c r="B5543" s="22"/>
      <c r="C5543" s="22"/>
      <c r="D5543" s="26"/>
      <c r="E5543" s="5">
        <v>101</v>
      </c>
      <c r="F5543" s="3">
        <v>1</v>
      </c>
      <c r="G5543" s="20">
        <v>4.3</v>
      </c>
      <c r="H5543" s="20"/>
      <c r="I5543" s="20">
        <v>2</v>
      </c>
      <c r="J5543" s="30">
        <f t="shared" ref="J5543:J5558" si="113">ROUND(F5543*G5543*I5543,3)</f>
        <v>8.6</v>
      </c>
      <c r="K5543" s="22"/>
      <c r="L5543" s="22"/>
      <c r="M5543" s="22"/>
    </row>
    <row r="5544" spans="1:13" ht="15.15" customHeight="1" thickBot="1" x14ac:dyDescent="0.35">
      <c r="A5544" s="22"/>
      <c r="B5544" s="22"/>
      <c r="C5544" s="22"/>
      <c r="D5544" s="26"/>
      <c r="E5544" s="5">
        <v>102</v>
      </c>
      <c r="F5544" s="3">
        <v>1</v>
      </c>
      <c r="G5544" s="20">
        <v>4.5</v>
      </c>
      <c r="H5544" s="20"/>
      <c r="I5544" s="20">
        <v>2</v>
      </c>
      <c r="J5544" s="30">
        <f t="shared" si="113"/>
        <v>9</v>
      </c>
      <c r="K5544" s="22"/>
      <c r="L5544" s="22"/>
      <c r="M5544" s="22"/>
    </row>
    <row r="5545" spans="1:13" ht="15.15" customHeight="1" thickBot="1" x14ac:dyDescent="0.35">
      <c r="A5545" s="22"/>
      <c r="B5545" s="22"/>
      <c r="C5545" s="22"/>
      <c r="D5545" s="26"/>
      <c r="E5545" s="5">
        <v>103</v>
      </c>
      <c r="F5545" s="3">
        <v>1</v>
      </c>
      <c r="G5545" s="20">
        <v>3.9</v>
      </c>
      <c r="H5545" s="20"/>
      <c r="I5545" s="20">
        <v>2</v>
      </c>
      <c r="J5545" s="30">
        <f t="shared" si="113"/>
        <v>7.8</v>
      </c>
      <c r="K5545" s="22"/>
      <c r="L5545" s="22"/>
      <c r="M5545" s="22"/>
    </row>
    <row r="5546" spans="1:13" ht="15.15" customHeight="1" thickBot="1" x14ac:dyDescent="0.35">
      <c r="A5546" s="22"/>
      <c r="B5546" s="22"/>
      <c r="C5546" s="22"/>
      <c r="D5546" s="26"/>
      <c r="E5546" s="5">
        <v>104</v>
      </c>
      <c r="F5546" s="3">
        <v>1</v>
      </c>
      <c r="G5546" s="20">
        <v>3.9</v>
      </c>
      <c r="H5546" s="20"/>
      <c r="I5546" s="20">
        <v>2</v>
      </c>
      <c r="J5546" s="30">
        <f t="shared" si="113"/>
        <v>7.8</v>
      </c>
      <c r="K5546" s="22"/>
      <c r="L5546" s="22"/>
      <c r="M5546" s="22"/>
    </row>
    <row r="5547" spans="1:13" ht="15.15" customHeight="1" thickBot="1" x14ac:dyDescent="0.35">
      <c r="A5547" s="22"/>
      <c r="B5547" s="22"/>
      <c r="C5547" s="22"/>
      <c r="D5547" s="26"/>
      <c r="E5547" s="5">
        <v>105</v>
      </c>
      <c r="F5547" s="3">
        <v>1</v>
      </c>
      <c r="G5547" s="20">
        <v>3.9</v>
      </c>
      <c r="H5547" s="20"/>
      <c r="I5547" s="20">
        <v>2</v>
      </c>
      <c r="J5547" s="30">
        <f t="shared" si="113"/>
        <v>7.8</v>
      </c>
      <c r="K5547" s="22"/>
      <c r="L5547" s="22"/>
      <c r="M5547" s="22"/>
    </row>
    <row r="5548" spans="1:13" ht="15.15" customHeight="1" thickBot="1" x14ac:dyDescent="0.35">
      <c r="A5548" s="22"/>
      <c r="B5548" s="22"/>
      <c r="C5548" s="22"/>
      <c r="D5548" s="26"/>
      <c r="E5548" s="5">
        <v>106</v>
      </c>
      <c r="F5548" s="3">
        <v>1</v>
      </c>
      <c r="G5548" s="20">
        <v>3.8</v>
      </c>
      <c r="H5548" s="20"/>
      <c r="I5548" s="20">
        <v>2</v>
      </c>
      <c r="J5548" s="30">
        <f t="shared" si="113"/>
        <v>7.6</v>
      </c>
      <c r="K5548" s="22"/>
      <c r="L5548" s="22"/>
      <c r="M5548" s="22"/>
    </row>
    <row r="5549" spans="1:13" ht="15.15" customHeight="1" thickBot="1" x14ac:dyDescent="0.35">
      <c r="A5549" s="22"/>
      <c r="B5549" s="22"/>
      <c r="C5549" s="22"/>
      <c r="D5549" s="26"/>
      <c r="E5549" s="5">
        <v>107</v>
      </c>
      <c r="F5549" s="3">
        <v>1</v>
      </c>
      <c r="G5549" s="20">
        <v>3.9</v>
      </c>
      <c r="H5549" s="20"/>
      <c r="I5549" s="20">
        <v>2</v>
      </c>
      <c r="J5549" s="30">
        <f t="shared" si="113"/>
        <v>7.8</v>
      </c>
      <c r="K5549" s="22"/>
      <c r="L5549" s="22"/>
      <c r="M5549" s="22"/>
    </row>
    <row r="5550" spans="1:13" ht="15.15" customHeight="1" thickBot="1" x14ac:dyDescent="0.35">
      <c r="A5550" s="22"/>
      <c r="B5550" s="22"/>
      <c r="C5550" s="22"/>
      <c r="D5550" s="26"/>
      <c r="E5550" s="5">
        <v>108</v>
      </c>
      <c r="F5550" s="3">
        <v>1</v>
      </c>
      <c r="G5550" s="20">
        <v>3.55</v>
      </c>
      <c r="H5550" s="20"/>
      <c r="I5550" s="20">
        <v>2</v>
      </c>
      <c r="J5550" s="30">
        <f t="shared" si="113"/>
        <v>7.1</v>
      </c>
      <c r="K5550" s="22"/>
      <c r="L5550" s="22"/>
      <c r="M5550" s="22"/>
    </row>
    <row r="5551" spans="1:13" ht="15.15" customHeight="1" thickBot="1" x14ac:dyDescent="0.35">
      <c r="A5551" s="22"/>
      <c r="B5551" s="22"/>
      <c r="C5551" s="22"/>
      <c r="D5551" s="26"/>
      <c r="E5551" s="5">
        <v>109</v>
      </c>
      <c r="F5551" s="3">
        <v>1</v>
      </c>
      <c r="G5551" s="20">
        <v>3.9</v>
      </c>
      <c r="H5551" s="20"/>
      <c r="I5551" s="20">
        <v>2</v>
      </c>
      <c r="J5551" s="30">
        <f t="shared" si="113"/>
        <v>7.8</v>
      </c>
      <c r="K5551" s="22"/>
      <c r="L5551" s="22"/>
      <c r="M5551" s="22"/>
    </row>
    <row r="5552" spans="1:13" ht="15.15" customHeight="1" thickBot="1" x14ac:dyDescent="0.35">
      <c r="A5552" s="22"/>
      <c r="B5552" s="22"/>
      <c r="C5552" s="22"/>
      <c r="D5552" s="26"/>
      <c r="E5552" s="5">
        <v>110</v>
      </c>
      <c r="F5552" s="3">
        <v>1</v>
      </c>
      <c r="G5552" s="20">
        <v>4.0999999999999996</v>
      </c>
      <c r="H5552" s="20"/>
      <c r="I5552" s="20">
        <v>2</v>
      </c>
      <c r="J5552" s="30">
        <f t="shared" si="113"/>
        <v>8.1999999999999993</v>
      </c>
      <c r="K5552" s="22"/>
      <c r="L5552" s="22"/>
      <c r="M5552" s="22"/>
    </row>
    <row r="5553" spans="1:13" ht="15.15" customHeight="1" thickBot="1" x14ac:dyDescent="0.35">
      <c r="A5553" s="22"/>
      <c r="B5553" s="22"/>
      <c r="C5553" s="22"/>
      <c r="D5553" s="26"/>
      <c r="E5553" s="5">
        <v>111</v>
      </c>
      <c r="F5553" s="3">
        <v>1</v>
      </c>
      <c r="G5553" s="20">
        <v>4.2</v>
      </c>
      <c r="H5553" s="20"/>
      <c r="I5553" s="20">
        <v>2</v>
      </c>
      <c r="J5553" s="30">
        <f t="shared" si="113"/>
        <v>8.4</v>
      </c>
      <c r="K5553" s="22"/>
      <c r="L5553" s="22"/>
      <c r="M5553" s="22"/>
    </row>
    <row r="5554" spans="1:13" ht="15.15" customHeight="1" thickBot="1" x14ac:dyDescent="0.35">
      <c r="A5554" s="22"/>
      <c r="B5554" s="22"/>
      <c r="C5554" s="22"/>
      <c r="D5554" s="26"/>
      <c r="E5554" s="5">
        <v>113</v>
      </c>
      <c r="F5554" s="3">
        <v>1</v>
      </c>
      <c r="G5554" s="20">
        <v>4.3</v>
      </c>
      <c r="H5554" s="20"/>
      <c r="I5554" s="20">
        <v>2</v>
      </c>
      <c r="J5554" s="30">
        <f t="shared" si="113"/>
        <v>8.6</v>
      </c>
      <c r="K5554" s="22"/>
      <c r="L5554" s="22"/>
      <c r="M5554" s="22"/>
    </row>
    <row r="5555" spans="1:13" ht="15.15" customHeight="1" thickBot="1" x14ac:dyDescent="0.35">
      <c r="A5555" s="22"/>
      <c r="B5555" s="22"/>
      <c r="C5555" s="22"/>
      <c r="D5555" s="26"/>
      <c r="E5555" s="5">
        <v>114</v>
      </c>
      <c r="F5555" s="3">
        <v>1</v>
      </c>
      <c r="G5555" s="20">
        <v>3.75</v>
      </c>
      <c r="H5555" s="20"/>
      <c r="I5555" s="20">
        <v>2</v>
      </c>
      <c r="J5555" s="30">
        <f t="shared" si="113"/>
        <v>7.5</v>
      </c>
      <c r="K5555" s="22"/>
      <c r="L5555" s="22"/>
      <c r="M5555" s="22"/>
    </row>
    <row r="5556" spans="1:13" ht="15.15" customHeight="1" thickBot="1" x14ac:dyDescent="0.35">
      <c r="A5556" s="22"/>
      <c r="B5556" s="22"/>
      <c r="C5556" s="22"/>
      <c r="D5556" s="26"/>
      <c r="E5556" s="5">
        <v>115</v>
      </c>
      <c r="F5556" s="3">
        <v>1</v>
      </c>
      <c r="G5556" s="20">
        <v>3.1</v>
      </c>
      <c r="H5556" s="20"/>
      <c r="I5556" s="20">
        <v>2</v>
      </c>
      <c r="J5556" s="30">
        <f t="shared" si="113"/>
        <v>6.2</v>
      </c>
      <c r="K5556" s="22"/>
      <c r="L5556" s="22"/>
      <c r="M5556" s="22"/>
    </row>
    <row r="5557" spans="1:13" ht="15.15" customHeight="1" thickBot="1" x14ac:dyDescent="0.35">
      <c r="A5557" s="22"/>
      <c r="B5557" s="22"/>
      <c r="C5557" s="22"/>
      <c r="D5557" s="26"/>
      <c r="E5557" s="5">
        <v>116</v>
      </c>
      <c r="F5557" s="3">
        <v>1</v>
      </c>
      <c r="G5557" s="20">
        <v>3.55</v>
      </c>
      <c r="H5557" s="20"/>
      <c r="I5557" s="20">
        <v>2</v>
      </c>
      <c r="J5557" s="30">
        <f t="shared" si="113"/>
        <v>7.1</v>
      </c>
      <c r="K5557" s="22"/>
      <c r="L5557" s="22"/>
      <c r="M5557" s="22"/>
    </row>
    <row r="5558" spans="1:13" ht="15.15" customHeight="1" thickBot="1" x14ac:dyDescent="0.35">
      <c r="A5558" s="22"/>
      <c r="B5558" s="22"/>
      <c r="C5558" s="22"/>
      <c r="D5558" s="26"/>
      <c r="E5558" s="5">
        <v>117</v>
      </c>
      <c r="F5558" s="3">
        <v>1</v>
      </c>
      <c r="G5558" s="20">
        <v>4.55</v>
      </c>
      <c r="H5558" s="20"/>
      <c r="I5558" s="20">
        <v>2</v>
      </c>
      <c r="J5558" s="30">
        <f t="shared" si="113"/>
        <v>9.1</v>
      </c>
      <c r="K5558" s="22"/>
      <c r="L5558" s="22"/>
      <c r="M5558" s="22"/>
    </row>
    <row r="5559" spans="1:13" ht="15.15" customHeight="1" thickBot="1" x14ac:dyDescent="0.35">
      <c r="A5559" s="22"/>
      <c r="B5559" s="22"/>
      <c r="C5559" s="22"/>
      <c r="D5559" s="26"/>
      <c r="E5559" s="5" t="s">
        <v>11526</v>
      </c>
      <c r="F5559" s="3"/>
      <c r="G5559" s="20"/>
      <c r="H5559" s="20"/>
      <c r="I5559" s="20"/>
      <c r="J5559" s="24" t="s">
        <v>11527</v>
      </c>
      <c r="K5559" s="22"/>
      <c r="L5559" s="22"/>
      <c r="M5559" s="22"/>
    </row>
    <row r="5560" spans="1:13" ht="15.15" customHeight="1" thickBot="1" x14ac:dyDescent="0.35">
      <c r="A5560" s="22"/>
      <c r="B5560" s="22"/>
      <c r="C5560" s="22"/>
      <c r="D5560" s="26"/>
      <c r="E5560" s="5">
        <v>201</v>
      </c>
      <c r="F5560" s="3">
        <v>1</v>
      </c>
      <c r="G5560" s="20">
        <v>3.8</v>
      </c>
      <c r="H5560" s="20"/>
      <c r="I5560" s="20">
        <v>2</v>
      </c>
      <c r="J5560" s="30">
        <f t="shared" ref="J5560:J5567" si="114">ROUND(F5560*G5560*I5560,3)</f>
        <v>7.6</v>
      </c>
      <c r="K5560" s="22"/>
      <c r="L5560" s="22"/>
      <c r="M5560" s="22"/>
    </row>
    <row r="5561" spans="1:13" ht="15.15" customHeight="1" thickBot="1" x14ac:dyDescent="0.35">
      <c r="A5561" s="22"/>
      <c r="B5561" s="22"/>
      <c r="C5561" s="22"/>
      <c r="D5561" s="26"/>
      <c r="E5561" s="5">
        <v>202</v>
      </c>
      <c r="F5561" s="3">
        <v>1</v>
      </c>
      <c r="G5561" s="20">
        <v>3.9</v>
      </c>
      <c r="H5561" s="20"/>
      <c r="I5561" s="20">
        <v>2</v>
      </c>
      <c r="J5561" s="30">
        <f t="shared" si="114"/>
        <v>7.8</v>
      </c>
      <c r="K5561" s="22"/>
      <c r="L5561" s="22"/>
      <c r="M5561" s="22"/>
    </row>
    <row r="5562" spans="1:13" ht="15.15" customHeight="1" thickBot="1" x14ac:dyDescent="0.35">
      <c r="A5562" s="22"/>
      <c r="B5562" s="22"/>
      <c r="C5562" s="22"/>
      <c r="D5562" s="26"/>
      <c r="E5562" s="5">
        <v>203</v>
      </c>
      <c r="F5562" s="3">
        <v>1</v>
      </c>
      <c r="G5562" s="20">
        <v>3.9</v>
      </c>
      <c r="H5562" s="20"/>
      <c r="I5562" s="20">
        <v>2</v>
      </c>
      <c r="J5562" s="30">
        <f t="shared" si="114"/>
        <v>7.8</v>
      </c>
      <c r="K5562" s="22"/>
      <c r="L5562" s="22"/>
      <c r="M5562" s="22"/>
    </row>
    <row r="5563" spans="1:13" ht="15.15" customHeight="1" thickBot="1" x14ac:dyDescent="0.35">
      <c r="A5563" s="22"/>
      <c r="B5563" s="22"/>
      <c r="C5563" s="22"/>
      <c r="D5563" s="26"/>
      <c r="E5563" s="5">
        <v>204</v>
      </c>
      <c r="F5563" s="3">
        <v>1</v>
      </c>
      <c r="G5563" s="20">
        <v>3.9</v>
      </c>
      <c r="H5563" s="20"/>
      <c r="I5563" s="20">
        <v>2</v>
      </c>
      <c r="J5563" s="30">
        <f t="shared" si="114"/>
        <v>7.8</v>
      </c>
      <c r="K5563" s="22"/>
      <c r="L5563" s="22"/>
      <c r="M5563" s="22"/>
    </row>
    <row r="5564" spans="1:13" ht="15.15" customHeight="1" thickBot="1" x14ac:dyDescent="0.35">
      <c r="A5564" s="22"/>
      <c r="B5564" s="22"/>
      <c r="C5564" s="22"/>
      <c r="D5564" s="26"/>
      <c r="E5564" s="5">
        <v>205</v>
      </c>
      <c r="F5564" s="3">
        <v>1</v>
      </c>
      <c r="G5564" s="20">
        <v>4</v>
      </c>
      <c r="H5564" s="20"/>
      <c r="I5564" s="20">
        <v>2</v>
      </c>
      <c r="J5564" s="30">
        <f t="shared" si="114"/>
        <v>8</v>
      </c>
      <c r="K5564" s="22"/>
      <c r="L5564" s="22"/>
      <c r="M5564" s="22"/>
    </row>
    <row r="5565" spans="1:13" ht="15.15" customHeight="1" thickBot="1" x14ac:dyDescent="0.35">
      <c r="A5565" s="22"/>
      <c r="B5565" s="22"/>
      <c r="C5565" s="22"/>
      <c r="D5565" s="26"/>
      <c r="E5565" s="5">
        <v>207</v>
      </c>
      <c r="F5565" s="3">
        <v>1</v>
      </c>
      <c r="G5565" s="20">
        <v>4.1500000000000004</v>
      </c>
      <c r="H5565" s="20"/>
      <c r="I5565" s="20">
        <v>2</v>
      </c>
      <c r="J5565" s="30">
        <f t="shared" si="114"/>
        <v>8.3000000000000007</v>
      </c>
      <c r="K5565" s="22"/>
      <c r="L5565" s="22"/>
      <c r="M5565" s="22"/>
    </row>
    <row r="5566" spans="1:13" ht="15.15" customHeight="1" thickBot="1" x14ac:dyDescent="0.35">
      <c r="A5566" s="22"/>
      <c r="B5566" s="22"/>
      <c r="C5566" s="22"/>
      <c r="D5566" s="26"/>
      <c r="E5566" s="5">
        <v>208</v>
      </c>
      <c r="F5566" s="3">
        <v>1</v>
      </c>
      <c r="G5566" s="20">
        <v>3.5</v>
      </c>
      <c r="H5566" s="20"/>
      <c r="I5566" s="20">
        <v>2</v>
      </c>
      <c r="J5566" s="30">
        <f t="shared" si="114"/>
        <v>7</v>
      </c>
      <c r="K5566" s="22"/>
      <c r="L5566" s="22"/>
      <c r="M5566" s="22"/>
    </row>
    <row r="5567" spans="1:13" ht="15.15" customHeight="1" thickBot="1" x14ac:dyDescent="0.35">
      <c r="A5567" s="22"/>
      <c r="B5567" s="22"/>
      <c r="C5567" s="22"/>
      <c r="D5567" s="26"/>
      <c r="E5567" s="5">
        <v>209</v>
      </c>
      <c r="F5567" s="3">
        <v>1</v>
      </c>
      <c r="G5567" s="20">
        <v>4.3499999999999996</v>
      </c>
      <c r="H5567" s="20"/>
      <c r="I5567" s="20">
        <v>2</v>
      </c>
      <c r="J5567" s="30">
        <f t="shared" si="114"/>
        <v>8.6999999999999993</v>
      </c>
      <c r="K5567" s="32">
        <f>SUM(J5533:J5567)</f>
        <v>245.79999999999998</v>
      </c>
      <c r="L5567" s="22"/>
      <c r="M5567" s="22"/>
    </row>
    <row r="5568" spans="1:13" ht="15.45" customHeight="1" thickBot="1" x14ac:dyDescent="0.35">
      <c r="A5568" s="10" t="s">
        <v>11528</v>
      </c>
      <c r="B5568" s="5" t="s">
        <v>11529</v>
      </c>
      <c r="C5568" s="5" t="s">
        <v>11530</v>
      </c>
      <c r="D5568" s="84" t="s">
        <v>11531</v>
      </c>
      <c r="E5568" s="84"/>
      <c r="F5568" s="84"/>
      <c r="G5568" s="84"/>
      <c r="H5568" s="84"/>
      <c r="I5568" s="84"/>
      <c r="J5568" s="84"/>
      <c r="K5568" s="20">
        <f>SUM(K5571:K5574)</f>
        <v>62.31</v>
      </c>
      <c r="L5568" s="21">
        <f>ROUND(0*(1+M2/100),2)</f>
        <v>0</v>
      </c>
      <c r="M5568" s="21">
        <f>ROUND(K5568*L5568,2)</f>
        <v>0</v>
      </c>
    </row>
    <row r="5569" spans="1:13" ht="58.35" customHeight="1" thickBot="1" x14ac:dyDescent="0.35">
      <c r="A5569" s="22"/>
      <c r="B5569" s="22"/>
      <c r="C5569" s="22"/>
      <c r="D5569" s="84" t="s">
        <v>11532</v>
      </c>
      <c r="E5569" s="84"/>
      <c r="F5569" s="84"/>
      <c r="G5569" s="84"/>
      <c r="H5569" s="84"/>
      <c r="I5569" s="84"/>
      <c r="J5569" s="84"/>
      <c r="K5569" s="84"/>
      <c r="L5569" s="84"/>
      <c r="M5569" s="84"/>
    </row>
    <row r="5570" spans="1:13" ht="15.15" customHeight="1" thickBot="1" x14ac:dyDescent="0.35">
      <c r="A5570" s="22"/>
      <c r="B5570" s="22"/>
      <c r="C5570" s="22"/>
      <c r="D5570" s="22"/>
      <c r="E5570" s="23"/>
      <c r="F5570" s="25" t="s">
        <v>11533</v>
      </c>
      <c r="G5570" s="25" t="s">
        <v>11534</v>
      </c>
      <c r="H5570" s="25" t="s">
        <v>11535</v>
      </c>
      <c r="I5570" s="25" t="s">
        <v>11536</v>
      </c>
      <c r="J5570" s="25" t="s">
        <v>11537</v>
      </c>
      <c r="K5570" s="25" t="s">
        <v>11538</v>
      </c>
      <c r="L5570" s="22"/>
      <c r="M5570" s="22"/>
    </row>
    <row r="5571" spans="1:13" ht="15.15" customHeight="1" thickBot="1" x14ac:dyDescent="0.35">
      <c r="A5571" s="22"/>
      <c r="B5571" s="22"/>
      <c r="C5571" s="22"/>
      <c r="D5571" s="26"/>
      <c r="E5571" s="27" t="s">
        <v>11539</v>
      </c>
      <c r="F5571" s="28"/>
      <c r="G5571" s="29"/>
      <c r="H5571" s="29"/>
      <c r="I5571" s="29"/>
      <c r="J5571" s="41" t="s">
        <v>11540</v>
      </c>
      <c r="K5571" s="42"/>
      <c r="L5571" s="22"/>
      <c r="M5571" s="22"/>
    </row>
    <row r="5572" spans="1:13" ht="15.15" customHeight="1" thickBot="1" x14ac:dyDescent="0.35">
      <c r="A5572" s="22"/>
      <c r="B5572" s="22"/>
      <c r="C5572" s="22"/>
      <c r="D5572" s="26"/>
      <c r="E5572" s="5" t="s">
        <v>11541</v>
      </c>
      <c r="F5572" s="3">
        <v>2</v>
      </c>
      <c r="G5572" s="20">
        <v>5.05</v>
      </c>
      <c r="H5572" s="20">
        <v>1.5</v>
      </c>
      <c r="I5572" s="20"/>
      <c r="J5572" s="30">
        <f>ROUND(F5572*G5572*H5572,3)</f>
        <v>15.15</v>
      </c>
      <c r="K5572" s="22"/>
      <c r="L5572" s="22"/>
      <c r="M5572" s="22"/>
    </row>
    <row r="5573" spans="1:13" ht="15.15" customHeight="1" thickBot="1" x14ac:dyDescent="0.35">
      <c r="A5573" s="22"/>
      <c r="B5573" s="22"/>
      <c r="C5573" s="22"/>
      <c r="D5573" s="26"/>
      <c r="E5573" s="5" t="s">
        <v>11542</v>
      </c>
      <c r="F5573" s="3">
        <v>4</v>
      </c>
      <c r="G5573" s="20">
        <v>5.05</v>
      </c>
      <c r="H5573" s="20">
        <v>1.8</v>
      </c>
      <c r="I5573" s="20"/>
      <c r="J5573" s="30">
        <f>ROUND(F5573*G5573*H5573,3)</f>
        <v>36.36</v>
      </c>
      <c r="K5573" s="22"/>
      <c r="L5573" s="22"/>
      <c r="M5573" s="22"/>
    </row>
    <row r="5574" spans="1:13" ht="15.15" customHeight="1" thickBot="1" x14ac:dyDescent="0.35">
      <c r="A5574" s="22"/>
      <c r="B5574" s="22"/>
      <c r="C5574" s="22"/>
      <c r="D5574" s="26"/>
      <c r="E5574" s="5"/>
      <c r="F5574" s="3">
        <v>4</v>
      </c>
      <c r="G5574" s="20">
        <v>1.5</v>
      </c>
      <c r="H5574" s="20">
        <v>1.8</v>
      </c>
      <c r="I5574" s="20"/>
      <c r="J5574" s="30">
        <f>ROUND(F5574*G5574*H5574,3)</f>
        <v>10.8</v>
      </c>
      <c r="K5574" s="32">
        <f>SUM(J5571:J5574)</f>
        <v>62.31</v>
      </c>
      <c r="L5574" s="22"/>
      <c r="M5574" s="22"/>
    </row>
    <row r="5575" spans="1:13" ht="15.45" customHeight="1" thickBot="1" x14ac:dyDescent="0.35">
      <c r="A5575" s="10" t="s">
        <v>11543</v>
      </c>
      <c r="B5575" s="5" t="s">
        <v>11544</v>
      </c>
      <c r="C5575" s="5" t="s">
        <v>11545</v>
      </c>
      <c r="D5575" s="84" t="s">
        <v>11546</v>
      </c>
      <c r="E5575" s="84"/>
      <c r="F5575" s="84"/>
      <c r="G5575" s="84"/>
      <c r="H5575" s="84"/>
      <c r="I5575" s="84"/>
      <c r="J5575" s="84"/>
      <c r="K5575" s="20">
        <f>SUM(K5578:K5589)</f>
        <v>78.8</v>
      </c>
      <c r="L5575" s="21">
        <f>ROUND(0*(1+M2/100),2)</f>
        <v>0</v>
      </c>
      <c r="M5575" s="21">
        <f>ROUND(K5575*L5575,2)</f>
        <v>0</v>
      </c>
    </row>
    <row r="5576" spans="1:13" ht="67.5" customHeight="1" thickBot="1" x14ac:dyDescent="0.35">
      <c r="A5576" s="22"/>
      <c r="B5576" s="22"/>
      <c r="C5576" s="22"/>
      <c r="D5576" s="84" t="s">
        <v>11547</v>
      </c>
      <c r="E5576" s="84"/>
      <c r="F5576" s="84"/>
      <c r="G5576" s="84"/>
      <c r="H5576" s="84"/>
      <c r="I5576" s="84"/>
      <c r="J5576" s="84"/>
      <c r="K5576" s="84"/>
      <c r="L5576" s="84"/>
      <c r="M5576" s="84"/>
    </row>
    <row r="5577" spans="1:13" ht="15.15" customHeight="1" thickBot="1" x14ac:dyDescent="0.35">
      <c r="A5577" s="22"/>
      <c r="B5577" s="22"/>
      <c r="C5577" s="22"/>
      <c r="D5577" s="22"/>
      <c r="E5577" s="23"/>
      <c r="F5577" s="25" t="s">
        <v>11548</v>
      </c>
      <c r="G5577" s="25" t="s">
        <v>11549</v>
      </c>
      <c r="H5577" s="25" t="s">
        <v>11550</v>
      </c>
      <c r="I5577" s="25" t="s">
        <v>11551</v>
      </c>
      <c r="J5577" s="25" t="s">
        <v>11552</v>
      </c>
      <c r="K5577" s="25" t="s">
        <v>11553</v>
      </c>
      <c r="L5577" s="22"/>
      <c r="M5577" s="22"/>
    </row>
    <row r="5578" spans="1:13" ht="15.15" customHeight="1" thickBot="1" x14ac:dyDescent="0.35">
      <c r="A5578" s="22"/>
      <c r="B5578" s="22"/>
      <c r="C5578" s="22"/>
      <c r="D5578" s="26"/>
      <c r="E5578" s="27" t="s">
        <v>11554</v>
      </c>
      <c r="F5578" s="28">
        <v>4</v>
      </c>
      <c r="G5578" s="29">
        <v>5.0999999999999996</v>
      </c>
      <c r="H5578" s="29"/>
      <c r="I5578" s="29"/>
      <c r="J5578" s="31">
        <f t="shared" ref="J5578:J5589" si="115">ROUND(F5578*G5578,3)</f>
        <v>20.399999999999999</v>
      </c>
      <c r="K5578" s="42"/>
      <c r="L5578" s="22"/>
      <c r="M5578" s="22"/>
    </row>
    <row r="5579" spans="1:13" ht="15.15" customHeight="1" thickBot="1" x14ac:dyDescent="0.35">
      <c r="A5579" s="22"/>
      <c r="B5579" s="22"/>
      <c r="C5579" s="22"/>
      <c r="D5579" s="26"/>
      <c r="E5579" s="5"/>
      <c r="F5579" s="3">
        <v>4</v>
      </c>
      <c r="G5579" s="20">
        <v>1.5</v>
      </c>
      <c r="H5579" s="20"/>
      <c r="I5579" s="20"/>
      <c r="J5579" s="30">
        <f t="shared" si="115"/>
        <v>6</v>
      </c>
      <c r="K5579" s="22"/>
      <c r="L5579" s="22"/>
      <c r="M5579" s="22"/>
    </row>
    <row r="5580" spans="1:13" ht="15.15" customHeight="1" thickBot="1" x14ac:dyDescent="0.35">
      <c r="A5580" s="22"/>
      <c r="B5580" s="22"/>
      <c r="C5580" s="22"/>
      <c r="D5580" s="26"/>
      <c r="E5580" s="5"/>
      <c r="F5580" s="3">
        <v>8</v>
      </c>
      <c r="G5580" s="20">
        <v>1.8</v>
      </c>
      <c r="H5580" s="20"/>
      <c r="I5580" s="20"/>
      <c r="J5580" s="30">
        <f t="shared" si="115"/>
        <v>14.4</v>
      </c>
      <c r="K5580" s="22"/>
      <c r="L5580" s="22"/>
      <c r="M5580" s="22"/>
    </row>
    <row r="5581" spans="1:13" ht="15.15" customHeight="1" thickBot="1" x14ac:dyDescent="0.35">
      <c r="A5581" s="22"/>
      <c r="B5581" s="22"/>
      <c r="C5581" s="22"/>
      <c r="D5581" s="26"/>
      <c r="E5581" s="5" t="s">
        <v>11555</v>
      </c>
      <c r="F5581" s="3">
        <v>2</v>
      </c>
      <c r="G5581" s="20">
        <v>1.65</v>
      </c>
      <c r="H5581" s="20"/>
      <c r="I5581" s="20"/>
      <c r="J5581" s="30">
        <f t="shared" si="115"/>
        <v>3.3</v>
      </c>
      <c r="K5581" s="22"/>
      <c r="L5581" s="22"/>
      <c r="M5581" s="22"/>
    </row>
    <row r="5582" spans="1:13" ht="15.15" customHeight="1" thickBot="1" x14ac:dyDescent="0.35">
      <c r="A5582" s="22"/>
      <c r="B5582" s="22"/>
      <c r="C5582" s="22"/>
      <c r="D5582" s="26"/>
      <c r="E5582" s="5"/>
      <c r="F5582" s="3">
        <v>2</v>
      </c>
      <c r="G5582" s="20">
        <v>1.5</v>
      </c>
      <c r="H5582" s="20"/>
      <c r="I5582" s="20"/>
      <c r="J5582" s="30">
        <f t="shared" si="115"/>
        <v>3</v>
      </c>
      <c r="K5582" s="22"/>
      <c r="L5582" s="22"/>
      <c r="M5582" s="22"/>
    </row>
    <row r="5583" spans="1:13" ht="15.15" customHeight="1" thickBot="1" x14ac:dyDescent="0.35">
      <c r="A5583" s="22"/>
      <c r="B5583" s="22"/>
      <c r="C5583" s="22"/>
      <c r="D5583" s="26"/>
      <c r="E5583" s="5"/>
      <c r="F5583" s="3">
        <v>4</v>
      </c>
      <c r="G5583" s="20">
        <v>1.6</v>
      </c>
      <c r="H5583" s="20"/>
      <c r="I5583" s="20"/>
      <c r="J5583" s="30">
        <f t="shared" si="115"/>
        <v>6.4</v>
      </c>
      <c r="K5583" s="22"/>
      <c r="L5583" s="22"/>
      <c r="M5583" s="22"/>
    </row>
    <row r="5584" spans="1:13" ht="15.15" customHeight="1" thickBot="1" x14ac:dyDescent="0.35">
      <c r="A5584" s="22"/>
      <c r="B5584" s="22"/>
      <c r="C5584" s="22"/>
      <c r="D5584" s="26"/>
      <c r="E5584" s="5" t="s">
        <v>11556</v>
      </c>
      <c r="F5584" s="3">
        <v>2</v>
      </c>
      <c r="G5584" s="20">
        <v>1.4</v>
      </c>
      <c r="H5584" s="20"/>
      <c r="I5584" s="20"/>
      <c r="J5584" s="30">
        <f t="shared" si="115"/>
        <v>2.8</v>
      </c>
      <c r="K5584" s="22"/>
      <c r="L5584" s="22"/>
      <c r="M5584" s="22"/>
    </row>
    <row r="5585" spans="1:13" ht="15.15" customHeight="1" thickBot="1" x14ac:dyDescent="0.35">
      <c r="A5585" s="22"/>
      <c r="B5585" s="22"/>
      <c r="C5585" s="22"/>
      <c r="D5585" s="26"/>
      <c r="E5585" s="5"/>
      <c r="F5585" s="3">
        <v>2</v>
      </c>
      <c r="G5585" s="20">
        <v>1.5</v>
      </c>
      <c r="H5585" s="20"/>
      <c r="I5585" s="20"/>
      <c r="J5585" s="30">
        <f t="shared" si="115"/>
        <v>3</v>
      </c>
      <c r="K5585" s="22"/>
      <c r="L5585" s="22"/>
      <c r="M5585" s="22"/>
    </row>
    <row r="5586" spans="1:13" ht="15.15" customHeight="1" thickBot="1" x14ac:dyDescent="0.35">
      <c r="A5586" s="22"/>
      <c r="B5586" s="22"/>
      <c r="C5586" s="22"/>
      <c r="D5586" s="26"/>
      <c r="E5586" s="5"/>
      <c r="F5586" s="3">
        <v>4</v>
      </c>
      <c r="G5586" s="20">
        <v>1.6</v>
      </c>
      <c r="H5586" s="20"/>
      <c r="I5586" s="20"/>
      <c r="J5586" s="30">
        <f t="shared" si="115"/>
        <v>6.4</v>
      </c>
      <c r="K5586" s="22"/>
      <c r="L5586" s="22"/>
      <c r="M5586" s="22"/>
    </row>
    <row r="5587" spans="1:13" ht="15.15" customHeight="1" thickBot="1" x14ac:dyDescent="0.35">
      <c r="A5587" s="22"/>
      <c r="B5587" s="22"/>
      <c r="C5587" s="22"/>
      <c r="D5587" s="26"/>
      <c r="E5587" s="5" t="s">
        <v>11557</v>
      </c>
      <c r="F5587" s="3">
        <v>2</v>
      </c>
      <c r="G5587" s="20">
        <v>1.75</v>
      </c>
      <c r="H5587" s="20"/>
      <c r="I5587" s="20"/>
      <c r="J5587" s="30">
        <f t="shared" si="115"/>
        <v>3.5</v>
      </c>
      <c r="K5587" s="22"/>
      <c r="L5587" s="22"/>
      <c r="M5587" s="22"/>
    </row>
    <row r="5588" spans="1:13" ht="15.15" customHeight="1" thickBot="1" x14ac:dyDescent="0.35">
      <c r="A5588" s="22"/>
      <c r="B5588" s="22"/>
      <c r="C5588" s="22"/>
      <c r="D5588" s="26"/>
      <c r="E5588" s="5"/>
      <c r="F5588" s="3">
        <v>2</v>
      </c>
      <c r="G5588" s="20">
        <v>1.6</v>
      </c>
      <c r="H5588" s="20"/>
      <c r="I5588" s="20"/>
      <c r="J5588" s="30">
        <f t="shared" si="115"/>
        <v>3.2</v>
      </c>
      <c r="K5588" s="22"/>
      <c r="L5588" s="22"/>
      <c r="M5588" s="22"/>
    </row>
    <row r="5589" spans="1:13" ht="15.15" customHeight="1" thickBot="1" x14ac:dyDescent="0.35">
      <c r="A5589" s="22"/>
      <c r="B5589" s="22"/>
      <c r="C5589" s="22"/>
      <c r="D5589" s="26"/>
      <c r="E5589" s="5"/>
      <c r="F5589" s="3">
        <v>4</v>
      </c>
      <c r="G5589" s="20">
        <v>1.6</v>
      </c>
      <c r="H5589" s="20"/>
      <c r="I5589" s="20"/>
      <c r="J5589" s="30">
        <f t="shared" si="115"/>
        <v>6.4</v>
      </c>
      <c r="K5589" s="32">
        <f>SUM(J5578:J5589)</f>
        <v>78.8</v>
      </c>
      <c r="L5589" s="22"/>
      <c r="M5589" s="22"/>
    </row>
    <row r="5590" spans="1:13" ht="15.45" customHeight="1" thickBot="1" x14ac:dyDescent="0.35">
      <c r="A5590" s="10" t="s">
        <v>11558</v>
      </c>
      <c r="B5590" s="5" t="s">
        <v>11559</v>
      </c>
      <c r="C5590" s="5" t="s">
        <v>11560</v>
      </c>
      <c r="D5590" s="84" t="s">
        <v>11561</v>
      </c>
      <c r="E5590" s="84"/>
      <c r="F5590" s="84"/>
      <c r="G5590" s="84"/>
      <c r="H5590" s="84"/>
      <c r="I5590" s="84"/>
      <c r="J5590" s="84"/>
      <c r="K5590" s="20">
        <f>SUM(K5593:K5598)</f>
        <v>30.080000000000002</v>
      </c>
      <c r="L5590" s="21">
        <f>ROUND(0*(1+M2/100),2)</f>
        <v>0</v>
      </c>
      <c r="M5590" s="21">
        <f>ROUND(K5590*L5590,2)</f>
        <v>0</v>
      </c>
    </row>
    <row r="5591" spans="1:13" ht="58.35" customHeight="1" thickBot="1" x14ac:dyDescent="0.35">
      <c r="A5591" s="22"/>
      <c r="B5591" s="22"/>
      <c r="C5591" s="22"/>
      <c r="D5591" s="84" t="s">
        <v>11562</v>
      </c>
      <c r="E5591" s="84"/>
      <c r="F5591" s="84"/>
      <c r="G5591" s="84"/>
      <c r="H5591" s="84"/>
      <c r="I5591" s="84"/>
      <c r="J5591" s="84"/>
      <c r="K5591" s="84"/>
      <c r="L5591" s="84"/>
      <c r="M5591" s="84"/>
    </row>
    <row r="5592" spans="1:13" ht="15.15" customHeight="1" thickBot="1" x14ac:dyDescent="0.35">
      <c r="A5592" s="22"/>
      <c r="B5592" s="22"/>
      <c r="C5592" s="22"/>
      <c r="D5592" s="22"/>
      <c r="E5592" s="23"/>
      <c r="F5592" s="25" t="s">
        <v>11563</v>
      </c>
      <c r="G5592" s="25" t="s">
        <v>11564</v>
      </c>
      <c r="H5592" s="25" t="s">
        <v>11565</v>
      </c>
      <c r="I5592" s="25" t="s">
        <v>11566</v>
      </c>
      <c r="J5592" s="25" t="s">
        <v>11567</v>
      </c>
      <c r="K5592" s="25" t="s">
        <v>11568</v>
      </c>
      <c r="L5592" s="22"/>
      <c r="M5592" s="22"/>
    </row>
    <row r="5593" spans="1:13" ht="15.15" customHeight="1" thickBot="1" x14ac:dyDescent="0.35">
      <c r="A5593" s="22"/>
      <c r="B5593" s="22"/>
      <c r="C5593" s="22"/>
      <c r="D5593" s="26"/>
      <c r="E5593" s="27" t="s">
        <v>11569</v>
      </c>
      <c r="F5593" s="28">
        <v>2</v>
      </c>
      <c r="G5593" s="29">
        <v>1.65</v>
      </c>
      <c r="H5593" s="29"/>
      <c r="I5593" s="29">
        <v>1.6</v>
      </c>
      <c r="J5593" s="31">
        <f t="shared" ref="J5593:J5598" si="116">ROUND(F5593*G5593*I5593,3)</f>
        <v>5.28</v>
      </c>
      <c r="K5593" s="42"/>
      <c r="L5593" s="22"/>
      <c r="M5593" s="22"/>
    </row>
    <row r="5594" spans="1:13" ht="15.15" customHeight="1" thickBot="1" x14ac:dyDescent="0.35">
      <c r="A5594" s="22"/>
      <c r="B5594" s="22"/>
      <c r="C5594" s="22"/>
      <c r="D5594" s="26"/>
      <c r="E5594" s="5"/>
      <c r="F5594" s="3">
        <v>2</v>
      </c>
      <c r="G5594" s="20">
        <v>1.5</v>
      </c>
      <c r="H5594" s="20"/>
      <c r="I5594" s="20">
        <v>1.6</v>
      </c>
      <c r="J5594" s="30">
        <f t="shared" si="116"/>
        <v>4.8</v>
      </c>
      <c r="K5594" s="22"/>
      <c r="L5594" s="22"/>
      <c r="M5594" s="22"/>
    </row>
    <row r="5595" spans="1:13" ht="15.15" customHeight="1" thickBot="1" x14ac:dyDescent="0.35">
      <c r="A5595" s="22"/>
      <c r="B5595" s="22"/>
      <c r="C5595" s="22"/>
      <c r="D5595" s="26"/>
      <c r="E5595" s="5" t="s">
        <v>11570</v>
      </c>
      <c r="F5595" s="3">
        <v>2</v>
      </c>
      <c r="G5595" s="20">
        <v>1.4</v>
      </c>
      <c r="H5595" s="20"/>
      <c r="I5595" s="20">
        <v>1.6</v>
      </c>
      <c r="J5595" s="30">
        <f t="shared" si="116"/>
        <v>4.4800000000000004</v>
      </c>
      <c r="K5595" s="22"/>
      <c r="L5595" s="22"/>
      <c r="M5595" s="22"/>
    </row>
    <row r="5596" spans="1:13" ht="15.15" customHeight="1" thickBot="1" x14ac:dyDescent="0.35">
      <c r="A5596" s="22"/>
      <c r="B5596" s="22"/>
      <c r="C5596" s="22"/>
      <c r="D5596" s="26"/>
      <c r="E5596" s="5"/>
      <c r="F5596" s="3">
        <v>2</v>
      </c>
      <c r="G5596" s="20">
        <v>1.5</v>
      </c>
      <c r="H5596" s="20"/>
      <c r="I5596" s="20">
        <v>1.6</v>
      </c>
      <c r="J5596" s="30">
        <f t="shared" si="116"/>
        <v>4.8</v>
      </c>
      <c r="K5596" s="22"/>
      <c r="L5596" s="22"/>
      <c r="M5596" s="22"/>
    </row>
    <row r="5597" spans="1:13" ht="15.15" customHeight="1" thickBot="1" x14ac:dyDescent="0.35">
      <c r="A5597" s="22"/>
      <c r="B5597" s="22"/>
      <c r="C5597" s="22"/>
      <c r="D5597" s="26"/>
      <c r="E5597" s="5" t="s">
        <v>11571</v>
      </c>
      <c r="F5597" s="3">
        <v>2</v>
      </c>
      <c r="G5597" s="20">
        <v>1.75</v>
      </c>
      <c r="H5597" s="20"/>
      <c r="I5597" s="20">
        <v>1.6</v>
      </c>
      <c r="J5597" s="30">
        <f t="shared" si="116"/>
        <v>5.6</v>
      </c>
      <c r="K5597" s="22"/>
      <c r="L5597" s="22"/>
      <c r="M5597" s="22"/>
    </row>
    <row r="5598" spans="1:13" ht="15.15" customHeight="1" thickBot="1" x14ac:dyDescent="0.35">
      <c r="A5598" s="22"/>
      <c r="B5598" s="22"/>
      <c r="C5598" s="22"/>
      <c r="D5598" s="26"/>
      <c r="E5598" s="5"/>
      <c r="F5598" s="3">
        <v>2</v>
      </c>
      <c r="G5598" s="20">
        <v>1.6</v>
      </c>
      <c r="H5598" s="20"/>
      <c r="I5598" s="20">
        <v>1.6</v>
      </c>
      <c r="J5598" s="30">
        <f t="shared" si="116"/>
        <v>5.12</v>
      </c>
      <c r="K5598" s="32">
        <f>SUM(J5593:J5598)</f>
        <v>30.080000000000002</v>
      </c>
      <c r="L5598" s="22"/>
      <c r="M5598" s="22"/>
    </row>
    <row r="5599" spans="1:13" ht="15.45" customHeight="1" thickBot="1" x14ac:dyDescent="0.35">
      <c r="A5599" s="10" t="s">
        <v>11572</v>
      </c>
      <c r="B5599" s="5" t="s">
        <v>11573</v>
      </c>
      <c r="C5599" s="5" t="s">
        <v>11574</v>
      </c>
      <c r="D5599" s="84" t="s">
        <v>11575</v>
      </c>
      <c r="E5599" s="84"/>
      <c r="F5599" s="84"/>
      <c r="G5599" s="84"/>
      <c r="H5599" s="84"/>
      <c r="I5599" s="84"/>
      <c r="J5599" s="84"/>
      <c r="K5599" s="20">
        <f>SUM(K5602:K5615)</f>
        <v>57.75</v>
      </c>
      <c r="L5599" s="21">
        <f>ROUND(0*(1+M2/100),2)</f>
        <v>0</v>
      </c>
      <c r="M5599" s="21">
        <f>ROUND(K5599*L5599,2)</f>
        <v>0</v>
      </c>
    </row>
    <row r="5600" spans="1:13" ht="58.35" customHeight="1" thickBot="1" x14ac:dyDescent="0.35">
      <c r="A5600" s="22"/>
      <c r="B5600" s="22"/>
      <c r="C5600" s="22"/>
      <c r="D5600" s="84" t="s">
        <v>11576</v>
      </c>
      <c r="E5600" s="84"/>
      <c r="F5600" s="84"/>
      <c r="G5600" s="84"/>
      <c r="H5600" s="84"/>
      <c r="I5600" s="84"/>
      <c r="J5600" s="84"/>
      <c r="K5600" s="84"/>
      <c r="L5600" s="84"/>
      <c r="M5600" s="84"/>
    </row>
    <row r="5601" spans="1:13" ht="15.15" customHeight="1" thickBot="1" x14ac:dyDescent="0.35">
      <c r="A5601" s="22"/>
      <c r="B5601" s="22"/>
      <c r="C5601" s="22"/>
      <c r="D5601" s="22"/>
      <c r="E5601" s="23"/>
      <c r="F5601" s="25" t="s">
        <v>11577</v>
      </c>
      <c r="G5601" s="25" t="s">
        <v>11578</v>
      </c>
      <c r="H5601" s="25" t="s">
        <v>11579</v>
      </c>
      <c r="I5601" s="25" t="s">
        <v>11580</v>
      </c>
      <c r="J5601" s="25" t="s">
        <v>11581</v>
      </c>
      <c r="K5601" s="25" t="s">
        <v>11582</v>
      </c>
      <c r="L5601" s="22"/>
      <c r="M5601" s="22"/>
    </row>
    <row r="5602" spans="1:13" ht="15.15" customHeight="1" thickBot="1" x14ac:dyDescent="0.35">
      <c r="A5602" s="22"/>
      <c r="B5602" s="22"/>
      <c r="C5602" s="22"/>
      <c r="D5602" s="26"/>
      <c r="E5602" s="27" t="s">
        <v>11583</v>
      </c>
      <c r="F5602" s="28"/>
      <c r="G5602" s="29"/>
      <c r="H5602" s="29"/>
      <c r="I5602" s="29"/>
      <c r="J5602" s="41" t="s">
        <v>11584</v>
      </c>
      <c r="K5602" s="42"/>
      <c r="L5602" s="22"/>
      <c r="M5602" s="22"/>
    </row>
    <row r="5603" spans="1:13" ht="15.15" customHeight="1" thickBot="1" x14ac:dyDescent="0.35">
      <c r="A5603" s="22"/>
      <c r="B5603" s="22"/>
      <c r="C5603" s="22"/>
      <c r="D5603" s="26"/>
      <c r="E5603" s="5" t="s">
        <v>11585</v>
      </c>
      <c r="F5603" s="3">
        <v>3</v>
      </c>
      <c r="G5603" s="20">
        <v>1</v>
      </c>
      <c r="H5603" s="20"/>
      <c r="I5603" s="20"/>
      <c r="J5603" s="30">
        <f t="shared" ref="J5603:J5613" si="117">ROUND(F5603*G5603,3)</f>
        <v>3</v>
      </c>
      <c r="K5603" s="22"/>
      <c r="L5603" s="22"/>
      <c r="M5603" s="22"/>
    </row>
    <row r="5604" spans="1:13" ht="15.15" customHeight="1" thickBot="1" x14ac:dyDescent="0.35">
      <c r="A5604" s="22"/>
      <c r="B5604" s="22"/>
      <c r="C5604" s="22"/>
      <c r="D5604" s="26"/>
      <c r="E5604" s="5" t="s">
        <v>11586</v>
      </c>
      <c r="F5604" s="3">
        <v>2</v>
      </c>
      <c r="G5604" s="20">
        <v>1.65</v>
      </c>
      <c r="H5604" s="20"/>
      <c r="I5604" s="20"/>
      <c r="J5604" s="30">
        <f t="shared" si="117"/>
        <v>3.3</v>
      </c>
      <c r="K5604" s="22"/>
      <c r="L5604" s="22"/>
      <c r="M5604" s="22"/>
    </row>
    <row r="5605" spans="1:13" ht="15.15" customHeight="1" thickBot="1" x14ac:dyDescent="0.35">
      <c r="A5605" s="22"/>
      <c r="B5605" s="22"/>
      <c r="C5605" s="22"/>
      <c r="D5605" s="26"/>
      <c r="E5605" s="5" t="s">
        <v>11587</v>
      </c>
      <c r="F5605" s="3">
        <v>3</v>
      </c>
      <c r="G5605" s="20">
        <v>1.43</v>
      </c>
      <c r="H5605" s="20"/>
      <c r="I5605" s="20"/>
      <c r="J5605" s="30">
        <f t="shared" si="117"/>
        <v>4.29</v>
      </c>
      <c r="K5605" s="22"/>
      <c r="L5605" s="22"/>
      <c r="M5605" s="22"/>
    </row>
    <row r="5606" spans="1:13" ht="15.15" customHeight="1" thickBot="1" x14ac:dyDescent="0.35">
      <c r="A5606" s="22"/>
      <c r="B5606" s="22"/>
      <c r="C5606" s="22"/>
      <c r="D5606" s="26"/>
      <c r="E5606" s="5" t="s">
        <v>11588</v>
      </c>
      <c r="F5606" s="3">
        <v>2</v>
      </c>
      <c r="G5606" s="20">
        <v>1.33</v>
      </c>
      <c r="H5606" s="20"/>
      <c r="I5606" s="20"/>
      <c r="J5606" s="30">
        <f t="shared" si="117"/>
        <v>2.66</v>
      </c>
      <c r="K5606" s="22"/>
      <c r="L5606" s="22"/>
      <c r="M5606" s="22"/>
    </row>
    <row r="5607" spans="1:13" ht="21.3" customHeight="1" thickBot="1" x14ac:dyDescent="0.35">
      <c r="A5607" s="22"/>
      <c r="B5607" s="22"/>
      <c r="C5607" s="22"/>
      <c r="D5607" s="26"/>
      <c r="E5607" s="5" t="s">
        <v>11589</v>
      </c>
      <c r="F5607" s="3">
        <v>1</v>
      </c>
      <c r="G5607" s="20">
        <v>2.5499999999999998</v>
      </c>
      <c r="H5607" s="20"/>
      <c r="I5607" s="20"/>
      <c r="J5607" s="30">
        <f t="shared" si="117"/>
        <v>2.5499999999999998</v>
      </c>
      <c r="K5607" s="22"/>
      <c r="L5607" s="22"/>
      <c r="M5607" s="22"/>
    </row>
    <row r="5608" spans="1:13" ht="15.15" customHeight="1" thickBot="1" x14ac:dyDescent="0.35">
      <c r="A5608" s="22"/>
      <c r="B5608" s="22"/>
      <c r="C5608" s="22"/>
      <c r="D5608" s="26"/>
      <c r="E5608" s="5" t="s">
        <v>11590</v>
      </c>
      <c r="F5608" s="3">
        <v>3</v>
      </c>
      <c r="G5608" s="20">
        <v>3.05</v>
      </c>
      <c r="H5608" s="20"/>
      <c r="I5608" s="20"/>
      <c r="J5608" s="30">
        <f t="shared" si="117"/>
        <v>9.15</v>
      </c>
      <c r="K5608" s="22"/>
      <c r="L5608" s="22"/>
      <c r="M5608" s="22"/>
    </row>
    <row r="5609" spans="1:13" ht="15.15" customHeight="1" thickBot="1" x14ac:dyDescent="0.35">
      <c r="A5609" s="22"/>
      <c r="B5609" s="22"/>
      <c r="C5609" s="22"/>
      <c r="D5609" s="26"/>
      <c r="E5609" s="5" t="s">
        <v>11591</v>
      </c>
      <c r="F5609" s="3">
        <v>1</v>
      </c>
      <c r="G5609" s="20">
        <v>1.7</v>
      </c>
      <c r="H5609" s="20"/>
      <c r="I5609" s="20"/>
      <c r="J5609" s="30">
        <f t="shared" si="117"/>
        <v>1.7</v>
      </c>
      <c r="K5609" s="22"/>
      <c r="L5609" s="22"/>
      <c r="M5609" s="22"/>
    </row>
    <row r="5610" spans="1:13" ht="15.15" customHeight="1" thickBot="1" x14ac:dyDescent="0.35">
      <c r="A5610" s="22"/>
      <c r="B5610" s="22"/>
      <c r="C5610" s="22"/>
      <c r="D5610" s="26"/>
      <c r="E5610" s="5" t="s">
        <v>11592</v>
      </c>
      <c r="F5610" s="3">
        <v>2</v>
      </c>
      <c r="G5610" s="20">
        <v>1.45</v>
      </c>
      <c r="H5610" s="20"/>
      <c r="I5610" s="20"/>
      <c r="J5610" s="30">
        <f t="shared" si="117"/>
        <v>2.9</v>
      </c>
      <c r="K5610" s="22"/>
      <c r="L5610" s="22"/>
      <c r="M5610" s="22"/>
    </row>
    <row r="5611" spans="1:13" ht="15.15" customHeight="1" thickBot="1" x14ac:dyDescent="0.35">
      <c r="A5611" s="22"/>
      <c r="B5611" s="22"/>
      <c r="C5611" s="22"/>
      <c r="D5611" s="26"/>
      <c r="E5611" s="5" t="s">
        <v>11593</v>
      </c>
      <c r="F5611" s="3">
        <v>1</v>
      </c>
      <c r="G5611" s="20">
        <v>1.45</v>
      </c>
      <c r="H5611" s="20"/>
      <c r="I5611" s="20"/>
      <c r="J5611" s="30">
        <f t="shared" si="117"/>
        <v>1.45</v>
      </c>
      <c r="K5611" s="22"/>
      <c r="L5611" s="22"/>
      <c r="M5611" s="22"/>
    </row>
    <row r="5612" spans="1:13" ht="15.15" customHeight="1" thickBot="1" x14ac:dyDescent="0.35">
      <c r="A5612" s="22"/>
      <c r="B5612" s="22"/>
      <c r="C5612" s="22"/>
      <c r="D5612" s="26"/>
      <c r="E5612" s="5" t="s">
        <v>11594</v>
      </c>
      <c r="F5612" s="3">
        <v>1</v>
      </c>
      <c r="G5612" s="20">
        <v>1.6</v>
      </c>
      <c r="H5612" s="20"/>
      <c r="I5612" s="20"/>
      <c r="J5612" s="30">
        <f t="shared" si="117"/>
        <v>1.6</v>
      </c>
      <c r="K5612" s="22"/>
      <c r="L5612" s="22"/>
      <c r="M5612" s="22"/>
    </row>
    <row r="5613" spans="1:13" ht="15.15" customHeight="1" thickBot="1" x14ac:dyDescent="0.35">
      <c r="A5613" s="22"/>
      <c r="B5613" s="22"/>
      <c r="C5613" s="22"/>
      <c r="D5613" s="26"/>
      <c r="E5613" s="5" t="s">
        <v>11595</v>
      </c>
      <c r="F5613" s="3">
        <v>1</v>
      </c>
      <c r="G5613" s="20">
        <v>5.15</v>
      </c>
      <c r="H5613" s="20"/>
      <c r="I5613" s="20"/>
      <c r="J5613" s="30">
        <f t="shared" si="117"/>
        <v>5.15</v>
      </c>
      <c r="K5613" s="22"/>
      <c r="L5613" s="22"/>
      <c r="M5613" s="22"/>
    </row>
    <row r="5614" spans="1:13" ht="15.15" customHeight="1" thickBot="1" x14ac:dyDescent="0.35">
      <c r="A5614" s="22"/>
      <c r="B5614" s="22"/>
      <c r="C5614" s="22"/>
      <c r="D5614" s="26"/>
      <c r="E5614" s="5" t="s">
        <v>11596</v>
      </c>
      <c r="F5614" s="3"/>
      <c r="G5614" s="20"/>
      <c r="H5614" s="20"/>
      <c r="I5614" s="20"/>
      <c r="J5614" s="24" t="s">
        <v>11597</v>
      </c>
      <c r="K5614" s="22"/>
      <c r="L5614" s="22"/>
      <c r="M5614" s="22"/>
    </row>
    <row r="5615" spans="1:13" ht="15.15" customHeight="1" thickBot="1" x14ac:dyDescent="0.35">
      <c r="A5615" s="22"/>
      <c r="B5615" s="22"/>
      <c r="C5615" s="22"/>
      <c r="D5615" s="26"/>
      <c r="E5615" s="5" t="s">
        <v>11598</v>
      </c>
      <c r="F5615" s="3">
        <v>1</v>
      </c>
      <c r="G5615" s="20">
        <v>20</v>
      </c>
      <c r="H5615" s="20"/>
      <c r="I5615" s="20"/>
      <c r="J5615" s="30">
        <f>ROUND(F5615*G5615,3)</f>
        <v>20</v>
      </c>
      <c r="K5615" s="32">
        <f>SUM(J5602:J5615)</f>
        <v>57.75</v>
      </c>
      <c r="L5615" s="22"/>
      <c r="M5615" s="22"/>
    </row>
    <row r="5616" spans="1:13" ht="15.45" customHeight="1" thickBot="1" x14ac:dyDescent="0.35">
      <c r="A5616" s="34"/>
      <c r="B5616" s="34"/>
      <c r="C5616" s="34"/>
      <c r="D5616" s="35" t="s">
        <v>11599</v>
      </c>
      <c r="E5616" s="36"/>
      <c r="F5616" s="36"/>
      <c r="G5616" s="36"/>
      <c r="H5616" s="36"/>
      <c r="I5616" s="36"/>
      <c r="J5616" s="36"/>
      <c r="K5616" s="36"/>
      <c r="L5616" s="37">
        <f>M5491+M5530+M5568+M5575+M5590+M5599</f>
        <v>0</v>
      </c>
      <c r="M5616" s="37">
        <f>ROUND(L5616,2)</f>
        <v>0</v>
      </c>
    </row>
    <row r="5617" spans="1:13" ht="15.45" customHeight="1" thickBot="1" x14ac:dyDescent="0.35">
      <c r="A5617" s="43"/>
      <c r="B5617" s="43"/>
      <c r="C5617" s="43"/>
      <c r="D5617" s="44" t="s">
        <v>11600</v>
      </c>
      <c r="E5617" s="45"/>
      <c r="F5617" s="45"/>
      <c r="G5617" s="45"/>
      <c r="H5617" s="45"/>
      <c r="I5617" s="45"/>
      <c r="J5617" s="45"/>
      <c r="K5617" s="45"/>
      <c r="L5617" s="46">
        <f>M5286+M5489+M5616</f>
        <v>0</v>
      </c>
      <c r="M5617" s="46">
        <f>ROUND(L5617,2)</f>
        <v>0</v>
      </c>
    </row>
    <row r="5618" spans="1:13" ht="15.45" customHeight="1" thickBot="1" x14ac:dyDescent="0.35">
      <c r="A5618" s="47" t="s">
        <v>11601</v>
      </c>
      <c r="B5618" s="47" t="s">
        <v>11602</v>
      </c>
      <c r="C5618" s="48"/>
      <c r="D5618" s="86" t="s">
        <v>11603</v>
      </c>
      <c r="E5618" s="86"/>
      <c r="F5618" s="86"/>
      <c r="G5618" s="86"/>
      <c r="H5618" s="86"/>
      <c r="I5618" s="86"/>
      <c r="J5618" s="86"/>
      <c r="K5618" s="48"/>
      <c r="L5618" s="49">
        <f>L5659</f>
        <v>0</v>
      </c>
      <c r="M5618" s="49">
        <f>ROUND(L5618,2)</f>
        <v>0</v>
      </c>
    </row>
    <row r="5619" spans="1:13" ht="15.45" customHeight="1" thickBot="1" x14ac:dyDescent="0.35">
      <c r="A5619" s="17" t="s">
        <v>11604</v>
      </c>
      <c r="B5619" s="17" t="s">
        <v>11605</v>
      </c>
      <c r="C5619" s="18"/>
      <c r="D5619" s="83" t="s">
        <v>11606</v>
      </c>
      <c r="E5619" s="83"/>
      <c r="F5619" s="83"/>
      <c r="G5619" s="83"/>
      <c r="H5619" s="83"/>
      <c r="I5619" s="83"/>
      <c r="J5619" s="83"/>
      <c r="K5619" s="18"/>
      <c r="L5619" s="19">
        <f>L5628</f>
        <v>0</v>
      </c>
      <c r="M5619" s="19">
        <f>ROUND(L5619,2)</f>
        <v>0</v>
      </c>
    </row>
    <row r="5620" spans="1:13" ht="21.3" customHeight="1" thickBot="1" x14ac:dyDescent="0.35">
      <c r="A5620" s="10" t="s">
        <v>11607</v>
      </c>
      <c r="B5620" s="5" t="s">
        <v>11608</v>
      </c>
      <c r="C5620" s="5" t="s">
        <v>11609</v>
      </c>
      <c r="D5620" s="84" t="s">
        <v>11610</v>
      </c>
      <c r="E5620" s="84"/>
      <c r="F5620" s="84"/>
      <c r="G5620" s="84"/>
      <c r="H5620" s="84"/>
      <c r="I5620" s="84"/>
      <c r="J5620" s="84"/>
      <c r="K5620" s="20">
        <f>SUM(K5623:K5623)</f>
        <v>17.222999999999999</v>
      </c>
      <c r="L5620" s="21">
        <f>ROUND(0*(1+M2/100),2)</f>
        <v>0</v>
      </c>
      <c r="M5620" s="21">
        <f>ROUND(K5620*L5620,2)</f>
        <v>0</v>
      </c>
    </row>
    <row r="5621" spans="1:13" ht="159.9" customHeight="1" thickBot="1" x14ac:dyDescent="0.35">
      <c r="A5621" s="22"/>
      <c r="B5621" s="22"/>
      <c r="C5621" s="22"/>
      <c r="D5621" s="84" t="s">
        <v>11611</v>
      </c>
      <c r="E5621" s="84"/>
      <c r="F5621" s="84"/>
      <c r="G5621" s="84"/>
      <c r="H5621" s="84"/>
      <c r="I5621" s="84"/>
      <c r="J5621" s="84"/>
      <c r="K5621" s="84"/>
      <c r="L5621" s="84"/>
      <c r="M5621" s="84"/>
    </row>
    <row r="5622" spans="1:13" ht="15.15" customHeight="1" thickBot="1" x14ac:dyDescent="0.35">
      <c r="A5622" s="22"/>
      <c r="B5622" s="22"/>
      <c r="C5622" s="22"/>
      <c r="D5622" s="22"/>
      <c r="E5622" s="23"/>
      <c r="F5622" s="25" t="s">
        <v>11612</v>
      </c>
      <c r="G5622" s="25" t="s">
        <v>11613</v>
      </c>
      <c r="H5622" s="25" t="s">
        <v>11614</v>
      </c>
      <c r="I5622" s="25" t="s">
        <v>11615</v>
      </c>
      <c r="J5622" s="25" t="s">
        <v>11616</v>
      </c>
      <c r="K5622" s="25" t="s">
        <v>11617</v>
      </c>
      <c r="L5622" s="22"/>
      <c r="M5622" s="22"/>
    </row>
    <row r="5623" spans="1:13" ht="15.15" customHeight="1" thickBot="1" x14ac:dyDescent="0.35">
      <c r="A5623" s="22"/>
      <c r="B5623" s="22"/>
      <c r="C5623" s="22"/>
      <c r="D5623" s="26"/>
      <c r="E5623" s="27" t="s">
        <v>11618</v>
      </c>
      <c r="F5623" s="28">
        <v>1</v>
      </c>
      <c r="G5623" s="29">
        <v>4.1500000000000004</v>
      </c>
      <c r="H5623" s="29">
        <v>4.1500000000000004</v>
      </c>
      <c r="I5623" s="29"/>
      <c r="J5623" s="31">
        <f>ROUND(F5623*G5623*H5623,3)</f>
        <v>17.222999999999999</v>
      </c>
      <c r="K5623" s="33">
        <f>SUM(J5623:J5623)</f>
        <v>17.222999999999999</v>
      </c>
      <c r="L5623" s="22"/>
      <c r="M5623" s="22"/>
    </row>
    <row r="5624" spans="1:13" ht="21.3" customHeight="1" thickBot="1" x14ac:dyDescent="0.35">
      <c r="A5624" s="10" t="s">
        <v>11619</v>
      </c>
      <c r="B5624" s="5" t="s">
        <v>11620</v>
      </c>
      <c r="C5624" s="5" t="s">
        <v>11621</v>
      </c>
      <c r="D5624" s="84" t="s">
        <v>11622</v>
      </c>
      <c r="E5624" s="84"/>
      <c r="F5624" s="84"/>
      <c r="G5624" s="84"/>
      <c r="H5624" s="84"/>
      <c r="I5624" s="84"/>
      <c r="J5624" s="84"/>
      <c r="K5624" s="20">
        <f>SUM(K5627:K5627)</f>
        <v>16.600000000000001</v>
      </c>
      <c r="L5624" s="21">
        <f>ROUND(0*(1+M2/100),2)</f>
        <v>0</v>
      </c>
      <c r="M5624" s="21">
        <f>ROUND(K5624*L5624,2)</f>
        <v>0</v>
      </c>
    </row>
    <row r="5625" spans="1:13" ht="85.95" customHeight="1" thickBot="1" x14ac:dyDescent="0.35">
      <c r="A5625" s="22"/>
      <c r="B5625" s="22"/>
      <c r="C5625" s="22"/>
      <c r="D5625" s="84" t="s">
        <v>11623</v>
      </c>
      <c r="E5625" s="84"/>
      <c r="F5625" s="84"/>
      <c r="G5625" s="84"/>
      <c r="H5625" s="84"/>
      <c r="I5625" s="84"/>
      <c r="J5625" s="84"/>
      <c r="K5625" s="84"/>
      <c r="L5625" s="84"/>
      <c r="M5625" s="84"/>
    </row>
    <row r="5626" spans="1:13" ht="15.15" customHeight="1" thickBot="1" x14ac:dyDescent="0.35">
      <c r="A5626" s="22"/>
      <c r="B5626" s="22"/>
      <c r="C5626" s="22"/>
      <c r="D5626" s="22"/>
      <c r="E5626" s="23"/>
      <c r="F5626" s="25" t="s">
        <v>11624</v>
      </c>
      <c r="G5626" s="25" t="s">
        <v>11625</v>
      </c>
      <c r="H5626" s="25" t="s">
        <v>11626</v>
      </c>
      <c r="I5626" s="25" t="s">
        <v>11627</v>
      </c>
      <c r="J5626" s="25" t="s">
        <v>11628</v>
      </c>
      <c r="K5626" s="25" t="s">
        <v>11629</v>
      </c>
      <c r="L5626" s="22"/>
      <c r="M5626" s="22"/>
    </row>
    <row r="5627" spans="1:13" ht="15.15" customHeight="1" thickBot="1" x14ac:dyDescent="0.35">
      <c r="A5627" s="22"/>
      <c r="B5627" s="22"/>
      <c r="C5627" s="22"/>
      <c r="D5627" s="26"/>
      <c r="E5627" s="27"/>
      <c r="F5627" s="28">
        <v>4</v>
      </c>
      <c r="G5627" s="29">
        <v>4.1500000000000004</v>
      </c>
      <c r="H5627" s="29"/>
      <c r="I5627" s="29"/>
      <c r="J5627" s="31">
        <f>ROUND(F5627*G5627,3)</f>
        <v>16.600000000000001</v>
      </c>
      <c r="K5627" s="33">
        <f>SUM(J5627:J5627)</f>
        <v>16.600000000000001</v>
      </c>
      <c r="L5627" s="22"/>
      <c r="M5627" s="22"/>
    </row>
    <row r="5628" spans="1:13" ht="15.45" customHeight="1" thickBot="1" x14ac:dyDescent="0.35">
      <c r="A5628" s="34"/>
      <c r="B5628" s="34"/>
      <c r="C5628" s="34"/>
      <c r="D5628" s="35" t="s">
        <v>11630</v>
      </c>
      <c r="E5628" s="36"/>
      <c r="F5628" s="36"/>
      <c r="G5628" s="36"/>
      <c r="H5628" s="36"/>
      <c r="I5628" s="36"/>
      <c r="J5628" s="36"/>
      <c r="K5628" s="36"/>
      <c r="L5628" s="37">
        <f>M5620+M5624</f>
        <v>0</v>
      </c>
      <c r="M5628" s="37">
        <f>ROUND(L5628,2)</f>
        <v>0</v>
      </c>
    </row>
    <row r="5629" spans="1:13" ht="15.45" customHeight="1" thickBot="1" x14ac:dyDescent="0.35">
      <c r="A5629" s="38" t="s">
        <v>11631</v>
      </c>
      <c r="B5629" s="38" t="s">
        <v>11632</v>
      </c>
      <c r="C5629" s="39"/>
      <c r="D5629" s="85" t="s">
        <v>11633</v>
      </c>
      <c r="E5629" s="85"/>
      <c r="F5629" s="85"/>
      <c r="G5629" s="85"/>
      <c r="H5629" s="85"/>
      <c r="I5629" s="85"/>
      <c r="J5629" s="85"/>
      <c r="K5629" s="39"/>
      <c r="L5629" s="40">
        <f>L5638</f>
        <v>0</v>
      </c>
      <c r="M5629" s="40">
        <f>ROUND(L5629,2)</f>
        <v>0</v>
      </c>
    </row>
    <row r="5630" spans="1:13" ht="15.45" customHeight="1" thickBot="1" x14ac:dyDescent="0.35">
      <c r="A5630" s="10" t="s">
        <v>11634</v>
      </c>
      <c r="B5630" s="5" t="s">
        <v>11635</v>
      </c>
      <c r="C5630" s="5" t="s">
        <v>11636</v>
      </c>
      <c r="D5630" s="84" t="s">
        <v>11637</v>
      </c>
      <c r="E5630" s="84"/>
      <c r="F5630" s="84"/>
      <c r="G5630" s="84"/>
      <c r="H5630" s="84"/>
      <c r="I5630" s="84"/>
      <c r="J5630" s="84"/>
      <c r="K5630" s="20">
        <f>SUM(K5633:K5633)</f>
        <v>1</v>
      </c>
      <c r="L5630" s="21">
        <f>ROUND(0*(1+M2/100),2)</f>
        <v>0</v>
      </c>
      <c r="M5630" s="21">
        <f>ROUND(K5630*L5630,2)</f>
        <v>0</v>
      </c>
    </row>
    <row r="5631" spans="1:13" ht="113.7" customHeight="1" thickBot="1" x14ac:dyDescent="0.35">
      <c r="A5631" s="22"/>
      <c r="B5631" s="22"/>
      <c r="C5631" s="22"/>
      <c r="D5631" s="84" t="s">
        <v>11638</v>
      </c>
      <c r="E5631" s="84"/>
      <c r="F5631" s="84"/>
      <c r="G5631" s="84"/>
      <c r="H5631" s="84"/>
      <c r="I5631" s="84"/>
      <c r="J5631" s="84"/>
      <c r="K5631" s="84"/>
      <c r="L5631" s="84"/>
      <c r="M5631" s="84"/>
    </row>
    <row r="5632" spans="1:13" ht="15.15" customHeight="1" thickBot="1" x14ac:dyDescent="0.35">
      <c r="A5632" s="22"/>
      <c r="B5632" s="22"/>
      <c r="C5632" s="22"/>
      <c r="D5632" s="22"/>
      <c r="E5632" s="23"/>
      <c r="F5632" s="25" t="s">
        <v>11639</v>
      </c>
      <c r="G5632" s="25" t="s">
        <v>11640</v>
      </c>
      <c r="H5632" s="25" t="s">
        <v>11641</v>
      </c>
      <c r="I5632" s="25" t="s">
        <v>11642</v>
      </c>
      <c r="J5632" s="25" t="s">
        <v>11643</v>
      </c>
      <c r="K5632" s="25" t="s">
        <v>11644</v>
      </c>
      <c r="L5632" s="22"/>
      <c r="M5632" s="22"/>
    </row>
    <row r="5633" spans="1:13" ht="15.15" customHeight="1" thickBot="1" x14ac:dyDescent="0.35">
      <c r="A5633" s="22"/>
      <c r="B5633" s="22"/>
      <c r="C5633" s="22"/>
      <c r="D5633" s="26"/>
      <c r="E5633" s="27" t="s">
        <v>11645</v>
      </c>
      <c r="F5633" s="28">
        <v>1</v>
      </c>
      <c r="G5633" s="29"/>
      <c r="H5633" s="29"/>
      <c r="I5633" s="29"/>
      <c r="J5633" s="31">
        <f>ROUND(F5633,3)</f>
        <v>1</v>
      </c>
      <c r="K5633" s="33">
        <f>SUM(J5633:J5633)</f>
        <v>1</v>
      </c>
      <c r="L5633" s="22"/>
      <c r="M5633" s="22"/>
    </row>
    <row r="5634" spans="1:13" ht="15.45" customHeight="1" thickBot="1" x14ac:dyDescent="0.35">
      <c r="A5634" s="10" t="s">
        <v>11646</v>
      </c>
      <c r="B5634" s="5" t="s">
        <v>11647</v>
      </c>
      <c r="C5634" s="5" t="s">
        <v>11648</v>
      </c>
      <c r="D5634" s="84" t="s">
        <v>11649</v>
      </c>
      <c r="E5634" s="84"/>
      <c r="F5634" s="84"/>
      <c r="G5634" s="84"/>
      <c r="H5634" s="84"/>
      <c r="I5634" s="84"/>
      <c r="J5634" s="84"/>
      <c r="K5634" s="20">
        <f>SUM(K5637:K5637)</f>
        <v>1</v>
      </c>
      <c r="L5634" s="21">
        <f>ROUND(0*(1+M2/100),2)</f>
        <v>0</v>
      </c>
      <c r="M5634" s="21">
        <f>ROUND(K5634*L5634,2)</f>
        <v>0</v>
      </c>
    </row>
    <row r="5635" spans="1:13" ht="49.05" customHeight="1" thickBot="1" x14ac:dyDescent="0.35">
      <c r="A5635" s="22"/>
      <c r="B5635" s="22"/>
      <c r="C5635" s="22"/>
      <c r="D5635" s="84" t="s">
        <v>11650</v>
      </c>
      <c r="E5635" s="84"/>
      <c r="F5635" s="84"/>
      <c r="G5635" s="84"/>
      <c r="H5635" s="84"/>
      <c r="I5635" s="84"/>
      <c r="J5635" s="84"/>
      <c r="K5635" s="84"/>
      <c r="L5635" s="84"/>
      <c r="M5635" s="84"/>
    </row>
    <row r="5636" spans="1:13" ht="15.15" customHeight="1" thickBot="1" x14ac:dyDescent="0.35">
      <c r="A5636" s="22"/>
      <c r="B5636" s="22"/>
      <c r="C5636" s="22"/>
      <c r="D5636" s="22"/>
      <c r="E5636" s="23"/>
      <c r="F5636" s="25" t="s">
        <v>11651</v>
      </c>
      <c r="G5636" s="25" t="s">
        <v>11652</v>
      </c>
      <c r="H5636" s="25" t="s">
        <v>11653</v>
      </c>
      <c r="I5636" s="25" t="s">
        <v>11654</v>
      </c>
      <c r="J5636" s="25" t="s">
        <v>11655</v>
      </c>
      <c r="K5636" s="25" t="s">
        <v>11656</v>
      </c>
      <c r="L5636" s="22"/>
      <c r="M5636" s="22"/>
    </row>
    <row r="5637" spans="1:13" ht="15.15" customHeight="1" thickBot="1" x14ac:dyDescent="0.35">
      <c r="A5637" s="22"/>
      <c r="B5637" s="22"/>
      <c r="C5637" s="22"/>
      <c r="D5637" s="26"/>
      <c r="E5637" s="27" t="s">
        <v>11657</v>
      </c>
      <c r="F5637" s="28">
        <v>1</v>
      </c>
      <c r="G5637" s="29"/>
      <c r="H5637" s="29"/>
      <c r="I5637" s="29"/>
      <c r="J5637" s="31">
        <f>ROUND(F5637,3)</f>
        <v>1</v>
      </c>
      <c r="K5637" s="33">
        <f>SUM(J5637:J5637)</f>
        <v>1</v>
      </c>
      <c r="L5637" s="22"/>
      <c r="M5637" s="22"/>
    </row>
    <row r="5638" spans="1:13" ht="15.45" customHeight="1" thickBot="1" x14ac:dyDescent="0.35">
      <c r="A5638" s="34"/>
      <c r="B5638" s="34"/>
      <c r="C5638" s="34"/>
      <c r="D5638" s="35" t="s">
        <v>11658</v>
      </c>
      <c r="E5638" s="36"/>
      <c r="F5638" s="36"/>
      <c r="G5638" s="36"/>
      <c r="H5638" s="36"/>
      <c r="I5638" s="36"/>
      <c r="J5638" s="36"/>
      <c r="K5638" s="36"/>
      <c r="L5638" s="37">
        <f>M5630+M5634</f>
        <v>0</v>
      </c>
      <c r="M5638" s="37">
        <f>ROUND(L5638,2)</f>
        <v>0</v>
      </c>
    </row>
    <row r="5639" spans="1:13" ht="15.45" customHeight="1" thickBot="1" x14ac:dyDescent="0.35">
      <c r="A5639" s="38" t="s">
        <v>11659</v>
      </c>
      <c r="B5639" s="38" t="s">
        <v>11660</v>
      </c>
      <c r="C5639" s="39"/>
      <c r="D5639" s="85" t="s">
        <v>11661</v>
      </c>
      <c r="E5639" s="85"/>
      <c r="F5639" s="85"/>
      <c r="G5639" s="85"/>
      <c r="H5639" s="85"/>
      <c r="I5639" s="85"/>
      <c r="J5639" s="85"/>
      <c r="K5639" s="39"/>
      <c r="L5639" s="40">
        <f>L5644</f>
        <v>0</v>
      </c>
      <c r="M5639" s="40">
        <f>ROUND(L5639,2)</f>
        <v>0</v>
      </c>
    </row>
    <row r="5640" spans="1:13" ht="15.45" customHeight="1" thickBot="1" x14ac:dyDescent="0.35">
      <c r="A5640" s="10" t="s">
        <v>11662</v>
      </c>
      <c r="B5640" s="5" t="s">
        <v>11663</v>
      </c>
      <c r="C5640" s="5" t="s">
        <v>11664</v>
      </c>
      <c r="D5640" s="84" t="s">
        <v>11665</v>
      </c>
      <c r="E5640" s="84"/>
      <c r="F5640" s="84"/>
      <c r="G5640" s="84"/>
      <c r="H5640" s="84"/>
      <c r="I5640" s="84"/>
      <c r="J5640" s="84"/>
      <c r="K5640" s="20">
        <f>SUM(K5643:K5643)</f>
        <v>16.808</v>
      </c>
      <c r="L5640" s="21">
        <f>ROUND(0*(1+M2/100),2)</f>
        <v>0</v>
      </c>
      <c r="M5640" s="21">
        <f>ROUND(K5640*L5640,2)</f>
        <v>0</v>
      </c>
    </row>
    <row r="5641" spans="1:13" ht="85.95" customHeight="1" thickBot="1" x14ac:dyDescent="0.35">
      <c r="A5641" s="22"/>
      <c r="B5641" s="22"/>
      <c r="C5641" s="22"/>
      <c r="D5641" s="84" t="s">
        <v>11666</v>
      </c>
      <c r="E5641" s="84"/>
      <c r="F5641" s="84"/>
      <c r="G5641" s="84"/>
      <c r="H5641" s="84"/>
      <c r="I5641" s="84"/>
      <c r="J5641" s="84"/>
      <c r="K5641" s="84"/>
      <c r="L5641" s="84"/>
      <c r="M5641" s="84"/>
    </row>
    <row r="5642" spans="1:13" ht="15.15" customHeight="1" thickBot="1" x14ac:dyDescent="0.35">
      <c r="A5642" s="22"/>
      <c r="B5642" s="22"/>
      <c r="C5642" s="22"/>
      <c r="D5642" s="22"/>
      <c r="E5642" s="23"/>
      <c r="F5642" s="25" t="s">
        <v>11667</v>
      </c>
      <c r="G5642" s="25" t="s">
        <v>11668</v>
      </c>
      <c r="H5642" s="25" t="s">
        <v>11669</v>
      </c>
      <c r="I5642" s="25" t="s">
        <v>11670</v>
      </c>
      <c r="J5642" s="25" t="s">
        <v>11671</v>
      </c>
      <c r="K5642" s="25" t="s">
        <v>11672</v>
      </c>
      <c r="L5642" s="22"/>
      <c r="M5642" s="22"/>
    </row>
    <row r="5643" spans="1:13" ht="15.15" customHeight="1" thickBot="1" x14ac:dyDescent="0.35">
      <c r="A5643" s="22"/>
      <c r="B5643" s="22"/>
      <c r="C5643" s="22"/>
      <c r="D5643" s="26"/>
      <c r="E5643" s="27" t="s">
        <v>11673</v>
      </c>
      <c r="F5643" s="28">
        <v>1</v>
      </c>
      <c r="G5643" s="29">
        <v>4.1500000000000004</v>
      </c>
      <c r="H5643" s="29">
        <v>4.05</v>
      </c>
      <c r="I5643" s="29"/>
      <c r="J5643" s="31">
        <f>ROUND(F5643*G5643*H5643,3)</f>
        <v>16.808</v>
      </c>
      <c r="K5643" s="33">
        <f>SUM(J5643:J5643)</f>
        <v>16.808</v>
      </c>
      <c r="L5643" s="22"/>
      <c r="M5643" s="22"/>
    </row>
    <row r="5644" spans="1:13" ht="15.45" customHeight="1" thickBot="1" x14ac:dyDescent="0.35">
      <c r="A5644" s="34"/>
      <c r="B5644" s="34"/>
      <c r="C5644" s="34"/>
      <c r="D5644" s="35" t="s">
        <v>11674</v>
      </c>
      <c r="E5644" s="36"/>
      <c r="F5644" s="36"/>
      <c r="G5644" s="36"/>
      <c r="H5644" s="36"/>
      <c r="I5644" s="36"/>
      <c r="J5644" s="36"/>
      <c r="K5644" s="36"/>
      <c r="L5644" s="37">
        <f>M5640</f>
        <v>0</v>
      </c>
      <c r="M5644" s="37">
        <f>ROUND(L5644,2)</f>
        <v>0</v>
      </c>
    </row>
    <row r="5645" spans="1:13" ht="15.45" customHeight="1" thickBot="1" x14ac:dyDescent="0.35">
      <c r="A5645" s="38" t="s">
        <v>11675</v>
      </c>
      <c r="B5645" s="38" t="s">
        <v>11676</v>
      </c>
      <c r="C5645" s="39"/>
      <c r="D5645" s="85" t="s">
        <v>11677</v>
      </c>
      <c r="E5645" s="85"/>
      <c r="F5645" s="85"/>
      <c r="G5645" s="85"/>
      <c r="H5645" s="85"/>
      <c r="I5645" s="85"/>
      <c r="J5645" s="85"/>
      <c r="K5645" s="39"/>
      <c r="L5645" s="40">
        <f>L5658</f>
        <v>0</v>
      </c>
      <c r="M5645" s="40">
        <f>ROUND(L5645,2)</f>
        <v>0</v>
      </c>
    </row>
    <row r="5646" spans="1:13" ht="15.45" customHeight="1" thickBot="1" x14ac:dyDescent="0.35">
      <c r="A5646" s="10" t="s">
        <v>11678</v>
      </c>
      <c r="B5646" s="5" t="s">
        <v>11679</v>
      </c>
      <c r="C5646" s="5" t="s">
        <v>11680</v>
      </c>
      <c r="D5646" s="84" t="s">
        <v>11681</v>
      </c>
      <c r="E5646" s="84"/>
      <c r="F5646" s="84"/>
      <c r="G5646" s="84"/>
      <c r="H5646" s="84"/>
      <c r="I5646" s="84"/>
      <c r="J5646" s="84"/>
      <c r="K5646" s="20">
        <f>SUM(K5649:K5649)</f>
        <v>4.2</v>
      </c>
      <c r="L5646" s="21">
        <f>ROUND(0*(1+M2/100),2)</f>
        <v>0</v>
      </c>
      <c r="M5646" s="21">
        <f>ROUND(K5646*L5646,2)</f>
        <v>0</v>
      </c>
    </row>
    <row r="5647" spans="1:13" ht="49.05" customHeight="1" thickBot="1" x14ac:dyDescent="0.35">
      <c r="A5647" s="22"/>
      <c r="B5647" s="22"/>
      <c r="C5647" s="22"/>
      <c r="D5647" s="84" t="s">
        <v>11682</v>
      </c>
      <c r="E5647" s="84"/>
      <c r="F5647" s="84"/>
      <c r="G5647" s="84"/>
      <c r="H5647" s="84"/>
      <c r="I5647" s="84"/>
      <c r="J5647" s="84"/>
      <c r="K5647" s="84"/>
      <c r="L5647" s="84"/>
      <c r="M5647" s="84"/>
    </row>
    <row r="5648" spans="1:13" ht="15.15" customHeight="1" thickBot="1" x14ac:dyDescent="0.35">
      <c r="A5648" s="22"/>
      <c r="B5648" s="22"/>
      <c r="C5648" s="22"/>
      <c r="D5648" s="22"/>
      <c r="E5648" s="23"/>
      <c r="F5648" s="25" t="s">
        <v>11683</v>
      </c>
      <c r="G5648" s="25" t="s">
        <v>11684</v>
      </c>
      <c r="H5648" s="25" t="s">
        <v>11685</v>
      </c>
      <c r="I5648" s="25" t="s">
        <v>11686</v>
      </c>
      <c r="J5648" s="25" t="s">
        <v>11687</v>
      </c>
      <c r="K5648" s="25" t="s">
        <v>11688</v>
      </c>
      <c r="L5648" s="22"/>
      <c r="M5648" s="22"/>
    </row>
    <row r="5649" spans="1:13" ht="15.15" customHeight="1" thickBot="1" x14ac:dyDescent="0.35">
      <c r="A5649" s="22"/>
      <c r="B5649" s="22"/>
      <c r="C5649" s="22"/>
      <c r="D5649" s="26"/>
      <c r="E5649" s="27" t="s">
        <v>11689</v>
      </c>
      <c r="F5649" s="28">
        <v>1</v>
      </c>
      <c r="G5649" s="29">
        <v>4.2</v>
      </c>
      <c r="H5649" s="29"/>
      <c r="I5649" s="29"/>
      <c r="J5649" s="31">
        <f>ROUND(F5649*G5649,3)</f>
        <v>4.2</v>
      </c>
      <c r="K5649" s="33">
        <f>SUM(J5649:J5649)</f>
        <v>4.2</v>
      </c>
      <c r="L5649" s="22"/>
      <c r="M5649" s="22"/>
    </row>
    <row r="5650" spans="1:13" ht="15.45" customHeight="1" thickBot="1" x14ac:dyDescent="0.35">
      <c r="A5650" s="10" t="s">
        <v>11690</v>
      </c>
      <c r="B5650" s="5" t="s">
        <v>11691</v>
      </c>
      <c r="C5650" s="5" t="s">
        <v>11692</v>
      </c>
      <c r="D5650" s="84" t="s">
        <v>11693</v>
      </c>
      <c r="E5650" s="84"/>
      <c r="F5650" s="84"/>
      <c r="G5650" s="84"/>
      <c r="H5650" s="84"/>
      <c r="I5650" s="84"/>
      <c r="J5650" s="84"/>
      <c r="K5650" s="20">
        <f>SUM(K5653:K5653)</f>
        <v>8.1999999999999993</v>
      </c>
      <c r="L5650" s="21">
        <f>ROUND(0*(1+M2/100),2)</f>
        <v>0</v>
      </c>
      <c r="M5650" s="21">
        <f>ROUND(K5650*L5650,2)</f>
        <v>0</v>
      </c>
    </row>
    <row r="5651" spans="1:13" ht="49.05" customHeight="1" thickBot="1" x14ac:dyDescent="0.35">
      <c r="A5651" s="22"/>
      <c r="B5651" s="22"/>
      <c r="C5651" s="22"/>
      <c r="D5651" s="84" t="s">
        <v>11694</v>
      </c>
      <c r="E5651" s="84"/>
      <c r="F5651" s="84"/>
      <c r="G5651" s="84"/>
      <c r="H5651" s="84"/>
      <c r="I5651" s="84"/>
      <c r="J5651" s="84"/>
      <c r="K5651" s="84"/>
      <c r="L5651" s="84"/>
      <c r="M5651" s="84"/>
    </row>
    <row r="5652" spans="1:13" ht="15.15" customHeight="1" thickBot="1" x14ac:dyDescent="0.35">
      <c r="A5652" s="22"/>
      <c r="B5652" s="22"/>
      <c r="C5652" s="22"/>
      <c r="D5652" s="22"/>
      <c r="E5652" s="23"/>
      <c r="F5652" s="25" t="s">
        <v>11695</v>
      </c>
      <c r="G5652" s="25" t="s">
        <v>11696</v>
      </c>
      <c r="H5652" s="25" t="s">
        <v>11697</v>
      </c>
      <c r="I5652" s="25" t="s">
        <v>11698</v>
      </c>
      <c r="J5652" s="25" t="s">
        <v>11699</v>
      </c>
      <c r="K5652" s="25" t="s">
        <v>11700</v>
      </c>
      <c r="L5652" s="22"/>
      <c r="M5652" s="22"/>
    </row>
    <row r="5653" spans="1:13" ht="15.15" customHeight="1" thickBot="1" x14ac:dyDescent="0.35">
      <c r="A5653" s="22"/>
      <c r="B5653" s="22"/>
      <c r="C5653" s="22"/>
      <c r="D5653" s="26"/>
      <c r="E5653" s="27" t="s">
        <v>11701</v>
      </c>
      <c r="F5653" s="28">
        <v>2</v>
      </c>
      <c r="G5653" s="29">
        <v>4.0999999999999996</v>
      </c>
      <c r="H5653" s="29"/>
      <c r="I5653" s="29"/>
      <c r="J5653" s="31">
        <f>ROUND(F5653*G5653,3)</f>
        <v>8.1999999999999993</v>
      </c>
      <c r="K5653" s="33">
        <f>SUM(J5653:J5653)</f>
        <v>8.1999999999999993</v>
      </c>
      <c r="L5653" s="22"/>
      <c r="M5653" s="22"/>
    </row>
    <row r="5654" spans="1:13" ht="15.45" customHeight="1" thickBot="1" x14ac:dyDescent="0.35">
      <c r="A5654" s="10" t="s">
        <v>11702</v>
      </c>
      <c r="B5654" s="5" t="s">
        <v>11703</v>
      </c>
      <c r="C5654" s="5" t="s">
        <v>11704</v>
      </c>
      <c r="D5654" s="84" t="s">
        <v>11705</v>
      </c>
      <c r="E5654" s="84"/>
      <c r="F5654" s="84"/>
      <c r="G5654" s="84"/>
      <c r="H5654" s="84"/>
      <c r="I5654" s="84"/>
      <c r="J5654" s="84"/>
      <c r="K5654" s="20">
        <f>SUM(K5657:K5657)</f>
        <v>6</v>
      </c>
      <c r="L5654" s="21">
        <f>ROUND(0*(1+M2/100),2)</f>
        <v>0</v>
      </c>
      <c r="M5654" s="21">
        <f>ROUND(K5654*L5654,2)</f>
        <v>0</v>
      </c>
    </row>
    <row r="5655" spans="1:13" ht="49.05" customHeight="1" thickBot="1" x14ac:dyDescent="0.35">
      <c r="A5655" s="22"/>
      <c r="B5655" s="22"/>
      <c r="C5655" s="22"/>
      <c r="D5655" s="84" t="s">
        <v>11706</v>
      </c>
      <c r="E5655" s="84"/>
      <c r="F5655" s="84"/>
      <c r="G5655" s="84"/>
      <c r="H5655" s="84"/>
      <c r="I5655" s="84"/>
      <c r="J5655" s="84"/>
      <c r="K5655" s="84"/>
      <c r="L5655" s="84"/>
      <c r="M5655" s="84"/>
    </row>
    <row r="5656" spans="1:13" ht="15.15" customHeight="1" thickBot="1" x14ac:dyDescent="0.35">
      <c r="A5656" s="22"/>
      <c r="B5656" s="22"/>
      <c r="C5656" s="22"/>
      <c r="D5656" s="22"/>
      <c r="E5656" s="23"/>
      <c r="F5656" s="25" t="s">
        <v>11707</v>
      </c>
      <c r="G5656" s="25" t="s">
        <v>11708</v>
      </c>
      <c r="H5656" s="25" t="s">
        <v>11709</v>
      </c>
      <c r="I5656" s="25" t="s">
        <v>11710</v>
      </c>
      <c r="J5656" s="25" t="s">
        <v>11711</v>
      </c>
      <c r="K5656" s="25" t="s">
        <v>11712</v>
      </c>
      <c r="L5656" s="22"/>
      <c r="M5656" s="22"/>
    </row>
    <row r="5657" spans="1:13" ht="15.15" customHeight="1" thickBot="1" x14ac:dyDescent="0.35">
      <c r="A5657" s="22"/>
      <c r="B5657" s="22"/>
      <c r="C5657" s="22"/>
      <c r="D5657" s="26"/>
      <c r="E5657" s="27"/>
      <c r="F5657" s="28">
        <v>6</v>
      </c>
      <c r="G5657" s="29"/>
      <c r="H5657" s="29"/>
      <c r="I5657" s="29"/>
      <c r="J5657" s="31">
        <f>ROUND(F5657,3)</f>
        <v>6</v>
      </c>
      <c r="K5657" s="33">
        <f>SUM(J5657:J5657)</f>
        <v>6</v>
      </c>
      <c r="L5657" s="22"/>
      <c r="M5657" s="22"/>
    </row>
    <row r="5658" spans="1:13" ht="15.45" customHeight="1" thickBot="1" x14ac:dyDescent="0.35">
      <c r="A5658" s="34"/>
      <c r="B5658" s="34"/>
      <c r="C5658" s="34"/>
      <c r="D5658" s="35" t="s">
        <v>11713</v>
      </c>
      <c r="E5658" s="36"/>
      <c r="F5658" s="36"/>
      <c r="G5658" s="36"/>
      <c r="H5658" s="36"/>
      <c r="I5658" s="36"/>
      <c r="J5658" s="36"/>
      <c r="K5658" s="36"/>
      <c r="L5658" s="37">
        <f>M5646+M5650+M5654</f>
        <v>0</v>
      </c>
      <c r="M5658" s="37">
        <f>ROUND(L5658,2)</f>
        <v>0</v>
      </c>
    </row>
    <row r="5659" spans="1:13" ht="15.45" customHeight="1" thickBot="1" x14ac:dyDescent="0.35">
      <c r="A5659" s="43"/>
      <c r="B5659" s="43"/>
      <c r="C5659" s="43"/>
      <c r="D5659" s="44" t="s">
        <v>11714</v>
      </c>
      <c r="E5659" s="45"/>
      <c r="F5659" s="45"/>
      <c r="G5659" s="45"/>
      <c r="H5659" s="45"/>
      <c r="I5659" s="45"/>
      <c r="J5659" s="45"/>
      <c r="K5659" s="45"/>
      <c r="L5659" s="46">
        <f>M5628+M5638+M5644+M5658</f>
        <v>0</v>
      </c>
      <c r="M5659" s="46">
        <f>ROUND(L5659,2)</f>
        <v>0</v>
      </c>
    </row>
    <row r="5660" spans="1:13" ht="15.45" customHeight="1" thickBot="1" x14ac:dyDescent="0.35">
      <c r="A5660" s="47" t="s">
        <v>11715</v>
      </c>
      <c r="B5660" s="47" t="s">
        <v>11716</v>
      </c>
      <c r="C5660" s="48"/>
      <c r="D5660" s="86" t="s">
        <v>11717</v>
      </c>
      <c r="E5660" s="86"/>
      <c r="F5660" s="86"/>
      <c r="G5660" s="86"/>
      <c r="H5660" s="86"/>
      <c r="I5660" s="86"/>
      <c r="J5660" s="86"/>
      <c r="K5660" s="48"/>
      <c r="L5660" s="49">
        <f>L7575</f>
        <v>0</v>
      </c>
      <c r="M5660" s="49">
        <f>ROUND(L5660,2)</f>
        <v>0</v>
      </c>
    </row>
    <row r="5661" spans="1:13" ht="15.45" customHeight="1" thickBot="1" x14ac:dyDescent="0.35">
      <c r="A5661" s="17" t="s">
        <v>11718</v>
      </c>
      <c r="B5661" s="17" t="s">
        <v>11719</v>
      </c>
      <c r="C5661" s="18"/>
      <c r="D5661" s="83" t="s">
        <v>11720</v>
      </c>
      <c r="E5661" s="83"/>
      <c r="F5661" s="83"/>
      <c r="G5661" s="83"/>
      <c r="H5661" s="83"/>
      <c r="I5661" s="83"/>
      <c r="J5661" s="83"/>
      <c r="K5661" s="18"/>
      <c r="L5661" s="19">
        <f>L5890</f>
        <v>0</v>
      </c>
      <c r="M5661" s="19">
        <f>ROUND(L5661,2)</f>
        <v>0</v>
      </c>
    </row>
    <row r="5662" spans="1:13" ht="15.45" customHeight="1" thickBot="1" x14ac:dyDescent="0.35">
      <c r="A5662" s="10" t="s">
        <v>11721</v>
      </c>
      <c r="B5662" s="5" t="s">
        <v>11722</v>
      </c>
      <c r="C5662" s="5" t="s">
        <v>11723</v>
      </c>
      <c r="D5662" s="84" t="s">
        <v>11724</v>
      </c>
      <c r="E5662" s="84"/>
      <c r="F5662" s="84"/>
      <c r="G5662" s="84"/>
      <c r="H5662" s="84"/>
      <c r="I5662" s="84"/>
      <c r="J5662" s="84"/>
      <c r="K5662" s="20">
        <f>SUM(K5665:K5722)</f>
        <v>1078.1349999999998</v>
      </c>
      <c r="L5662" s="21">
        <f>ROUND(0*(1+M2/100),2)</f>
        <v>0</v>
      </c>
      <c r="M5662" s="21">
        <f>ROUND(K5662*L5662,2)</f>
        <v>0</v>
      </c>
    </row>
    <row r="5663" spans="1:13" ht="104.55" customHeight="1" thickBot="1" x14ac:dyDescent="0.35">
      <c r="A5663" s="22"/>
      <c r="B5663" s="22"/>
      <c r="C5663" s="22"/>
      <c r="D5663" s="84" t="s">
        <v>11725</v>
      </c>
      <c r="E5663" s="84"/>
      <c r="F5663" s="84"/>
      <c r="G5663" s="84"/>
      <c r="H5663" s="84"/>
      <c r="I5663" s="84"/>
      <c r="J5663" s="84"/>
      <c r="K5663" s="84"/>
      <c r="L5663" s="84"/>
      <c r="M5663" s="84"/>
    </row>
    <row r="5664" spans="1:13" ht="15.15" customHeight="1" thickBot="1" x14ac:dyDescent="0.35">
      <c r="A5664" s="22"/>
      <c r="B5664" s="22"/>
      <c r="C5664" s="22"/>
      <c r="D5664" s="22"/>
      <c r="E5664" s="23"/>
      <c r="F5664" s="25" t="s">
        <v>11726</v>
      </c>
      <c r="G5664" s="25" t="s">
        <v>11727</v>
      </c>
      <c r="H5664" s="25" t="s">
        <v>11728</v>
      </c>
      <c r="I5664" s="25" t="s">
        <v>11729</v>
      </c>
      <c r="J5664" s="25" t="s">
        <v>11730</v>
      </c>
      <c r="K5664" s="25" t="s">
        <v>11731</v>
      </c>
      <c r="L5664" s="22"/>
      <c r="M5664" s="22"/>
    </row>
    <row r="5665" spans="1:13" ht="15.15" customHeight="1" thickBot="1" x14ac:dyDescent="0.35">
      <c r="A5665" s="22"/>
      <c r="B5665" s="22"/>
      <c r="C5665" s="22"/>
      <c r="D5665" s="26"/>
      <c r="E5665" s="27" t="s">
        <v>11732</v>
      </c>
      <c r="F5665" s="28"/>
      <c r="G5665" s="29"/>
      <c r="H5665" s="29"/>
      <c r="I5665" s="29"/>
      <c r="J5665" s="41" t="s">
        <v>11733</v>
      </c>
      <c r="K5665" s="42"/>
      <c r="L5665" s="22"/>
      <c r="M5665" s="22"/>
    </row>
    <row r="5666" spans="1:13" ht="15.15" customHeight="1" thickBot="1" x14ac:dyDescent="0.35">
      <c r="A5666" s="22"/>
      <c r="B5666" s="22"/>
      <c r="C5666" s="22"/>
      <c r="D5666" s="26"/>
      <c r="E5666" s="5" t="s">
        <v>11734</v>
      </c>
      <c r="F5666" s="3">
        <v>1</v>
      </c>
      <c r="G5666" s="20">
        <v>14.35</v>
      </c>
      <c r="H5666" s="20"/>
      <c r="I5666" s="20">
        <v>2.5</v>
      </c>
      <c r="J5666" s="30">
        <f t="shared" ref="J5666:J5702" si="118">ROUND(F5666*G5666*I5666,3)</f>
        <v>35.875</v>
      </c>
      <c r="K5666" s="22"/>
      <c r="L5666" s="22"/>
      <c r="M5666" s="22"/>
    </row>
    <row r="5667" spans="1:13" ht="15.15" customHeight="1" thickBot="1" x14ac:dyDescent="0.35">
      <c r="A5667" s="22"/>
      <c r="B5667" s="22"/>
      <c r="C5667" s="22"/>
      <c r="D5667" s="26"/>
      <c r="E5667" s="5"/>
      <c r="F5667" s="3">
        <v>1</v>
      </c>
      <c r="G5667" s="20">
        <v>3.75</v>
      </c>
      <c r="H5667" s="20"/>
      <c r="I5667" s="20">
        <v>2.5</v>
      </c>
      <c r="J5667" s="30">
        <f t="shared" si="118"/>
        <v>9.375</v>
      </c>
      <c r="K5667" s="22"/>
      <c r="L5667" s="22"/>
      <c r="M5667" s="22"/>
    </row>
    <row r="5668" spans="1:13" ht="15.15" customHeight="1" thickBot="1" x14ac:dyDescent="0.35">
      <c r="A5668" s="22"/>
      <c r="B5668" s="22"/>
      <c r="C5668" s="22"/>
      <c r="D5668" s="26"/>
      <c r="E5668" s="5"/>
      <c r="F5668" s="3">
        <v>1</v>
      </c>
      <c r="G5668" s="20">
        <v>7.3</v>
      </c>
      <c r="H5668" s="20"/>
      <c r="I5668" s="20">
        <v>2.5</v>
      </c>
      <c r="J5668" s="30">
        <f t="shared" si="118"/>
        <v>18.25</v>
      </c>
      <c r="K5668" s="22"/>
      <c r="L5668" s="22"/>
      <c r="M5668" s="22"/>
    </row>
    <row r="5669" spans="1:13" ht="15.15" customHeight="1" thickBot="1" x14ac:dyDescent="0.35">
      <c r="A5669" s="22"/>
      <c r="B5669" s="22"/>
      <c r="C5669" s="22"/>
      <c r="D5669" s="26"/>
      <c r="E5669" s="5"/>
      <c r="F5669" s="3">
        <v>1</v>
      </c>
      <c r="G5669" s="20">
        <v>12.9</v>
      </c>
      <c r="H5669" s="20"/>
      <c r="I5669" s="20">
        <v>2.5</v>
      </c>
      <c r="J5669" s="30">
        <f t="shared" si="118"/>
        <v>32.25</v>
      </c>
      <c r="K5669" s="22"/>
      <c r="L5669" s="22"/>
      <c r="M5669" s="22"/>
    </row>
    <row r="5670" spans="1:13" ht="21.3" customHeight="1" thickBot="1" x14ac:dyDescent="0.35">
      <c r="A5670" s="22"/>
      <c r="B5670" s="22"/>
      <c r="C5670" s="22"/>
      <c r="D5670" s="26"/>
      <c r="E5670" s="5" t="s">
        <v>11735</v>
      </c>
      <c r="F5670" s="3">
        <v>2</v>
      </c>
      <c r="G5670" s="20">
        <v>4</v>
      </c>
      <c r="H5670" s="20"/>
      <c r="I5670" s="20">
        <v>2.5</v>
      </c>
      <c r="J5670" s="30">
        <f t="shared" si="118"/>
        <v>20</v>
      </c>
      <c r="K5670" s="22"/>
      <c r="L5670" s="22"/>
      <c r="M5670" s="22"/>
    </row>
    <row r="5671" spans="1:13" ht="15.15" customHeight="1" thickBot="1" x14ac:dyDescent="0.35">
      <c r="A5671" s="22"/>
      <c r="B5671" s="22"/>
      <c r="C5671" s="22"/>
      <c r="D5671" s="26"/>
      <c r="E5671" s="5"/>
      <c r="F5671" s="3">
        <v>2</v>
      </c>
      <c r="G5671" s="20">
        <v>3.75</v>
      </c>
      <c r="H5671" s="20"/>
      <c r="I5671" s="20">
        <v>2.5</v>
      </c>
      <c r="J5671" s="30">
        <f t="shared" si="118"/>
        <v>18.75</v>
      </c>
      <c r="K5671" s="22"/>
      <c r="L5671" s="22"/>
      <c r="M5671" s="22"/>
    </row>
    <row r="5672" spans="1:13" ht="15.15" customHeight="1" thickBot="1" x14ac:dyDescent="0.35">
      <c r="A5672" s="22"/>
      <c r="B5672" s="22"/>
      <c r="C5672" s="22"/>
      <c r="D5672" s="26"/>
      <c r="E5672" s="5" t="s">
        <v>11736</v>
      </c>
      <c r="F5672" s="3">
        <v>2</v>
      </c>
      <c r="G5672" s="20">
        <v>3.95</v>
      </c>
      <c r="H5672" s="20"/>
      <c r="I5672" s="20">
        <v>2.5</v>
      </c>
      <c r="J5672" s="30">
        <f t="shared" si="118"/>
        <v>19.75</v>
      </c>
      <c r="K5672" s="22"/>
      <c r="L5672" s="22"/>
      <c r="M5672" s="22"/>
    </row>
    <row r="5673" spans="1:13" ht="15.15" customHeight="1" thickBot="1" x14ac:dyDescent="0.35">
      <c r="A5673" s="22"/>
      <c r="B5673" s="22"/>
      <c r="C5673" s="22"/>
      <c r="D5673" s="26"/>
      <c r="E5673" s="5"/>
      <c r="F5673" s="3">
        <v>2</v>
      </c>
      <c r="G5673" s="20">
        <v>2.4</v>
      </c>
      <c r="H5673" s="20"/>
      <c r="I5673" s="20">
        <v>2.5</v>
      </c>
      <c r="J5673" s="30">
        <f t="shared" si="118"/>
        <v>12</v>
      </c>
      <c r="K5673" s="22"/>
      <c r="L5673" s="22"/>
      <c r="M5673" s="22"/>
    </row>
    <row r="5674" spans="1:13" ht="15.15" customHeight="1" thickBot="1" x14ac:dyDescent="0.35">
      <c r="A5674" s="22"/>
      <c r="B5674" s="22"/>
      <c r="C5674" s="22"/>
      <c r="D5674" s="26"/>
      <c r="E5674" s="5" t="s">
        <v>11737</v>
      </c>
      <c r="F5674" s="3">
        <v>2</v>
      </c>
      <c r="G5674" s="20">
        <v>3.95</v>
      </c>
      <c r="H5674" s="20"/>
      <c r="I5674" s="20">
        <v>2.5</v>
      </c>
      <c r="J5674" s="30">
        <f t="shared" si="118"/>
        <v>19.75</v>
      </c>
      <c r="K5674" s="22"/>
      <c r="L5674" s="22"/>
      <c r="M5674" s="22"/>
    </row>
    <row r="5675" spans="1:13" ht="15.15" customHeight="1" thickBot="1" x14ac:dyDescent="0.35">
      <c r="A5675" s="22"/>
      <c r="B5675" s="22"/>
      <c r="C5675" s="22"/>
      <c r="D5675" s="26"/>
      <c r="E5675" s="5"/>
      <c r="F5675" s="3">
        <v>2</v>
      </c>
      <c r="G5675" s="20">
        <v>1.5</v>
      </c>
      <c r="H5675" s="20"/>
      <c r="I5675" s="20">
        <v>2.5</v>
      </c>
      <c r="J5675" s="30">
        <f t="shared" si="118"/>
        <v>7.5</v>
      </c>
      <c r="K5675" s="22"/>
      <c r="L5675" s="22"/>
      <c r="M5675" s="22"/>
    </row>
    <row r="5676" spans="1:13" ht="15.15" customHeight="1" thickBot="1" x14ac:dyDescent="0.35">
      <c r="A5676" s="22"/>
      <c r="B5676" s="22"/>
      <c r="C5676" s="22"/>
      <c r="D5676" s="26"/>
      <c r="E5676" s="5"/>
      <c r="F5676" s="3">
        <v>2</v>
      </c>
      <c r="G5676" s="20">
        <v>1.35</v>
      </c>
      <c r="H5676" s="20"/>
      <c r="I5676" s="20">
        <v>2.5</v>
      </c>
      <c r="J5676" s="30">
        <f t="shared" si="118"/>
        <v>6.75</v>
      </c>
      <c r="K5676" s="22"/>
      <c r="L5676" s="22"/>
      <c r="M5676" s="22"/>
    </row>
    <row r="5677" spans="1:13" ht="15.15" customHeight="1" thickBot="1" x14ac:dyDescent="0.35">
      <c r="A5677" s="22"/>
      <c r="B5677" s="22"/>
      <c r="C5677" s="22"/>
      <c r="D5677" s="26"/>
      <c r="E5677" s="5"/>
      <c r="F5677" s="3">
        <v>2</v>
      </c>
      <c r="G5677" s="20">
        <v>1.65</v>
      </c>
      <c r="H5677" s="20"/>
      <c r="I5677" s="20">
        <v>2.5</v>
      </c>
      <c r="J5677" s="30">
        <f t="shared" si="118"/>
        <v>8.25</v>
      </c>
      <c r="K5677" s="22"/>
      <c r="L5677" s="22"/>
      <c r="M5677" s="22"/>
    </row>
    <row r="5678" spans="1:13" ht="15.15" customHeight="1" thickBot="1" x14ac:dyDescent="0.35">
      <c r="A5678" s="22"/>
      <c r="B5678" s="22"/>
      <c r="C5678" s="22"/>
      <c r="D5678" s="26"/>
      <c r="E5678" s="5" t="s">
        <v>11738</v>
      </c>
      <c r="F5678" s="3">
        <v>1</v>
      </c>
      <c r="G5678" s="20">
        <v>2.25</v>
      </c>
      <c r="H5678" s="20"/>
      <c r="I5678" s="20">
        <v>2.5</v>
      </c>
      <c r="J5678" s="30">
        <f t="shared" si="118"/>
        <v>5.625</v>
      </c>
      <c r="K5678" s="22"/>
      <c r="L5678" s="22"/>
      <c r="M5678" s="22"/>
    </row>
    <row r="5679" spans="1:13" ht="15.15" customHeight="1" thickBot="1" x14ac:dyDescent="0.35">
      <c r="A5679" s="22"/>
      <c r="B5679" s="22"/>
      <c r="C5679" s="22"/>
      <c r="D5679" s="26"/>
      <c r="E5679" s="5"/>
      <c r="F5679" s="3">
        <v>1</v>
      </c>
      <c r="G5679" s="20">
        <v>2.95</v>
      </c>
      <c r="H5679" s="20"/>
      <c r="I5679" s="20">
        <v>2.5</v>
      </c>
      <c r="J5679" s="30">
        <f t="shared" si="118"/>
        <v>7.375</v>
      </c>
      <c r="K5679" s="22"/>
      <c r="L5679" s="22"/>
      <c r="M5679" s="22"/>
    </row>
    <row r="5680" spans="1:13" ht="15.15" customHeight="1" thickBot="1" x14ac:dyDescent="0.35">
      <c r="A5680" s="22"/>
      <c r="B5680" s="22"/>
      <c r="C5680" s="22"/>
      <c r="D5680" s="26"/>
      <c r="E5680" s="5"/>
      <c r="F5680" s="3">
        <v>1</v>
      </c>
      <c r="G5680" s="20">
        <v>1.5</v>
      </c>
      <c r="H5680" s="20"/>
      <c r="I5680" s="20">
        <v>2.5</v>
      </c>
      <c r="J5680" s="30">
        <f t="shared" si="118"/>
        <v>3.75</v>
      </c>
      <c r="K5680" s="22"/>
      <c r="L5680" s="22"/>
      <c r="M5680" s="22"/>
    </row>
    <row r="5681" spans="1:13" ht="15.15" customHeight="1" thickBot="1" x14ac:dyDescent="0.35">
      <c r="A5681" s="22"/>
      <c r="B5681" s="22"/>
      <c r="C5681" s="22"/>
      <c r="D5681" s="26"/>
      <c r="E5681" s="5"/>
      <c r="F5681" s="3">
        <v>1</v>
      </c>
      <c r="G5681" s="20">
        <v>3.8</v>
      </c>
      <c r="H5681" s="20"/>
      <c r="I5681" s="20">
        <v>2.5</v>
      </c>
      <c r="J5681" s="30">
        <f t="shared" si="118"/>
        <v>9.5</v>
      </c>
      <c r="K5681" s="22"/>
      <c r="L5681" s="22"/>
      <c r="M5681" s="22"/>
    </row>
    <row r="5682" spans="1:13" ht="15.15" customHeight="1" thickBot="1" x14ac:dyDescent="0.35">
      <c r="A5682" s="22"/>
      <c r="B5682" s="22"/>
      <c r="C5682" s="22"/>
      <c r="D5682" s="26"/>
      <c r="E5682" s="5"/>
      <c r="F5682" s="3">
        <v>1</v>
      </c>
      <c r="G5682" s="20">
        <v>2</v>
      </c>
      <c r="H5682" s="20"/>
      <c r="I5682" s="20">
        <v>2.5</v>
      </c>
      <c r="J5682" s="30">
        <f t="shared" si="118"/>
        <v>5</v>
      </c>
      <c r="K5682" s="22"/>
      <c r="L5682" s="22"/>
      <c r="M5682" s="22"/>
    </row>
    <row r="5683" spans="1:13" ht="15.15" customHeight="1" thickBot="1" x14ac:dyDescent="0.35">
      <c r="A5683" s="22"/>
      <c r="B5683" s="22"/>
      <c r="C5683" s="22"/>
      <c r="D5683" s="26"/>
      <c r="E5683" s="5"/>
      <c r="F5683" s="3">
        <v>1</v>
      </c>
      <c r="G5683" s="20">
        <v>6.4</v>
      </c>
      <c r="H5683" s="20"/>
      <c r="I5683" s="20">
        <v>2.5</v>
      </c>
      <c r="J5683" s="30">
        <f t="shared" si="118"/>
        <v>16</v>
      </c>
      <c r="K5683" s="22"/>
      <c r="L5683" s="22"/>
      <c r="M5683" s="22"/>
    </row>
    <row r="5684" spans="1:13" ht="15.15" customHeight="1" thickBot="1" x14ac:dyDescent="0.35">
      <c r="A5684" s="22"/>
      <c r="B5684" s="22"/>
      <c r="C5684" s="22"/>
      <c r="D5684" s="26"/>
      <c r="E5684" s="5" t="s">
        <v>11739</v>
      </c>
      <c r="F5684" s="3">
        <v>2</v>
      </c>
      <c r="G5684" s="20">
        <v>1.6</v>
      </c>
      <c r="H5684" s="20"/>
      <c r="I5684" s="20">
        <v>2.5</v>
      </c>
      <c r="J5684" s="30">
        <f t="shared" si="118"/>
        <v>8</v>
      </c>
      <c r="K5684" s="22"/>
      <c r="L5684" s="22"/>
      <c r="M5684" s="22"/>
    </row>
    <row r="5685" spans="1:13" ht="15.15" customHeight="1" thickBot="1" x14ac:dyDescent="0.35">
      <c r="A5685" s="22"/>
      <c r="B5685" s="22"/>
      <c r="C5685" s="22"/>
      <c r="D5685" s="26"/>
      <c r="E5685" s="5"/>
      <c r="F5685" s="3">
        <v>2</v>
      </c>
      <c r="G5685" s="20">
        <v>4.1500000000000004</v>
      </c>
      <c r="H5685" s="20"/>
      <c r="I5685" s="20">
        <v>2.5</v>
      </c>
      <c r="J5685" s="30">
        <f t="shared" si="118"/>
        <v>20.75</v>
      </c>
      <c r="K5685" s="22"/>
      <c r="L5685" s="22"/>
      <c r="M5685" s="22"/>
    </row>
    <row r="5686" spans="1:13" ht="15.15" customHeight="1" thickBot="1" x14ac:dyDescent="0.35">
      <c r="A5686" s="22"/>
      <c r="B5686" s="22"/>
      <c r="C5686" s="22"/>
      <c r="D5686" s="26"/>
      <c r="E5686" s="5" t="s">
        <v>11740</v>
      </c>
      <c r="F5686" s="3">
        <v>6</v>
      </c>
      <c r="G5686" s="20">
        <v>2.5499999999999998</v>
      </c>
      <c r="H5686" s="20"/>
      <c r="I5686" s="20">
        <v>2.5</v>
      </c>
      <c r="J5686" s="30">
        <f t="shared" si="118"/>
        <v>38.25</v>
      </c>
      <c r="K5686" s="22"/>
      <c r="L5686" s="22"/>
      <c r="M5686" s="22"/>
    </row>
    <row r="5687" spans="1:13" ht="15.15" customHeight="1" thickBot="1" x14ac:dyDescent="0.35">
      <c r="A5687" s="22"/>
      <c r="B5687" s="22"/>
      <c r="C5687" s="22"/>
      <c r="D5687" s="26"/>
      <c r="E5687" s="5"/>
      <c r="F5687" s="3">
        <v>2</v>
      </c>
      <c r="G5687" s="20">
        <v>4.3499999999999996</v>
      </c>
      <c r="H5687" s="20"/>
      <c r="I5687" s="20">
        <v>2.5</v>
      </c>
      <c r="J5687" s="30">
        <f t="shared" si="118"/>
        <v>21.75</v>
      </c>
      <c r="K5687" s="22"/>
      <c r="L5687" s="22"/>
      <c r="M5687" s="22"/>
    </row>
    <row r="5688" spans="1:13" ht="15.15" customHeight="1" thickBot="1" x14ac:dyDescent="0.35">
      <c r="A5688" s="22"/>
      <c r="B5688" s="22"/>
      <c r="C5688" s="22"/>
      <c r="D5688" s="26"/>
      <c r="E5688" s="5"/>
      <c r="F5688" s="3">
        <v>2</v>
      </c>
      <c r="G5688" s="20">
        <v>4.45</v>
      </c>
      <c r="H5688" s="20"/>
      <c r="I5688" s="20">
        <v>2.5</v>
      </c>
      <c r="J5688" s="30">
        <f t="shared" si="118"/>
        <v>22.25</v>
      </c>
      <c r="K5688" s="22"/>
      <c r="L5688" s="22"/>
      <c r="M5688" s="22"/>
    </row>
    <row r="5689" spans="1:13" ht="15.15" customHeight="1" thickBot="1" x14ac:dyDescent="0.35">
      <c r="A5689" s="22"/>
      <c r="B5689" s="22"/>
      <c r="C5689" s="22"/>
      <c r="D5689" s="26"/>
      <c r="E5689" s="5"/>
      <c r="F5689" s="3">
        <v>2</v>
      </c>
      <c r="G5689" s="20">
        <v>4.55</v>
      </c>
      <c r="H5689" s="20"/>
      <c r="I5689" s="20">
        <v>2.5</v>
      </c>
      <c r="J5689" s="30">
        <f t="shared" si="118"/>
        <v>22.75</v>
      </c>
      <c r="K5689" s="22"/>
      <c r="L5689" s="22"/>
      <c r="M5689" s="22"/>
    </row>
    <row r="5690" spans="1:13" ht="15.15" customHeight="1" thickBot="1" x14ac:dyDescent="0.35">
      <c r="A5690" s="22"/>
      <c r="B5690" s="22"/>
      <c r="C5690" s="22"/>
      <c r="D5690" s="26"/>
      <c r="E5690" s="5" t="s">
        <v>11741</v>
      </c>
      <c r="F5690" s="3">
        <v>4</v>
      </c>
      <c r="G5690" s="20">
        <v>7.2</v>
      </c>
      <c r="H5690" s="20"/>
      <c r="I5690" s="20">
        <v>2.5</v>
      </c>
      <c r="J5690" s="30">
        <f t="shared" si="118"/>
        <v>72</v>
      </c>
      <c r="K5690" s="22"/>
      <c r="L5690" s="22"/>
      <c r="M5690" s="22"/>
    </row>
    <row r="5691" spans="1:13" ht="15.15" customHeight="1" thickBot="1" x14ac:dyDescent="0.35">
      <c r="A5691" s="22"/>
      <c r="B5691" s="22"/>
      <c r="C5691" s="22"/>
      <c r="D5691" s="26"/>
      <c r="E5691" s="5"/>
      <c r="F5691" s="3">
        <v>2</v>
      </c>
      <c r="G5691" s="20">
        <v>4.7</v>
      </c>
      <c r="H5691" s="20"/>
      <c r="I5691" s="20">
        <v>2.5</v>
      </c>
      <c r="J5691" s="30">
        <f t="shared" si="118"/>
        <v>23.5</v>
      </c>
      <c r="K5691" s="22"/>
      <c r="L5691" s="22"/>
      <c r="M5691" s="22"/>
    </row>
    <row r="5692" spans="1:13" ht="15.15" customHeight="1" thickBot="1" x14ac:dyDescent="0.35">
      <c r="A5692" s="22"/>
      <c r="B5692" s="22"/>
      <c r="C5692" s="22"/>
      <c r="D5692" s="26"/>
      <c r="E5692" s="5"/>
      <c r="F5692" s="3">
        <v>2</v>
      </c>
      <c r="G5692" s="20">
        <v>4.5</v>
      </c>
      <c r="H5692" s="20"/>
      <c r="I5692" s="20">
        <v>2.5</v>
      </c>
      <c r="J5692" s="30">
        <f t="shared" si="118"/>
        <v>22.5</v>
      </c>
      <c r="K5692" s="22"/>
      <c r="L5692" s="22"/>
      <c r="M5692" s="22"/>
    </row>
    <row r="5693" spans="1:13" ht="15.15" customHeight="1" thickBot="1" x14ac:dyDescent="0.35">
      <c r="A5693" s="22"/>
      <c r="B5693" s="22"/>
      <c r="C5693" s="22"/>
      <c r="D5693" s="26"/>
      <c r="E5693" s="5"/>
      <c r="F5693" s="3">
        <v>4</v>
      </c>
      <c r="G5693" s="20">
        <v>1.35</v>
      </c>
      <c r="H5693" s="20"/>
      <c r="I5693" s="20">
        <v>2.1</v>
      </c>
      <c r="J5693" s="30">
        <f t="shared" si="118"/>
        <v>11.34</v>
      </c>
      <c r="K5693" s="22"/>
      <c r="L5693" s="22"/>
      <c r="M5693" s="22"/>
    </row>
    <row r="5694" spans="1:13" ht="15.15" customHeight="1" thickBot="1" x14ac:dyDescent="0.35">
      <c r="A5694" s="22"/>
      <c r="B5694" s="22"/>
      <c r="C5694" s="22"/>
      <c r="D5694" s="26"/>
      <c r="E5694" s="5"/>
      <c r="F5694" s="3">
        <v>4</v>
      </c>
      <c r="G5694" s="20">
        <v>0.9</v>
      </c>
      <c r="H5694" s="20"/>
      <c r="I5694" s="20">
        <v>2.1</v>
      </c>
      <c r="J5694" s="30">
        <f t="shared" si="118"/>
        <v>7.56</v>
      </c>
      <c r="K5694" s="22"/>
      <c r="L5694" s="22"/>
      <c r="M5694" s="22"/>
    </row>
    <row r="5695" spans="1:13" ht="15.15" customHeight="1" thickBot="1" x14ac:dyDescent="0.35">
      <c r="A5695" s="22"/>
      <c r="B5695" s="22"/>
      <c r="C5695" s="22"/>
      <c r="D5695" s="26"/>
      <c r="E5695" s="5"/>
      <c r="F5695" s="3">
        <v>4</v>
      </c>
      <c r="G5695" s="20">
        <v>1.55</v>
      </c>
      <c r="H5695" s="20"/>
      <c r="I5695" s="20">
        <v>2.1</v>
      </c>
      <c r="J5695" s="30">
        <f t="shared" si="118"/>
        <v>13.02</v>
      </c>
      <c r="K5695" s="22"/>
      <c r="L5695" s="22"/>
      <c r="M5695" s="22"/>
    </row>
    <row r="5696" spans="1:13" ht="15.15" customHeight="1" thickBot="1" x14ac:dyDescent="0.35">
      <c r="A5696" s="22"/>
      <c r="B5696" s="22"/>
      <c r="C5696" s="22"/>
      <c r="D5696" s="26"/>
      <c r="E5696" s="5"/>
      <c r="F5696" s="3">
        <v>4</v>
      </c>
      <c r="G5696" s="20">
        <v>2.1</v>
      </c>
      <c r="H5696" s="20"/>
      <c r="I5696" s="20">
        <v>2.1</v>
      </c>
      <c r="J5696" s="30">
        <f t="shared" si="118"/>
        <v>17.64</v>
      </c>
      <c r="K5696" s="22"/>
      <c r="L5696" s="22"/>
      <c r="M5696" s="22"/>
    </row>
    <row r="5697" spans="1:13" ht="15.15" customHeight="1" thickBot="1" x14ac:dyDescent="0.35">
      <c r="A5697" s="22"/>
      <c r="B5697" s="22"/>
      <c r="C5697" s="22"/>
      <c r="D5697" s="26"/>
      <c r="E5697" s="5"/>
      <c r="F5697" s="3">
        <v>4</v>
      </c>
      <c r="G5697" s="20">
        <v>0.6</v>
      </c>
      <c r="H5697" s="20"/>
      <c r="I5697" s="20">
        <v>2.1</v>
      </c>
      <c r="J5697" s="30">
        <f t="shared" si="118"/>
        <v>5.04</v>
      </c>
      <c r="K5697" s="22"/>
      <c r="L5697" s="22"/>
      <c r="M5697" s="22"/>
    </row>
    <row r="5698" spans="1:13" ht="15.15" customHeight="1" thickBot="1" x14ac:dyDescent="0.35">
      <c r="A5698" s="22"/>
      <c r="B5698" s="22"/>
      <c r="C5698" s="22"/>
      <c r="D5698" s="26"/>
      <c r="E5698" s="5" t="s">
        <v>11742</v>
      </c>
      <c r="F5698" s="3">
        <v>4</v>
      </c>
      <c r="G5698" s="20">
        <v>4.6500000000000004</v>
      </c>
      <c r="H5698" s="20"/>
      <c r="I5698" s="20">
        <v>2.5</v>
      </c>
      <c r="J5698" s="30">
        <f t="shared" si="118"/>
        <v>46.5</v>
      </c>
      <c r="K5698" s="22"/>
      <c r="L5698" s="22"/>
      <c r="M5698" s="22"/>
    </row>
    <row r="5699" spans="1:13" ht="15.15" customHeight="1" thickBot="1" x14ac:dyDescent="0.35">
      <c r="A5699" s="22"/>
      <c r="B5699" s="22"/>
      <c r="C5699" s="22"/>
      <c r="D5699" s="26"/>
      <c r="E5699" s="5"/>
      <c r="F5699" s="3">
        <v>2</v>
      </c>
      <c r="G5699" s="20">
        <v>2.4500000000000002</v>
      </c>
      <c r="H5699" s="20"/>
      <c r="I5699" s="20">
        <v>2.5</v>
      </c>
      <c r="J5699" s="30">
        <f t="shared" si="118"/>
        <v>12.25</v>
      </c>
      <c r="K5699" s="22"/>
      <c r="L5699" s="22"/>
      <c r="M5699" s="22"/>
    </row>
    <row r="5700" spans="1:13" ht="15.15" customHeight="1" thickBot="1" x14ac:dyDescent="0.35">
      <c r="A5700" s="22"/>
      <c r="B5700" s="22"/>
      <c r="C5700" s="22"/>
      <c r="D5700" s="26"/>
      <c r="E5700" s="5"/>
      <c r="F5700" s="3">
        <v>2</v>
      </c>
      <c r="G5700" s="20">
        <v>6.6</v>
      </c>
      <c r="H5700" s="20"/>
      <c r="I5700" s="20">
        <v>2.5</v>
      </c>
      <c r="J5700" s="30">
        <f t="shared" si="118"/>
        <v>33</v>
      </c>
      <c r="K5700" s="22"/>
      <c r="L5700" s="22"/>
      <c r="M5700" s="22"/>
    </row>
    <row r="5701" spans="1:13" ht="15.15" customHeight="1" thickBot="1" x14ac:dyDescent="0.35">
      <c r="A5701" s="22"/>
      <c r="B5701" s="22"/>
      <c r="C5701" s="22"/>
      <c r="D5701" s="26"/>
      <c r="E5701" s="5"/>
      <c r="F5701" s="3">
        <v>2</v>
      </c>
      <c r="G5701" s="20">
        <v>2.75</v>
      </c>
      <c r="H5701" s="20"/>
      <c r="I5701" s="20">
        <v>2.5</v>
      </c>
      <c r="J5701" s="30">
        <f t="shared" si="118"/>
        <v>13.75</v>
      </c>
      <c r="K5701" s="22"/>
      <c r="L5701" s="22"/>
      <c r="M5701" s="22"/>
    </row>
    <row r="5702" spans="1:13" ht="15.15" customHeight="1" thickBot="1" x14ac:dyDescent="0.35">
      <c r="A5702" s="22"/>
      <c r="B5702" s="22"/>
      <c r="C5702" s="22"/>
      <c r="D5702" s="26"/>
      <c r="E5702" s="5"/>
      <c r="F5702" s="3">
        <v>2</v>
      </c>
      <c r="G5702" s="20">
        <v>6.1</v>
      </c>
      <c r="H5702" s="20"/>
      <c r="I5702" s="20">
        <v>2.5</v>
      </c>
      <c r="J5702" s="30">
        <f t="shared" si="118"/>
        <v>30.5</v>
      </c>
      <c r="K5702" s="22"/>
      <c r="L5702" s="22"/>
      <c r="M5702" s="22"/>
    </row>
    <row r="5703" spans="1:13" ht="15.15" customHeight="1" thickBot="1" x14ac:dyDescent="0.35">
      <c r="A5703" s="22"/>
      <c r="B5703" s="22"/>
      <c r="C5703" s="22"/>
      <c r="D5703" s="26"/>
      <c r="E5703" s="5" t="s">
        <v>11743</v>
      </c>
      <c r="F5703" s="3"/>
      <c r="G5703" s="20"/>
      <c r="H5703" s="20"/>
      <c r="I5703" s="20"/>
      <c r="J5703" s="24" t="s">
        <v>11744</v>
      </c>
      <c r="K5703" s="22"/>
      <c r="L5703" s="22"/>
      <c r="M5703" s="22"/>
    </row>
    <row r="5704" spans="1:13" ht="15.15" customHeight="1" thickBot="1" x14ac:dyDescent="0.35">
      <c r="A5704" s="22"/>
      <c r="B5704" s="22"/>
      <c r="C5704" s="22"/>
      <c r="D5704" s="26"/>
      <c r="E5704" s="5" t="s">
        <v>11745</v>
      </c>
      <c r="F5704" s="3">
        <v>2</v>
      </c>
      <c r="G5704" s="20">
        <v>14.6</v>
      </c>
      <c r="H5704" s="20"/>
      <c r="I5704" s="20">
        <v>2.5</v>
      </c>
      <c r="J5704" s="30">
        <f t="shared" ref="J5704:J5722" si="119">ROUND(F5704*G5704*I5704,3)</f>
        <v>73</v>
      </c>
      <c r="K5704" s="22"/>
      <c r="L5704" s="22"/>
      <c r="M5704" s="22"/>
    </row>
    <row r="5705" spans="1:13" ht="15.15" customHeight="1" thickBot="1" x14ac:dyDescent="0.35">
      <c r="A5705" s="22"/>
      <c r="B5705" s="22"/>
      <c r="C5705" s="22"/>
      <c r="D5705" s="26"/>
      <c r="E5705" s="5"/>
      <c r="F5705" s="3">
        <v>2</v>
      </c>
      <c r="G5705" s="20">
        <v>6.1</v>
      </c>
      <c r="H5705" s="20"/>
      <c r="I5705" s="20">
        <v>2.5</v>
      </c>
      <c r="J5705" s="30">
        <f t="shared" si="119"/>
        <v>30.5</v>
      </c>
      <c r="K5705" s="22"/>
      <c r="L5705" s="22"/>
      <c r="M5705" s="22"/>
    </row>
    <row r="5706" spans="1:13" ht="15.15" customHeight="1" thickBot="1" x14ac:dyDescent="0.35">
      <c r="A5706" s="22"/>
      <c r="B5706" s="22"/>
      <c r="C5706" s="22"/>
      <c r="D5706" s="26"/>
      <c r="E5706" s="5"/>
      <c r="F5706" s="3">
        <v>2</v>
      </c>
      <c r="G5706" s="20">
        <v>4.0999999999999996</v>
      </c>
      <c r="H5706" s="20"/>
      <c r="I5706" s="20">
        <v>2.5</v>
      </c>
      <c r="J5706" s="30">
        <f t="shared" si="119"/>
        <v>20.5</v>
      </c>
      <c r="K5706" s="22"/>
      <c r="L5706" s="22"/>
      <c r="M5706" s="22"/>
    </row>
    <row r="5707" spans="1:13" ht="15.15" customHeight="1" thickBot="1" x14ac:dyDescent="0.35">
      <c r="A5707" s="22"/>
      <c r="B5707" s="22"/>
      <c r="C5707" s="22"/>
      <c r="D5707" s="26"/>
      <c r="E5707" s="5"/>
      <c r="F5707" s="3">
        <v>2</v>
      </c>
      <c r="G5707" s="20">
        <v>1.05</v>
      </c>
      <c r="H5707" s="20"/>
      <c r="I5707" s="20">
        <v>2.5</v>
      </c>
      <c r="J5707" s="30">
        <f t="shared" si="119"/>
        <v>5.25</v>
      </c>
      <c r="K5707" s="22"/>
      <c r="L5707" s="22"/>
      <c r="M5707" s="22"/>
    </row>
    <row r="5708" spans="1:13" ht="15.15" customHeight="1" thickBot="1" x14ac:dyDescent="0.35">
      <c r="A5708" s="22"/>
      <c r="B5708" s="22"/>
      <c r="C5708" s="22"/>
      <c r="D5708" s="26"/>
      <c r="E5708" s="5"/>
      <c r="F5708" s="3">
        <v>1</v>
      </c>
      <c r="G5708" s="20">
        <v>3.25</v>
      </c>
      <c r="H5708" s="20"/>
      <c r="I5708" s="20">
        <v>2.5</v>
      </c>
      <c r="J5708" s="30">
        <f t="shared" si="119"/>
        <v>8.125</v>
      </c>
      <c r="K5708" s="22"/>
      <c r="L5708" s="22"/>
      <c r="M5708" s="22"/>
    </row>
    <row r="5709" spans="1:13" ht="15.15" customHeight="1" thickBot="1" x14ac:dyDescent="0.35">
      <c r="A5709" s="22"/>
      <c r="B5709" s="22"/>
      <c r="C5709" s="22"/>
      <c r="D5709" s="26"/>
      <c r="E5709" s="5" t="s">
        <v>11746</v>
      </c>
      <c r="F5709" s="3">
        <v>3</v>
      </c>
      <c r="G5709" s="20">
        <v>1.4</v>
      </c>
      <c r="H5709" s="20"/>
      <c r="I5709" s="20">
        <v>2.5</v>
      </c>
      <c r="J5709" s="30">
        <f t="shared" si="119"/>
        <v>10.5</v>
      </c>
      <c r="K5709" s="22"/>
      <c r="L5709" s="22"/>
      <c r="M5709" s="22"/>
    </row>
    <row r="5710" spans="1:13" ht="21.3" customHeight="1" thickBot="1" x14ac:dyDescent="0.35">
      <c r="A5710" s="22"/>
      <c r="B5710" s="22"/>
      <c r="C5710" s="22"/>
      <c r="D5710" s="26"/>
      <c r="E5710" s="5" t="s">
        <v>11747</v>
      </c>
      <c r="F5710" s="3">
        <v>2</v>
      </c>
      <c r="G5710" s="20">
        <v>5.25</v>
      </c>
      <c r="H5710" s="20"/>
      <c r="I5710" s="20">
        <v>2.5</v>
      </c>
      <c r="J5710" s="30">
        <f t="shared" si="119"/>
        <v>26.25</v>
      </c>
      <c r="K5710" s="22"/>
      <c r="L5710" s="22"/>
      <c r="M5710" s="22"/>
    </row>
    <row r="5711" spans="1:13" ht="15.15" customHeight="1" thickBot="1" x14ac:dyDescent="0.35">
      <c r="A5711" s="22"/>
      <c r="B5711" s="22"/>
      <c r="C5711" s="22"/>
      <c r="D5711" s="26"/>
      <c r="E5711" s="5"/>
      <c r="F5711" s="3">
        <v>2</v>
      </c>
      <c r="G5711" s="20">
        <v>5.25</v>
      </c>
      <c r="H5711" s="20"/>
      <c r="I5711" s="20">
        <v>0.8</v>
      </c>
      <c r="J5711" s="30">
        <f t="shared" si="119"/>
        <v>8.4</v>
      </c>
      <c r="K5711" s="22"/>
      <c r="L5711" s="22"/>
      <c r="M5711" s="22"/>
    </row>
    <row r="5712" spans="1:13" ht="15.15" customHeight="1" thickBot="1" x14ac:dyDescent="0.35">
      <c r="A5712" s="22"/>
      <c r="B5712" s="22"/>
      <c r="C5712" s="22"/>
      <c r="D5712" s="26"/>
      <c r="E5712" s="5"/>
      <c r="F5712" s="3">
        <v>4</v>
      </c>
      <c r="G5712" s="20">
        <v>2.4500000000000002</v>
      </c>
      <c r="H5712" s="20"/>
      <c r="I5712" s="20">
        <v>2.5</v>
      </c>
      <c r="J5712" s="30">
        <f t="shared" si="119"/>
        <v>24.5</v>
      </c>
      <c r="K5712" s="22"/>
      <c r="L5712" s="22"/>
      <c r="M5712" s="22"/>
    </row>
    <row r="5713" spans="1:13" ht="15.15" customHeight="1" thickBot="1" x14ac:dyDescent="0.35">
      <c r="A5713" s="22"/>
      <c r="B5713" s="22"/>
      <c r="C5713" s="22"/>
      <c r="D5713" s="26"/>
      <c r="E5713" s="5"/>
      <c r="F5713" s="3">
        <v>4</v>
      </c>
      <c r="G5713" s="20">
        <v>1.8</v>
      </c>
      <c r="H5713" s="20"/>
      <c r="I5713" s="20">
        <v>0.8</v>
      </c>
      <c r="J5713" s="30">
        <f t="shared" si="119"/>
        <v>5.76</v>
      </c>
      <c r="K5713" s="22"/>
      <c r="L5713" s="22"/>
      <c r="M5713" s="22"/>
    </row>
    <row r="5714" spans="1:13" ht="15.15" customHeight="1" thickBot="1" x14ac:dyDescent="0.35">
      <c r="A5714" s="22"/>
      <c r="B5714" s="22"/>
      <c r="C5714" s="22"/>
      <c r="D5714" s="26"/>
      <c r="E5714" s="5" t="s">
        <v>11748</v>
      </c>
      <c r="F5714" s="3">
        <v>2</v>
      </c>
      <c r="G5714" s="20">
        <v>1.4</v>
      </c>
      <c r="H5714" s="20"/>
      <c r="I5714" s="20">
        <v>2.5</v>
      </c>
      <c r="J5714" s="30">
        <f t="shared" si="119"/>
        <v>7</v>
      </c>
      <c r="K5714" s="22"/>
      <c r="L5714" s="22"/>
      <c r="M5714" s="22"/>
    </row>
    <row r="5715" spans="1:13" ht="15.15" customHeight="1" thickBot="1" x14ac:dyDescent="0.35">
      <c r="A5715" s="22"/>
      <c r="B5715" s="22"/>
      <c r="C5715" s="22"/>
      <c r="D5715" s="26"/>
      <c r="E5715" s="5" t="s">
        <v>11749</v>
      </c>
      <c r="F5715" s="3">
        <v>2</v>
      </c>
      <c r="G5715" s="20">
        <v>2.35</v>
      </c>
      <c r="H5715" s="20"/>
      <c r="I5715" s="20">
        <v>2.5</v>
      </c>
      <c r="J5715" s="30">
        <f t="shared" si="119"/>
        <v>11.75</v>
      </c>
      <c r="K5715" s="22"/>
      <c r="L5715" s="22"/>
      <c r="M5715" s="22"/>
    </row>
    <row r="5716" spans="1:13" ht="15.15" customHeight="1" thickBot="1" x14ac:dyDescent="0.35">
      <c r="A5716" s="22"/>
      <c r="B5716" s="22"/>
      <c r="C5716" s="22"/>
      <c r="D5716" s="26"/>
      <c r="E5716" s="5"/>
      <c r="F5716" s="3">
        <v>2</v>
      </c>
      <c r="G5716" s="20">
        <v>4.25</v>
      </c>
      <c r="H5716" s="20"/>
      <c r="I5716" s="20">
        <v>2.5</v>
      </c>
      <c r="J5716" s="30">
        <f t="shared" si="119"/>
        <v>21.25</v>
      </c>
      <c r="K5716" s="22"/>
      <c r="L5716" s="22"/>
      <c r="M5716" s="22"/>
    </row>
    <row r="5717" spans="1:13" ht="15.15" customHeight="1" thickBot="1" x14ac:dyDescent="0.35">
      <c r="A5717" s="22"/>
      <c r="B5717" s="22"/>
      <c r="C5717" s="22"/>
      <c r="D5717" s="26"/>
      <c r="E5717" s="5" t="s">
        <v>11750</v>
      </c>
      <c r="F5717" s="3">
        <v>2</v>
      </c>
      <c r="G5717" s="20">
        <v>4.25</v>
      </c>
      <c r="H5717" s="20"/>
      <c r="I5717" s="20">
        <v>2.5</v>
      </c>
      <c r="J5717" s="30">
        <f t="shared" si="119"/>
        <v>21.25</v>
      </c>
      <c r="K5717" s="22"/>
      <c r="L5717" s="22"/>
      <c r="M5717" s="22"/>
    </row>
    <row r="5718" spans="1:13" ht="15.15" customHeight="1" thickBot="1" x14ac:dyDescent="0.35">
      <c r="A5718" s="22"/>
      <c r="B5718" s="22"/>
      <c r="C5718" s="22"/>
      <c r="D5718" s="26"/>
      <c r="E5718" s="5"/>
      <c r="F5718" s="3">
        <v>2</v>
      </c>
      <c r="G5718" s="20">
        <v>5.0999999999999996</v>
      </c>
      <c r="H5718" s="20"/>
      <c r="I5718" s="20">
        <v>2.5</v>
      </c>
      <c r="J5718" s="30">
        <f t="shared" si="119"/>
        <v>25.5</v>
      </c>
      <c r="K5718" s="22"/>
      <c r="L5718" s="22"/>
      <c r="M5718" s="22"/>
    </row>
    <row r="5719" spans="1:13" ht="15.15" customHeight="1" thickBot="1" x14ac:dyDescent="0.35">
      <c r="A5719" s="22"/>
      <c r="B5719" s="22"/>
      <c r="C5719" s="22"/>
      <c r="D5719" s="26"/>
      <c r="E5719" s="5"/>
      <c r="F5719" s="3">
        <v>2</v>
      </c>
      <c r="G5719" s="20">
        <v>0.35</v>
      </c>
      <c r="H5719" s="20"/>
      <c r="I5719" s="20">
        <v>2.5</v>
      </c>
      <c r="J5719" s="30">
        <f t="shared" si="119"/>
        <v>1.75</v>
      </c>
      <c r="K5719" s="22"/>
      <c r="L5719" s="22"/>
      <c r="M5719" s="22"/>
    </row>
    <row r="5720" spans="1:13" ht="15.15" customHeight="1" thickBot="1" x14ac:dyDescent="0.35">
      <c r="A5720" s="22"/>
      <c r="B5720" s="22"/>
      <c r="C5720" s="22"/>
      <c r="D5720" s="26"/>
      <c r="E5720" s="5" t="s">
        <v>11751</v>
      </c>
      <c r="F5720" s="3">
        <v>2</v>
      </c>
      <c r="G5720" s="20">
        <v>9.8000000000000007</v>
      </c>
      <c r="H5720" s="20"/>
      <c r="I5720" s="20">
        <v>2.5</v>
      </c>
      <c r="J5720" s="30">
        <f t="shared" si="119"/>
        <v>49</v>
      </c>
      <c r="K5720" s="22"/>
      <c r="L5720" s="22"/>
      <c r="M5720" s="22"/>
    </row>
    <row r="5721" spans="1:13" ht="15.15" customHeight="1" thickBot="1" x14ac:dyDescent="0.35">
      <c r="A5721" s="22"/>
      <c r="B5721" s="22"/>
      <c r="C5721" s="22"/>
      <c r="D5721" s="26"/>
      <c r="E5721" s="5"/>
      <c r="F5721" s="3">
        <v>2</v>
      </c>
      <c r="G5721" s="20">
        <v>5.6</v>
      </c>
      <c r="H5721" s="20"/>
      <c r="I5721" s="20">
        <v>2.5</v>
      </c>
      <c r="J5721" s="30">
        <f t="shared" si="119"/>
        <v>28</v>
      </c>
      <c r="K5721" s="22"/>
      <c r="L5721" s="22"/>
      <c r="M5721" s="22"/>
    </row>
    <row r="5722" spans="1:13" ht="15.15" customHeight="1" thickBot="1" x14ac:dyDescent="0.35">
      <c r="A5722" s="22"/>
      <c r="B5722" s="22"/>
      <c r="C5722" s="22"/>
      <c r="D5722" s="26"/>
      <c r="E5722" s="5"/>
      <c r="F5722" s="3">
        <v>2</v>
      </c>
      <c r="G5722" s="20">
        <v>0.35</v>
      </c>
      <c r="H5722" s="20"/>
      <c r="I5722" s="20">
        <v>2.5</v>
      </c>
      <c r="J5722" s="30">
        <f t="shared" si="119"/>
        <v>1.75</v>
      </c>
      <c r="K5722" s="32">
        <f>SUM(J5665:J5722)</f>
        <v>1078.1349999999998</v>
      </c>
      <c r="L5722" s="22"/>
      <c r="M5722" s="22"/>
    </row>
    <row r="5723" spans="1:13" ht="15.45" customHeight="1" thickBot="1" x14ac:dyDescent="0.35">
      <c r="A5723" s="10" t="s">
        <v>11752</v>
      </c>
      <c r="B5723" s="5" t="s">
        <v>11753</v>
      </c>
      <c r="C5723" s="5" t="s">
        <v>11754</v>
      </c>
      <c r="D5723" s="84" t="s">
        <v>11755</v>
      </c>
      <c r="E5723" s="84"/>
      <c r="F5723" s="84"/>
      <c r="G5723" s="84"/>
      <c r="H5723" s="84"/>
      <c r="I5723" s="84"/>
      <c r="J5723" s="84"/>
      <c r="K5723" s="20">
        <f>SUM(K5726:K5772)</f>
        <v>592.95000000000005</v>
      </c>
      <c r="L5723" s="21">
        <f>ROUND(0*(1+M2/100),2)</f>
        <v>0</v>
      </c>
      <c r="M5723" s="21">
        <f>ROUND(K5723*L5723,2)</f>
        <v>0</v>
      </c>
    </row>
    <row r="5724" spans="1:13" ht="104.55" customHeight="1" thickBot="1" x14ac:dyDescent="0.35">
      <c r="A5724" s="22"/>
      <c r="B5724" s="22"/>
      <c r="C5724" s="22"/>
      <c r="D5724" s="84" t="s">
        <v>11756</v>
      </c>
      <c r="E5724" s="84"/>
      <c r="F5724" s="84"/>
      <c r="G5724" s="84"/>
      <c r="H5724" s="84"/>
      <c r="I5724" s="84"/>
      <c r="J5724" s="84"/>
      <c r="K5724" s="84"/>
      <c r="L5724" s="84"/>
      <c r="M5724" s="84"/>
    </row>
    <row r="5725" spans="1:13" ht="15.15" customHeight="1" thickBot="1" x14ac:dyDescent="0.35">
      <c r="A5725" s="22"/>
      <c r="B5725" s="22"/>
      <c r="C5725" s="22"/>
      <c r="D5725" s="22"/>
      <c r="E5725" s="23"/>
      <c r="F5725" s="25" t="s">
        <v>11757</v>
      </c>
      <c r="G5725" s="25" t="s">
        <v>11758</v>
      </c>
      <c r="H5725" s="25" t="s">
        <v>11759</v>
      </c>
      <c r="I5725" s="25" t="s">
        <v>11760</v>
      </c>
      <c r="J5725" s="25" t="s">
        <v>11761</v>
      </c>
      <c r="K5725" s="25" t="s">
        <v>11762</v>
      </c>
      <c r="L5725" s="22"/>
      <c r="M5725" s="22"/>
    </row>
    <row r="5726" spans="1:13" ht="15.15" customHeight="1" thickBot="1" x14ac:dyDescent="0.35">
      <c r="A5726" s="22"/>
      <c r="B5726" s="22"/>
      <c r="C5726" s="22"/>
      <c r="D5726" s="26"/>
      <c r="E5726" s="27" t="s">
        <v>11763</v>
      </c>
      <c r="F5726" s="28"/>
      <c r="G5726" s="29"/>
      <c r="H5726" s="29"/>
      <c r="I5726" s="29"/>
      <c r="J5726" s="41" t="s">
        <v>11764</v>
      </c>
      <c r="K5726" s="42"/>
      <c r="L5726" s="22"/>
      <c r="M5726" s="22"/>
    </row>
    <row r="5727" spans="1:13" ht="15.15" customHeight="1" thickBot="1" x14ac:dyDescent="0.35">
      <c r="A5727" s="22"/>
      <c r="B5727" s="22"/>
      <c r="C5727" s="22"/>
      <c r="D5727" s="26"/>
      <c r="E5727" s="5" t="s">
        <v>11765</v>
      </c>
      <c r="F5727" s="3">
        <v>1</v>
      </c>
      <c r="G5727" s="20">
        <v>7.9</v>
      </c>
      <c r="H5727" s="20"/>
      <c r="I5727" s="20">
        <v>3.5</v>
      </c>
      <c r="J5727" s="30">
        <f t="shared" ref="J5727:J5769" si="120">ROUND(F5727*G5727*I5727,3)</f>
        <v>27.65</v>
      </c>
      <c r="K5727" s="22"/>
      <c r="L5727" s="22"/>
      <c r="M5727" s="22"/>
    </row>
    <row r="5728" spans="1:13" ht="15.15" customHeight="1" thickBot="1" x14ac:dyDescent="0.35">
      <c r="A5728" s="22"/>
      <c r="B5728" s="22"/>
      <c r="C5728" s="22"/>
      <c r="D5728" s="26"/>
      <c r="E5728" s="5"/>
      <c r="F5728" s="3">
        <v>2</v>
      </c>
      <c r="G5728" s="20">
        <v>0.95</v>
      </c>
      <c r="H5728" s="20"/>
      <c r="I5728" s="20">
        <v>3.5</v>
      </c>
      <c r="J5728" s="30">
        <f t="shared" si="120"/>
        <v>6.65</v>
      </c>
      <c r="K5728" s="22"/>
      <c r="L5728" s="22"/>
      <c r="M5728" s="22"/>
    </row>
    <row r="5729" spans="1:13" ht="15.15" customHeight="1" thickBot="1" x14ac:dyDescent="0.35">
      <c r="A5729" s="22"/>
      <c r="B5729" s="22"/>
      <c r="C5729" s="22"/>
      <c r="D5729" s="26"/>
      <c r="E5729" s="5"/>
      <c r="F5729" s="3">
        <v>1</v>
      </c>
      <c r="G5729" s="20">
        <v>1.6</v>
      </c>
      <c r="H5729" s="20"/>
      <c r="I5729" s="20">
        <v>3.5</v>
      </c>
      <c r="J5729" s="30">
        <f t="shared" si="120"/>
        <v>5.6</v>
      </c>
      <c r="K5729" s="22"/>
      <c r="L5729" s="22"/>
      <c r="M5729" s="22"/>
    </row>
    <row r="5730" spans="1:13" ht="15.15" customHeight="1" thickBot="1" x14ac:dyDescent="0.35">
      <c r="A5730" s="22"/>
      <c r="B5730" s="22"/>
      <c r="C5730" s="22"/>
      <c r="D5730" s="26"/>
      <c r="E5730" s="5"/>
      <c r="F5730" s="3">
        <v>1</v>
      </c>
      <c r="G5730" s="20">
        <v>3.1</v>
      </c>
      <c r="H5730" s="20"/>
      <c r="I5730" s="20">
        <v>3.5</v>
      </c>
      <c r="J5730" s="30">
        <f t="shared" si="120"/>
        <v>10.85</v>
      </c>
      <c r="K5730" s="22"/>
      <c r="L5730" s="22"/>
      <c r="M5730" s="22"/>
    </row>
    <row r="5731" spans="1:13" ht="15.15" customHeight="1" thickBot="1" x14ac:dyDescent="0.35">
      <c r="A5731" s="22"/>
      <c r="B5731" s="22"/>
      <c r="C5731" s="22"/>
      <c r="D5731" s="26"/>
      <c r="E5731" s="5"/>
      <c r="F5731" s="3">
        <v>1</v>
      </c>
      <c r="G5731" s="20">
        <v>1.6</v>
      </c>
      <c r="H5731" s="20"/>
      <c r="I5731" s="20">
        <v>3.5</v>
      </c>
      <c r="J5731" s="30">
        <f t="shared" si="120"/>
        <v>5.6</v>
      </c>
      <c r="K5731" s="22"/>
      <c r="L5731" s="22"/>
      <c r="M5731" s="22"/>
    </row>
    <row r="5732" spans="1:13" ht="15.15" customHeight="1" thickBot="1" x14ac:dyDescent="0.35">
      <c r="A5732" s="22"/>
      <c r="B5732" s="22"/>
      <c r="C5732" s="22"/>
      <c r="D5732" s="26"/>
      <c r="E5732" s="5"/>
      <c r="F5732" s="3">
        <v>1</v>
      </c>
      <c r="G5732" s="20">
        <v>3.95</v>
      </c>
      <c r="H5732" s="20"/>
      <c r="I5732" s="20">
        <v>3.5</v>
      </c>
      <c r="J5732" s="30">
        <f t="shared" si="120"/>
        <v>13.824999999999999</v>
      </c>
      <c r="K5732" s="22"/>
      <c r="L5732" s="22"/>
      <c r="M5732" s="22"/>
    </row>
    <row r="5733" spans="1:13" ht="15.15" customHeight="1" thickBot="1" x14ac:dyDescent="0.35">
      <c r="A5733" s="22"/>
      <c r="B5733" s="22"/>
      <c r="C5733" s="22"/>
      <c r="D5733" s="26"/>
      <c r="E5733" s="5"/>
      <c r="F5733" s="3">
        <v>1</v>
      </c>
      <c r="G5733" s="20">
        <v>9.5500000000000007</v>
      </c>
      <c r="H5733" s="20"/>
      <c r="I5733" s="20">
        <v>3.5</v>
      </c>
      <c r="J5733" s="30">
        <f t="shared" si="120"/>
        <v>33.424999999999997</v>
      </c>
      <c r="K5733" s="22"/>
      <c r="L5733" s="22"/>
      <c r="M5733" s="22"/>
    </row>
    <row r="5734" spans="1:13" ht="15.15" customHeight="1" thickBot="1" x14ac:dyDescent="0.35">
      <c r="A5734" s="22"/>
      <c r="B5734" s="22"/>
      <c r="C5734" s="22"/>
      <c r="D5734" s="26"/>
      <c r="E5734" s="5"/>
      <c r="F5734" s="3">
        <v>1</v>
      </c>
      <c r="G5734" s="20">
        <v>2.2999999999999998</v>
      </c>
      <c r="H5734" s="20"/>
      <c r="I5734" s="20">
        <v>3.5</v>
      </c>
      <c r="J5734" s="30">
        <f t="shared" si="120"/>
        <v>8.0500000000000007</v>
      </c>
      <c r="K5734" s="22"/>
      <c r="L5734" s="22"/>
      <c r="M5734" s="22"/>
    </row>
    <row r="5735" spans="1:13" ht="15.15" customHeight="1" thickBot="1" x14ac:dyDescent="0.35">
      <c r="A5735" s="22"/>
      <c r="B5735" s="22"/>
      <c r="C5735" s="22"/>
      <c r="D5735" s="26"/>
      <c r="E5735" s="5"/>
      <c r="F5735" s="3">
        <v>1</v>
      </c>
      <c r="G5735" s="20">
        <v>0.7</v>
      </c>
      <c r="H5735" s="20"/>
      <c r="I5735" s="20">
        <v>3.5</v>
      </c>
      <c r="J5735" s="30">
        <f t="shared" si="120"/>
        <v>2.4500000000000002</v>
      </c>
      <c r="K5735" s="22"/>
      <c r="L5735" s="22"/>
      <c r="M5735" s="22"/>
    </row>
    <row r="5736" spans="1:13" ht="15.15" customHeight="1" thickBot="1" x14ac:dyDescent="0.35">
      <c r="A5736" s="22"/>
      <c r="B5736" s="22"/>
      <c r="C5736" s="22"/>
      <c r="D5736" s="26"/>
      <c r="E5736" s="5"/>
      <c r="F5736" s="3">
        <v>1</v>
      </c>
      <c r="G5736" s="20">
        <v>2.1</v>
      </c>
      <c r="H5736" s="20"/>
      <c r="I5736" s="20">
        <v>3.5</v>
      </c>
      <c r="J5736" s="30">
        <f t="shared" si="120"/>
        <v>7.35</v>
      </c>
      <c r="K5736" s="22"/>
      <c r="L5736" s="22"/>
      <c r="M5736" s="22"/>
    </row>
    <row r="5737" spans="1:13" ht="15.15" customHeight="1" thickBot="1" x14ac:dyDescent="0.35">
      <c r="A5737" s="22"/>
      <c r="B5737" s="22"/>
      <c r="C5737" s="22"/>
      <c r="D5737" s="26"/>
      <c r="E5737" s="5"/>
      <c r="F5737" s="3">
        <v>1</v>
      </c>
      <c r="G5737" s="20">
        <v>2.2000000000000002</v>
      </c>
      <c r="H5737" s="20"/>
      <c r="I5737" s="20">
        <v>3.5</v>
      </c>
      <c r="J5737" s="30">
        <f t="shared" si="120"/>
        <v>7.7</v>
      </c>
      <c r="K5737" s="22"/>
      <c r="L5737" s="22"/>
      <c r="M5737" s="22"/>
    </row>
    <row r="5738" spans="1:13" ht="15.15" customHeight="1" thickBot="1" x14ac:dyDescent="0.35">
      <c r="A5738" s="22"/>
      <c r="B5738" s="22"/>
      <c r="C5738" s="22"/>
      <c r="D5738" s="26"/>
      <c r="E5738" s="5"/>
      <c r="F5738" s="3">
        <v>1</v>
      </c>
      <c r="G5738" s="20">
        <v>2.4</v>
      </c>
      <c r="H5738" s="20"/>
      <c r="I5738" s="20">
        <v>3.5</v>
      </c>
      <c r="J5738" s="30">
        <f t="shared" si="120"/>
        <v>8.4</v>
      </c>
      <c r="K5738" s="22"/>
      <c r="L5738" s="22"/>
      <c r="M5738" s="22"/>
    </row>
    <row r="5739" spans="1:13" ht="15.15" customHeight="1" thickBot="1" x14ac:dyDescent="0.35">
      <c r="A5739" s="22"/>
      <c r="B5739" s="22"/>
      <c r="C5739" s="22"/>
      <c r="D5739" s="26"/>
      <c r="E5739" s="5"/>
      <c r="F5739" s="3">
        <v>1</v>
      </c>
      <c r="G5739" s="20">
        <v>1.75</v>
      </c>
      <c r="H5739" s="20"/>
      <c r="I5739" s="20">
        <v>3.5</v>
      </c>
      <c r="J5739" s="30">
        <f t="shared" si="120"/>
        <v>6.125</v>
      </c>
      <c r="K5739" s="22"/>
      <c r="L5739" s="22"/>
      <c r="M5739" s="22"/>
    </row>
    <row r="5740" spans="1:13" ht="15.15" customHeight="1" thickBot="1" x14ac:dyDescent="0.35">
      <c r="A5740" s="22"/>
      <c r="B5740" s="22"/>
      <c r="C5740" s="22"/>
      <c r="D5740" s="26"/>
      <c r="E5740" s="5"/>
      <c r="F5740" s="3">
        <v>1</v>
      </c>
      <c r="G5740" s="20">
        <v>1.6</v>
      </c>
      <c r="H5740" s="20"/>
      <c r="I5740" s="20">
        <v>3.5</v>
      </c>
      <c r="J5740" s="30">
        <f t="shared" si="120"/>
        <v>5.6</v>
      </c>
      <c r="K5740" s="22"/>
      <c r="L5740" s="22"/>
      <c r="M5740" s="22"/>
    </row>
    <row r="5741" spans="1:13" ht="15.15" customHeight="1" thickBot="1" x14ac:dyDescent="0.35">
      <c r="A5741" s="22"/>
      <c r="B5741" s="22"/>
      <c r="C5741" s="22"/>
      <c r="D5741" s="26"/>
      <c r="E5741" s="5"/>
      <c r="F5741" s="3">
        <v>1</v>
      </c>
      <c r="G5741" s="20">
        <v>6.25</v>
      </c>
      <c r="H5741" s="20"/>
      <c r="I5741" s="20">
        <v>3.5</v>
      </c>
      <c r="J5741" s="30">
        <f t="shared" si="120"/>
        <v>21.875</v>
      </c>
      <c r="K5741" s="22"/>
      <c r="L5741" s="22"/>
      <c r="M5741" s="22"/>
    </row>
    <row r="5742" spans="1:13" ht="15.15" customHeight="1" thickBot="1" x14ac:dyDescent="0.35">
      <c r="A5742" s="22"/>
      <c r="B5742" s="22"/>
      <c r="C5742" s="22"/>
      <c r="D5742" s="26"/>
      <c r="E5742" s="5"/>
      <c r="F5742" s="3">
        <v>1</v>
      </c>
      <c r="G5742" s="20">
        <v>4.1500000000000004</v>
      </c>
      <c r="H5742" s="20"/>
      <c r="I5742" s="20">
        <v>3.5</v>
      </c>
      <c r="J5742" s="30">
        <f t="shared" si="120"/>
        <v>14.525</v>
      </c>
      <c r="K5742" s="22"/>
      <c r="L5742" s="22"/>
      <c r="M5742" s="22"/>
    </row>
    <row r="5743" spans="1:13" ht="15.15" customHeight="1" thickBot="1" x14ac:dyDescent="0.35">
      <c r="A5743" s="22"/>
      <c r="B5743" s="22"/>
      <c r="C5743" s="22"/>
      <c r="D5743" s="26"/>
      <c r="E5743" s="5"/>
      <c r="F5743" s="3">
        <v>1</v>
      </c>
      <c r="G5743" s="20">
        <v>3.7</v>
      </c>
      <c r="H5743" s="20"/>
      <c r="I5743" s="20">
        <v>3.5</v>
      </c>
      <c r="J5743" s="30">
        <f t="shared" si="120"/>
        <v>12.95</v>
      </c>
      <c r="K5743" s="22"/>
      <c r="L5743" s="22"/>
      <c r="M5743" s="22"/>
    </row>
    <row r="5744" spans="1:13" ht="15.15" customHeight="1" thickBot="1" x14ac:dyDescent="0.35">
      <c r="A5744" s="22"/>
      <c r="B5744" s="22"/>
      <c r="C5744" s="22"/>
      <c r="D5744" s="26"/>
      <c r="E5744" s="5" t="s">
        <v>11766</v>
      </c>
      <c r="F5744" s="3">
        <v>1</v>
      </c>
      <c r="G5744" s="20">
        <v>3.9</v>
      </c>
      <c r="H5744" s="20"/>
      <c r="I5744" s="20">
        <v>2.5</v>
      </c>
      <c r="J5744" s="30">
        <f t="shared" si="120"/>
        <v>9.75</v>
      </c>
      <c r="K5744" s="22"/>
      <c r="L5744" s="22"/>
      <c r="M5744" s="22"/>
    </row>
    <row r="5745" spans="1:13" ht="15.15" customHeight="1" thickBot="1" x14ac:dyDescent="0.35">
      <c r="A5745" s="22"/>
      <c r="B5745" s="22"/>
      <c r="C5745" s="22"/>
      <c r="D5745" s="26"/>
      <c r="E5745" s="5"/>
      <c r="F5745" s="3">
        <v>1</v>
      </c>
      <c r="G5745" s="20">
        <v>4.8</v>
      </c>
      <c r="H5745" s="20"/>
      <c r="I5745" s="20">
        <v>2.5</v>
      </c>
      <c r="J5745" s="30">
        <f t="shared" si="120"/>
        <v>12</v>
      </c>
      <c r="K5745" s="22"/>
      <c r="L5745" s="22"/>
      <c r="M5745" s="22"/>
    </row>
    <row r="5746" spans="1:13" ht="15.15" customHeight="1" thickBot="1" x14ac:dyDescent="0.35">
      <c r="A5746" s="22"/>
      <c r="B5746" s="22"/>
      <c r="C5746" s="22"/>
      <c r="D5746" s="26"/>
      <c r="E5746" s="5"/>
      <c r="F5746" s="3">
        <v>1</v>
      </c>
      <c r="G5746" s="20">
        <v>3.55</v>
      </c>
      <c r="H5746" s="20"/>
      <c r="I5746" s="20">
        <v>2.5</v>
      </c>
      <c r="J5746" s="30">
        <f t="shared" si="120"/>
        <v>8.875</v>
      </c>
      <c r="K5746" s="22"/>
      <c r="L5746" s="22"/>
      <c r="M5746" s="22"/>
    </row>
    <row r="5747" spans="1:13" ht="15.15" customHeight="1" thickBot="1" x14ac:dyDescent="0.35">
      <c r="A5747" s="22"/>
      <c r="B5747" s="22"/>
      <c r="C5747" s="22"/>
      <c r="D5747" s="26"/>
      <c r="E5747" s="5"/>
      <c r="F5747" s="3">
        <v>1</v>
      </c>
      <c r="G5747" s="20">
        <v>3.65</v>
      </c>
      <c r="H5747" s="20"/>
      <c r="I5747" s="20">
        <v>2.5</v>
      </c>
      <c r="J5747" s="30">
        <f t="shared" si="120"/>
        <v>9.125</v>
      </c>
      <c r="K5747" s="22"/>
      <c r="L5747" s="22"/>
      <c r="M5747" s="22"/>
    </row>
    <row r="5748" spans="1:13" ht="15.15" customHeight="1" thickBot="1" x14ac:dyDescent="0.35">
      <c r="A5748" s="22"/>
      <c r="B5748" s="22"/>
      <c r="C5748" s="22"/>
      <c r="D5748" s="26"/>
      <c r="E5748" s="5" t="s">
        <v>11767</v>
      </c>
      <c r="F5748" s="3">
        <v>1</v>
      </c>
      <c r="G5748" s="20">
        <v>1.1000000000000001</v>
      </c>
      <c r="H5748" s="20"/>
      <c r="I5748" s="20">
        <v>3.5</v>
      </c>
      <c r="J5748" s="30">
        <f t="shared" si="120"/>
        <v>3.85</v>
      </c>
      <c r="K5748" s="22"/>
      <c r="L5748" s="22"/>
      <c r="M5748" s="22"/>
    </row>
    <row r="5749" spans="1:13" ht="15.15" customHeight="1" thickBot="1" x14ac:dyDescent="0.35">
      <c r="A5749" s="22"/>
      <c r="B5749" s="22"/>
      <c r="C5749" s="22"/>
      <c r="D5749" s="26"/>
      <c r="E5749" s="5"/>
      <c r="F5749" s="3">
        <v>1</v>
      </c>
      <c r="G5749" s="20">
        <v>2.1</v>
      </c>
      <c r="H5749" s="20"/>
      <c r="I5749" s="20">
        <v>3.5</v>
      </c>
      <c r="J5749" s="30">
        <f t="shared" si="120"/>
        <v>7.35</v>
      </c>
      <c r="K5749" s="22"/>
      <c r="L5749" s="22"/>
      <c r="M5749" s="22"/>
    </row>
    <row r="5750" spans="1:13" ht="15.15" customHeight="1" thickBot="1" x14ac:dyDescent="0.35">
      <c r="A5750" s="22"/>
      <c r="B5750" s="22"/>
      <c r="C5750" s="22"/>
      <c r="D5750" s="26"/>
      <c r="E5750" s="5"/>
      <c r="F5750" s="3">
        <v>1</v>
      </c>
      <c r="G5750" s="20">
        <v>3.85</v>
      </c>
      <c r="H5750" s="20"/>
      <c r="I5750" s="20">
        <v>3.5</v>
      </c>
      <c r="J5750" s="30">
        <f t="shared" si="120"/>
        <v>13.475</v>
      </c>
      <c r="K5750" s="22"/>
      <c r="L5750" s="22"/>
      <c r="M5750" s="22"/>
    </row>
    <row r="5751" spans="1:13" ht="15.15" customHeight="1" thickBot="1" x14ac:dyDescent="0.35">
      <c r="A5751" s="22"/>
      <c r="B5751" s="22"/>
      <c r="C5751" s="22"/>
      <c r="D5751" s="26"/>
      <c r="E5751" s="5"/>
      <c r="F5751" s="3">
        <v>1</v>
      </c>
      <c r="G5751" s="20">
        <v>4</v>
      </c>
      <c r="H5751" s="20"/>
      <c r="I5751" s="20">
        <v>3.5</v>
      </c>
      <c r="J5751" s="30">
        <f t="shared" si="120"/>
        <v>14</v>
      </c>
      <c r="K5751" s="22"/>
      <c r="L5751" s="22"/>
      <c r="M5751" s="22"/>
    </row>
    <row r="5752" spans="1:13" ht="15.15" customHeight="1" thickBot="1" x14ac:dyDescent="0.35">
      <c r="A5752" s="22"/>
      <c r="B5752" s="22"/>
      <c r="C5752" s="22"/>
      <c r="D5752" s="26"/>
      <c r="E5752" s="5" t="s">
        <v>11768</v>
      </c>
      <c r="F5752" s="3">
        <v>1</v>
      </c>
      <c r="G5752" s="20">
        <v>1.1000000000000001</v>
      </c>
      <c r="H5752" s="20"/>
      <c r="I5752" s="20">
        <v>2.5</v>
      </c>
      <c r="J5752" s="30">
        <f t="shared" si="120"/>
        <v>2.75</v>
      </c>
      <c r="K5752" s="22"/>
      <c r="L5752" s="22"/>
      <c r="M5752" s="22"/>
    </row>
    <row r="5753" spans="1:13" ht="15.15" customHeight="1" thickBot="1" x14ac:dyDescent="0.35">
      <c r="A5753" s="22"/>
      <c r="B5753" s="22"/>
      <c r="C5753" s="22"/>
      <c r="D5753" s="26"/>
      <c r="E5753" s="5"/>
      <c r="F5753" s="3">
        <v>1</v>
      </c>
      <c r="G5753" s="20">
        <v>1.65</v>
      </c>
      <c r="H5753" s="20"/>
      <c r="I5753" s="20">
        <v>2.5</v>
      </c>
      <c r="J5753" s="30">
        <f t="shared" si="120"/>
        <v>4.125</v>
      </c>
      <c r="K5753" s="22"/>
      <c r="L5753" s="22"/>
      <c r="M5753" s="22"/>
    </row>
    <row r="5754" spans="1:13" ht="15.15" customHeight="1" thickBot="1" x14ac:dyDescent="0.35">
      <c r="A5754" s="22"/>
      <c r="B5754" s="22"/>
      <c r="C5754" s="22"/>
      <c r="D5754" s="26"/>
      <c r="E5754" s="5"/>
      <c r="F5754" s="3">
        <v>1</v>
      </c>
      <c r="G5754" s="20">
        <v>2.0499999999999998</v>
      </c>
      <c r="H5754" s="20"/>
      <c r="I5754" s="20">
        <v>2.5</v>
      </c>
      <c r="J5754" s="30">
        <f t="shared" si="120"/>
        <v>5.125</v>
      </c>
      <c r="K5754" s="22"/>
      <c r="L5754" s="22"/>
      <c r="M5754" s="22"/>
    </row>
    <row r="5755" spans="1:13" ht="15.15" customHeight="1" thickBot="1" x14ac:dyDescent="0.35">
      <c r="A5755" s="22"/>
      <c r="B5755" s="22"/>
      <c r="C5755" s="22"/>
      <c r="D5755" s="26"/>
      <c r="E5755" s="5"/>
      <c r="F5755" s="3">
        <v>1</v>
      </c>
      <c r="G5755" s="20">
        <v>2</v>
      </c>
      <c r="H5755" s="20"/>
      <c r="I5755" s="20">
        <v>2.5</v>
      </c>
      <c r="J5755" s="30">
        <f t="shared" si="120"/>
        <v>5</v>
      </c>
      <c r="K5755" s="22"/>
      <c r="L5755" s="22"/>
      <c r="M5755" s="22"/>
    </row>
    <row r="5756" spans="1:13" ht="15.15" customHeight="1" thickBot="1" x14ac:dyDescent="0.35">
      <c r="A5756" s="22"/>
      <c r="B5756" s="22"/>
      <c r="C5756" s="22"/>
      <c r="D5756" s="26"/>
      <c r="E5756" s="5" t="s">
        <v>11769</v>
      </c>
      <c r="F5756" s="3">
        <v>2</v>
      </c>
      <c r="G5756" s="20">
        <v>4.2</v>
      </c>
      <c r="H5756" s="20"/>
      <c r="I5756" s="20">
        <v>2.5</v>
      </c>
      <c r="J5756" s="30">
        <f t="shared" si="120"/>
        <v>21</v>
      </c>
      <c r="K5756" s="22"/>
      <c r="L5756" s="22"/>
      <c r="M5756" s="22"/>
    </row>
    <row r="5757" spans="1:13" ht="15.15" customHeight="1" thickBot="1" x14ac:dyDescent="0.35">
      <c r="A5757" s="22"/>
      <c r="B5757" s="22"/>
      <c r="C5757" s="22"/>
      <c r="D5757" s="26"/>
      <c r="E5757" s="5"/>
      <c r="F5757" s="3">
        <v>2</v>
      </c>
      <c r="G5757" s="20">
        <v>2.7</v>
      </c>
      <c r="H5757" s="20"/>
      <c r="I5757" s="20">
        <v>2.5</v>
      </c>
      <c r="J5757" s="30">
        <f t="shared" si="120"/>
        <v>13.5</v>
      </c>
      <c r="K5757" s="22"/>
      <c r="L5757" s="22"/>
      <c r="M5757" s="22"/>
    </row>
    <row r="5758" spans="1:13" ht="15.15" customHeight="1" thickBot="1" x14ac:dyDescent="0.35">
      <c r="A5758" s="22"/>
      <c r="B5758" s="22"/>
      <c r="C5758" s="22"/>
      <c r="D5758" s="26"/>
      <c r="E5758" s="5" t="s">
        <v>11770</v>
      </c>
      <c r="F5758" s="3">
        <v>2</v>
      </c>
      <c r="G5758" s="20">
        <v>16.05</v>
      </c>
      <c r="H5758" s="20"/>
      <c r="I5758" s="20">
        <v>3.2</v>
      </c>
      <c r="J5758" s="30">
        <f t="shared" si="120"/>
        <v>102.72</v>
      </c>
      <c r="K5758" s="22"/>
      <c r="L5758" s="22"/>
      <c r="M5758" s="22"/>
    </row>
    <row r="5759" spans="1:13" ht="15.15" customHeight="1" thickBot="1" x14ac:dyDescent="0.35">
      <c r="A5759" s="22"/>
      <c r="B5759" s="22"/>
      <c r="C5759" s="22"/>
      <c r="D5759" s="26"/>
      <c r="E5759" s="5"/>
      <c r="F5759" s="3">
        <v>2</v>
      </c>
      <c r="G5759" s="20">
        <v>1.75</v>
      </c>
      <c r="H5759" s="20"/>
      <c r="I5759" s="20">
        <v>3.2</v>
      </c>
      <c r="J5759" s="30">
        <f t="shared" si="120"/>
        <v>11.2</v>
      </c>
      <c r="K5759" s="22"/>
      <c r="L5759" s="22"/>
      <c r="M5759" s="22"/>
    </row>
    <row r="5760" spans="1:13" ht="15.15" customHeight="1" thickBot="1" x14ac:dyDescent="0.35">
      <c r="A5760" s="22"/>
      <c r="B5760" s="22"/>
      <c r="C5760" s="22"/>
      <c r="D5760" s="26"/>
      <c r="E5760" s="5" t="s">
        <v>11771</v>
      </c>
      <c r="F5760" s="3">
        <v>2</v>
      </c>
      <c r="G5760" s="20">
        <v>2.4</v>
      </c>
      <c r="H5760" s="20"/>
      <c r="I5760" s="20">
        <v>2.2000000000000002</v>
      </c>
      <c r="J5760" s="30">
        <f t="shared" si="120"/>
        <v>10.56</v>
      </c>
      <c r="K5760" s="22"/>
      <c r="L5760" s="22"/>
      <c r="M5760" s="22"/>
    </row>
    <row r="5761" spans="1:13" ht="15.15" customHeight="1" thickBot="1" x14ac:dyDescent="0.35">
      <c r="A5761" s="22"/>
      <c r="B5761" s="22"/>
      <c r="C5761" s="22"/>
      <c r="D5761" s="26"/>
      <c r="E5761" s="5"/>
      <c r="F5761" s="3">
        <v>2</v>
      </c>
      <c r="G5761" s="20">
        <v>2.4500000000000002</v>
      </c>
      <c r="H5761" s="20"/>
      <c r="I5761" s="20">
        <v>2.2000000000000002</v>
      </c>
      <c r="J5761" s="30">
        <f t="shared" si="120"/>
        <v>10.78</v>
      </c>
      <c r="K5761" s="22"/>
      <c r="L5761" s="22"/>
      <c r="M5761" s="22"/>
    </row>
    <row r="5762" spans="1:13" ht="15.15" customHeight="1" thickBot="1" x14ac:dyDescent="0.35">
      <c r="A5762" s="22"/>
      <c r="B5762" s="22"/>
      <c r="C5762" s="22"/>
      <c r="D5762" s="26"/>
      <c r="E5762" s="5" t="s">
        <v>11772</v>
      </c>
      <c r="F5762" s="3">
        <v>2</v>
      </c>
      <c r="G5762" s="20">
        <v>8.0500000000000007</v>
      </c>
      <c r="H5762" s="20"/>
      <c r="I5762" s="20">
        <v>2.2000000000000002</v>
      </c>
      <c r="J5762" s="30">
        <f t="shared" si="120"/>
        <v>35.42</v>
      </c>
      <c r="K5762" s="22"/>
      <c r="L5762" s="22"/>
      <c r="M5762" s="22"/>
    </row>
    <row r="5763" spans="1:13" ht="15.15" customHeight="1" thickBot="1" x14ac:dyDescent="0.35">
      <c r="A5763" s="22"/>
      <c r="B5763" s="22"/>
      <c r="C5763" s="22"/>
      <c r="D5763" s="26"/>
      <c r="E5763" s="5"/>
      <c r="F5763" s="3">
        <v>2</v>
      </c>
      <c r="G5763" s="20">
        <v>2.35</v>
      </c>
      <c r="H5763" s="20"/>
      <c r="I5763" s="20">
        <v>2.2000000000000002</v>
      </c>
      <c r="J5763" s="30">
        <f t="shared" si="120"/>
        <v>10.34</v>
      </c>
      <c r="K5763" s="22"/>
      <c r="L5763" s="22"/>
      <c r="M5763" s="22"/>
    </row>
    <row r="5764" spans="1:13" ht="15.15" customHeight="1" thickBot="1" x14ac:dyDescent="0.35">
      <c r="A5764" s="22"/>
      <c r="B5764" s="22"/>
      <c r="C5764" s="22"/>
      <c r="D5764" s="26"/>
      <c r="E5764" s="5"/>
      <c r="F5764" s="3">
        <v>4</v>
      </c>
      <c r="G5764" s="20">
        <v>0.7</v>
      </c>
      <c r="H5764" s="20"/>
      <c r="I5764" s="20">
        <v>2.2000000000000002</v>
      </c>
      <c r="J5764" s="30">
        <f t="shared" si="120"/>
        <v>6.16</v>
      </c>
      <c r="K5764" s="22"/>
      <c r="L5764" s="22"/>
      <c r="M5764" s="22"/>
    </row>
    <row r="5765" spans="1:13" ht="15.15" customHeight="1" thickBot="1" x14ac:dyDescent="0.35">
      <c r="A5765" s="22"/>
      <c r="B5765" s="22"/>
      <c r="C5765" s="22"/>
      <c r="D5765" s="26"/>
      <c r="E5765" s="5"/>
      <c r="F5765" s="3">
        <v>2</v>
      </c>
      <c r="G5765" s="20">
        <v>0.75</v>
      </c>
      <c r="H5765" s="20"/>
      <c r="I5765" s="20">
        <v>2.2000000000000002</v>
      </c>
      <c r="J5765" s="30">
        <f t="shared" si="120"/>
        <v>3.3</v>
      </c>
      <c r="K5765" s="22"/>
      <c r="L5765" s="22"/>
      <c r="M5765" s="22"/>
    </row>
    <row r="5766" spans="1:13" ht="15.15" customHeight="1" thickBot="1" x14ac:dyDescent="0.35">
      <c r="A5766" s="22"/>
      <c r="B5766" s="22"/>
      <c r="C5766" s="22"/>
      <c r="D5766" s="26"/>
      <c r="E5766" s="5" t="s">
        <v>11773</v>
      </c>
      <c r="F5766" s="3">
        <v>2</v>
      </c>
      <c r="G5766" s="20">
        <v>1.95</v>
      </c>
      <c r="H5766" s="20"/>
      <c r="I5766" s="20">
        <v>2.2000000000000002</v>
      </c>
      <c r="J5766" s="30">
        <f t="shared" si="120"/>
        <v>8.58</v>
      </c>
      <c r="K5766" s="22"/>
      <c r="L5766" s="22"/>
      <c r="M5766" s="22"/>
    </row>
    <row r="5767" spans="1:13" ht="15.15" customHeight="1" thickBot="1" x14ac:dyDescent="0.35">
      <c r="A5767" s="22"/>
      <c r="B5767" s="22"/>
      <c r="C5767" s="22"/>
      <c r="D5767" s="26"/>
      <c r="E5767" s="5" t="s">
        <v>11774</v>
      </c>
      <c r="F5767" s="3">
        <v>2</v>
      </c>
      <c r="G5767" s="20">
        <v>1.65</v>
      </c>
      <c r="H5767" s="20"/>
      <c r="I5767" s="20">
        <v>2.2000000000000002</v>
      </c>
      <c r="J5767" s="30">
        <f t="shared" si="120"/>
        <v>7.26</v>
      </c>
      <c r="K5767" s="22"/>
      <c r="L5767" s="22"/>
      <c r="M5767" s="22"/>
    </row>
    <row r="5768" spans="1:13" ht="15.15" customHeight="1" thickBot="1" x14ac:dyDescent="0.35">
      <c r="A5768" s="22"/>
      <c r="B5768" s="22"/>
      <c r="C5768" s="22"/>
      <c r="D5768" s="26"/>
      <c r="E5768" s="5"/>
      <c r="F5768" s="3">
        <v>2</v>
      </c>
      <c r="G5768" s="20">
        <v>2.5</v>
      </c>
      <c r="H5768" s="20"/>
      <c r="I5768" s="20">
        <v>2.2000000000000002</v>
      </c>
      <c r="J5768" s="30">
        <f t="shared" si="120"/>
        <v>11</v>
      </c>
      <c r="K5768" s="22"/>
      <c r="L5768" s="22"/>
      <c r="M5768" s="22"/>
    </row>
    <row r="5769" spans="1:13" ht="15.15" customHeight="1" thickBot="1" x14ac:dyDescent="0.35">
      <c r="A5769" s="22"/>
      <c r="B5769" s="22"/>
      <c r="C5769" s="22"/>
      <c r="D5769" s="26"/>
      <c r="E5769" s="5"/>
      <c r="F5769" s="3">
        <v>2</v>
      </c>
      <c r="G5769" s="20">
        <v>3.85</v>
      </c>
      <c r="H5769" s="20"/>
      <c r="I5769" s="20">
        <v>2.2000000000000002</v>
      </c>
      <c r="J5769" s="30">
        <f t="shared" si="120"/>
        <v>16.940000000000001</v>
      </c>
      <c r="K5769" s="22"/>
      <c r="L5769" s="22"/>
      <c r="M5769" s="22"/>
    </row>
    <row r="5770" spans="1:13" ht="15.15" customHeight="1" thickBot="1" x14ac:dyDescent="0.35">
      <c r="A5770" s="22"/>
      <c r="B5770" s="22"/>
      <c r="C5770" s="22"/>
      <c r="D5770" s="26"/>
      <c r="E5770" s="5" t="s">
        <v>11775</v>
      </c>
      <c r="F5770" s="3"/>
      <c r="G5770" s="20"/>
      <c r="H5770" s="20"/>
      <c r="I5770" s="20"/>
      <c r="J5770" s="24" t="s">
        <v>11776</v>
      </c>
      <c r="K5770" s="22"/>
      <c r="L5770" s="22"/>
      <c r="M5770" s="22"/>
    </row>
    <row r="5771" spans="1:13" ht="21.3" customHeight="1" thickBot="1" x14ac:dyDescent="0.35">
      <c r="A5771" s="22"/>
      <c r="B5771" s="22"/>
      <c r="C5771" s="22"/>
      <c r="D5771" s="26"/>
      <c r="E5771" s="5" t="s">
        <v>11777</v>
      </c>
      <c r="F5771" s="3">
        <v>2</v>
      </c>
      <c r="G5771" s="20">
        <v>2.6</v>
      </c>
      <c r="H5771" s="20"/>
      <c r="I5771" s="20">
        <v>2.2000000000000002</v>
      </c>
      <c r="J5771" s="30">
        <f>ROUND(F5771*G5771*I5771,3)</f>
        <v>11.44</v>
      </c>
      <c r="K5771" s="22"/>
      <c r="L5771" s="22"/>
      <c r="M5771" s="22"/>
    </row>
    <row r="5772" spans="1:13" ht="15.15" customHeight="1" thickBot="1" x14ac:dyDescent="0.35">
      <c r="A5772" s="22"/>
      <c r="B5772" s="22"/>
      <c r="C5772" s="22"/>
      <c r="D5772" s="26"/>
      <c r="E5772" s="5"/>
      <c r="F5772" s="3">
        <v>2</v>
      </c>
      <c r="G5772" s="20">
        <v>4.25</v>
      </c>
      <c r="H5772" s="20"/>
      <c r="I5772" s="20">
        <v>2.2000000000000002</v>
      </c>
      <c r="J5772" s="30">
        <f>ROUND(F5772*G5772*I5772,3)</f>
        <v>18.7</v>
      </c>
      <c r="K5772" s="32">
        <f>SUM(J5726:J5772)</f>
        <v>592.95000000000005</v>
      </c>
      <c r="L5772" s="22"/>
      <c r="M5772" s="22"/>
    </row>
    <row r="5773" spans="1:13" ht="21.3" customHeight="1" thickBot="1" x14ac:dyDescent="0.35">
      <c r="A5773" s="10" t="s">
        <v>11778</v>
      </c>
      <c r="B5773" s="5" t="s">
        <v>11779</v>
      </c>
      <c r="C5773" s="5" t="s">
        <v>11780</v>
      </c>
      <c r="D5773" s="84" t="s">
        <v>11781</v>
      </c>
      <c r="E5773" s="84"/>
      <c r="F5773" s="84"/>
      <c r="G5773" s="84"/>
      <c r="H5773" s="84"/>
      <c r="I5773" s="84"/>
      <c r="J5773" s="84"/>
      <c r="K5773" s="20">
        <f>SUM(K5776:K5842)</f>
        <v>879.43800000000033</v>
      </c>
      <c r="L5773" s="21">
        <f>ROUND(0*(1+M2/100),2)</f>
        <v>0</v>
      </c>
      <c r="M5773" s="21">
        <f>ROUND(K5773*L5773,2)</f>
        <v>0</v>
      </c>
    </row>
    <row r="5774" spans="1:13" ht="104.55" customHeight="1" thickBot="1" x14ac:dyDescent="0.35">
      <c r="A5774" s="22"/>
      <c r="B5774" s="22"/>
      <c r="C5774" s="22"/>
      <c r="D5774" s="84" t="s">
        <v>11782</v>
      </c>
      <c r="E5774" s="84"/>
      <c r="F5774" s="84"/>
      <c r="G5774" s="84"/>
      <c r="H5774" s="84"/>
      <c r="I5774" s="84"/>
      <c r="J5774" s="84"/>
      <c r="K5774" s="84"/>
      <c r="L5774" s="84"/>
      <c r="M5774" s="84"/>
    </row>
    <row r="5775" spans="1:13" ht="15.15" customHeight="1" thickBot="1" x14ac:dyDescent="0.35">
      <c r="A5775" s="22"/>
      <c r="B5775" s="22"/>
      <c r="C5775" s="22"/>
      <c r="D5775" s="22"/>
      <c r="E5775" s="23"/>
      <c r="F5775" s="25" t="s">
        <v>11783</v>
      </c>
      <c r="G5775" s="25" t="s">
        <v>11784</v>
      </c>
      <c r="H5775" s="25" t="s">
        <v>11785</v>
      </c>
      <c r="I5775" s="25" t="s">
        <v>11786</v>
      </c>
      <c r="J5775" s="25" t="s">
        <v>11787</v>
      </c>
      <c r="K5775" s="25" t="s">
        <v>11788</v>
      </c>
      <c r="L5775" s="22"/>
      <c r="M5775" s="22"/>
    </row>
    <row r="5776" spans="1:13" ht="21.3" customHeight="1" thickBot="1" x14ac:dyDescent="0.35">
      <c r="A5776" s="22"/>
      <c r="B5776" s="22"/>
      <c r="C5776" s="22"/>
      <c r="D5776" s="26"/>
      <c r="E5776" s="27" t="s">
        <v>11789</v>
      </c>
      <c r="F5776" s="28">
        <v>1</v>
      </c>
      <c r="G5776" s="29">
        <v>2.4</v>
      </c>
      <c r="H5776" s="29"/>
      <c r="I5776" s="29">
        <v>3</v>
      </c>
      <c r="J5776" s="31">
        <f t="shared" ref="J5776:J5792" si="121">ROUND(F5776*G5776*I5776,3)</f>
        <v>7.2</v>
      </c>
      <c r="K5776" s="42"/>
      <c r="L5776" s="22"/>
      <c r="M5776" s="22"/>
    </row>
    <row r="5777" spans="1:13" ht="15.15" customHeight="1" thickBot="1" x14ac:dyDescent="0.35">
      <c r="A5777" s="22"/>
      <c r="B5777" s="22"/>
      <c r="C5777" s="22"/>
      <c r="D5777" s="26"/>
      <c r="E5777" s="5"/>
      <c r="F5777" s="3">
        <v>1</v>
      </c>
      <c r="G5777" s="20">
        <v>7.6</v>
      </c>
      <c r="H5777" s="20"/>
      <c r="I5777" s="20">
        <v>3</v>
      </c>
      <c r="J5777" s="30">
        <f t="shared" si="121"/>
        <v>22.8</v>
      </c>
      <c r="K5777" s="22"/>
      <c r="L5777" s="22"/>
      <c r="M5777" s="22"/>
    </row>
    <row r="5778" spans="1:13" ht="21.3" customHeight="1" thickBot="1" x14ac:dyDescent="0.35">
      <c r="A5778" s="22"/>
      <c r="B5778" s="22"/>
      <c r="C5778" s="22"/>
      <c r="D5778" s="26"/>
      <c r="E5778" s="5" t="s">
        <v>11790</v>
      </c>
      <c r="F5778" s="3">
        <v>4</v>
      </c>
      <c r="G5778" s="20">
        <v>3.25</v>
      </c>
      <c r="H5778" s="20"/>
      <c r="I5778" s="20">
        <v>2.5</v>
      </c>
      <c r="J5778" s="30">
        <f t="shared" si="121"/>
        <v>32.5</v>
      </c>
      <c r="K5778" s="22"/>
      <c r="L5778" s="22"/>
      <c r="M5778" s="22"/>
    </row>
    <row r="5779" spans="1:13" ht="15.15" customHeight="1" thickBot="1" x14ac:dyDescent="0.35">
      <c r="A5779" s="22"/>
      <c r="B5779" s="22"/>
      <c r="C5779" s="22"/>
      <c r="D5779" s="26"/>
      <c r="E5779" s="5"/>
      <c r="F5779" s="3">
        <v>2</v>
      </c>
      <c r="G5779" s="20">
        <v>4.55</v>
      </c>
      <c r="H5779" s="20"/>
      <c r="I5779" s="20">
        <v>2.5</v>
      </c>
      <c r="J5779" s="30">
        <f t="shared" si="121"/>
        <v>22.75</v>
      </c>
      <c r="K5779" s="22"/>
      <c r="L5779" s="22"/>
      <c r="M5779" s="22"/>
    </row>
    <row r="5780" spans="1:13" ht="15.15" customHeight="1" thickBot="1" x14ac:dyDescent="0.35">
      <c r="A5780" s="22"/>
      <c r="B5780" s="22"/>
      <c r="C5780" s="22"/>
      <c r="D5780" s="26"/>
      <c r="E5780" s="5"/>
      <c r="F5780" s="3">
        <v>2</v>
      </c>
      <c r="G5780" s="20">
        <v>4.6500000000000004</v>
      </c>
      <c r="H5780" s="20"/>
      <c r="I5780" s="20">
        <v>2.5</v>
      </c>
      <c r="J5780" s="30">
        <f t="shared" si="121"/>
        <v>23.25</v>
      </c>
      <c r="K5780" s="22"/>
      <c r="L5780" s="22"/>
      <c r="M5780" s="22"/>
    </row>
    <row r="5781" spans="1:13" ht="15.15" customHeight="1" thickBot="1" x14ac:dyDescent="0.35">
      <c r="A5781" s="22"/>
      <c r="B5781" s="22"/>
      <c r="C5781" s="22"/>
      <c r="D5781" s="26"/>
      <c r="E5781" s="5"/>
      <c r="F5781" s="3">
        <v>2</v>
      </c>
      <c r="G5781" s="20">
        <v>2</v>
      </c>
      <c r="H5781" s="20"/>
      <c r="I5781" s="20">
        <v>2.5</v>
      </c>
      <c r="J5781" s="30">
        <f t="shared" si="121"/>
        <v>10</v>
      </c>
      <c r="K5781" s="22"/>
      <c r="L5781" s="22"/>
      <c r="M5781" s="22"/>
    </row>
    <row r="5782" spans="1:13" ht="15.15" customHeight="1" thickBot="1" x14ac:dyDescent="0.35">
      <c r="A5782" s="22"/>
      <c r="B5782" s="22"/>
      <c r="C5782" s="22"/>
      <c r="D5782" s="26"/>
      <c r="E5782" s="5"/>
      <c r="F5782" s="3">
        <v>2</v>
      </c>
      <c r="G5782" s="20">
        <v>3.05</v>
      </c>
      <c r="H5782" s="20"/>
      <c r="I5782" s="20">
        <v>2.5</v>
      </c>
      <c r="J5782" s="30">
        <f t="shared" si="121"/>
        <v>15.25</v>
      </c>
      <c r="K5782" s="22"/>
      <c r="L5782" s="22"/>
      <c r="M5782" s="22"/>
    </row>
    <row r="5783" spans="1:13" ht="15.15" customHeight="1" thickBot="1" x14ac:dyDescent="0.35">
      <c r="A5783" s="22"/>
      <c r="B5783" s="22"/>
      <c r="C5783" s="22"/>
      <c r="D5783" s="26"/>
      <c r="E5783" s="5">
        <v>1</v>
      </c>
      <c r="F5783" s="3">
        <v>2</v>
      </c>
      <c r="G5783" s="20">
        <v>3.15</v>
      </c>
      <c r="H5783" s="20"/>
      <c r="I5783" s="20">
        <v>2.2000000000000002</v>
      </c>
      <c r="J5783" s="30">
        <f t="shared" si="121"/>
        <v>13.86</v>
      </c>
      <c r="K5783" s="22"/>
      <c r="L5783" s="22"/>
      <c r="M5783" s="22"/>
    </row>
    <row r="5784" spans="1:13" ht="15.15" customHeight="1" thickBot="1" x14ac:dyDescent="0.35">
      <c r="A5784" s="22"/>
      <c r="B5784" s="22"/>
      <c r="C5784" s="22"/>
      <c r="D5784" s="26"/>
      <c r="E5784" s="5"/>
      <c r="F5784" s="3">
        <v>2</v>
      </c>
      <c r="G5784" s="20">
        <v>2.95</v>
      </c>
      <c r="H5784" s="20"/>
      <c r="I5784" s="20">
        <v>2.2000000000000002</v>
      </c>
      <c r="J5784" s="30">
        <f t="shared" si="121"/>
        <v>12.98</v>
      </c>
      <c r="K5784" s="22"/>
      <c r="L5784" s="22"/>
      <c r="M5784" s="22"/>
    </row>
    <row r="5785" spans="1:13" ht="15.15" customHeight="1" thickBot="1" x14ac:dyDescent="0.35">
      <c r="A5785" s="22"/>
      <c r="B5785" s="22"/>
      <c r="C5785" s="22"/>
      <c r="D5785" s="26"/>
      <c r="E5785" s="5">
        <v>2</v>
      </c>
      <c r="F5785" s="3">
        <v>2</v>
      </c>
      <c r="G5785" s="20">
        <v>3.15</v>
      </c>
      <c r="H5785" s="20"/>
      <c r="I5785" s="20">
        <v>2.2000000000000002</v>
      </c>
      <c r="J5785" s="30">
        <f t="shared" si="121"/>
        <v>13.86</v>
      </c>
      <c r="K5785" s="22"/>
      <c r="L5785" s="22"/>
      <c r="M5785" s="22"/>
    </row>
    <row r="5786" spans="1:13" ht="15.15" customHeight="1" thickBot="1" x14ac:dyDescent="0.35">
      <c r="A5786" s="22"/>
      <c r="B5786" s="22"/>
      <c r="C5786" s="22"/>
      <c r="D5786" s="26"/>
      <c r="E5786" s="5"/>
      <c r="F5786" s="3">
        <v>2</v>
      </c>
      <c r="G5786" s="20">
        <v>2.4500000000000002</v>
      </c>
      <c r="H5786" s="20"/>
      <c r="I5786" s="20">
        <v>2.2000000000000002</v>
      </c>
      <c r="J5786" s="30">
        <f t="shared" si="121"/>
        <v>10.78</v>
      </c>
      <c r="K5786" s="22"/>
      <c r="L5786" s="22"/>
      <c r="M5786" s="22"/>
    </row>
    <row r="5787" spans="1:13" ht="15.15" customHeight="1" thickBot="1" x14ac:dyDescent="0.35">
      <c r="A5787" s="22"/>
      <c r="B5787" s="22"/>
      <c r="C5787" s="22"/>
      <c r="D5787" s="26"/>
      <c r="E5787" s="5" t="s">
        <v>11791</v>
      </c>
      <c r="F5787" s="3">
        <v>6</v>
      </c>
      <c r="G5787" s="20">
        <v>3.15</v>
      </c>
      <c r="H5787" s="20"/>
      <c r="I5787" s="20">
        <v>2.2000000000000002</v>
      </c>
      <c r="J5787" s="30">
        <f t="shared" si="121"/>
        <v>41.58</v>
      </c>
      <c r="K5787" s="22"/>
      <c r="L5787" s="22"/>
      <c r="M5787" s="22"/>
    </row>
    <row r="5788" spans="1:13" ht="15.15" customHeight="1" thickBot="1" x14ac:dyDescent="0.35">
      <c r="A5788" s="22"/>
      <c r="B5788" s="22"/>
      <c r="C5788" s="22"/>
      <c r="D5788" s="26"/>
      <c r="E5788" s="5"/>
      <c r="F5788" s="3">
        <v>6</v>
      </c>
      <c r="G5788" s="20">
        <v>1.9</v>
      </c>
      <c r="H5788" s="20"/>
      <c r="I5788" s="20">
        <v>2.2000000000000002</v>
      </c>
      <c r="J5788" s="30">
        <f t="shared" si="121"/>
        <v>25.08</v>
      </c>
      <c r="K5788" s="22"/>
      <c r="L5788" s="22"/>
      <c r="M5788" s="22"/>
    </row>
    <row r="5789" spans="1:13" ht="15.15" customHeight="1" thickBot="1" x14ac:dyDescent="0.35">
      <c r="A5789" s="22"/>
      <c r="B5789" s="22"/>
      <c r="C5789" s="22"/>
      <c r="D5789" s="26"/>
      <c r="E5789" s="5">
        <v>5</v>
      </c>
      <c r="F5789" s="3">
        <v>2</v>
      </c>
      <c r="G5789" s="20">
        <v>3.15</v>
      </c>
      <c r="H5789" s="20"/>
      <c r="I5789" s="20">
        <v>2.2000000000000002</v>
      </c>
      <c r="J5789" s="30">
        <f t="shared" si="121"/>
        <v>13.86</v>
      </c>
      <c r="K5789" s="22"/>
      <c r="L5789" s="22"/>
      <c r="M5789" s="22"/>
    </row>
    <row r="5790" spans="1:13" ht="15.15" customHeight="1" thickBot="1" x14ac:dyDescent="0.35">
      <c r="A5790" s="22"/>
      <c r="B5790" s="22"/>
      <c r="C5790" s="22"/>
      <c r="D5790" s="26"/>
      <c r="E5790" s="5"/>
      <c r="F5790" s="3">
        <v>2</v>
      </c>
      <c r="G5790" s="20">
        <v>1.8</v>
      </c>
      <c r="H5790" s="20"/>
      <c r="I5790" s="20">
        <v>2.2000000000000002</v>
      </c>
      <c r="J5790" s="30">
        <f t="shared" si="121"/>
        <v>7.92</v>
      </c>
      <c r="K5790" s="22"/>
      <c r="L5790" s="22"/>
      <c r="M5790" s="22"/>
    </row>
    <row r="5791" spans="1:13" ht="15.15" customHeight="1" thickBot="1" x14ac:dyDescent="0.35">
      <c r="A5791" s="22"/>
      <c r="B5791" s="22"/>
      <c r="C5791" s="22"/>
      <c r="D5791" s="26"/>
      <c r="E5791" s="5" t="s">
        <v>11792</v>
      </c>
      <c r="F5791" s="3">
        <v>2</v>
      </c>
      <c r="G5791" s="20">
        <v>3.85</v>
      </c>
      <c r="H5791" s="20"/>
      <c r="I5791" s="20">
        <v>2.2000000000000002</v>
      </c>
      <c r="J5791" s="30">
        <f t="shared" si="121"/>
        <v>16.940000000000001</v>
      </c>
      <c r="K5791" s="22"/>
      <c r="L5791" s="22"/>
      <c r="M5791" s="22"/>
    </row>
    <row r="5792" spans="1:13" ht="15.15" customHeight="1" thickBot="1" x14ac:dyDescent="0.35">
      <c r="A5792" s="22"/>
      <c r="B5792" s="22"/>
      <c r="C5792" s="22"/>
      <c r="D5792" s="26"/>
      <c r="E5792" s="5"/>
      <c r="F5792" s="3">
        <v>2</v>
      </c>
      <c r="G5792" s="20">
        <v>2.15</v>
      </c>
      <c r="H5792" s="20"/>
      <c r="I5792" s="20">
        <v>2.2000000000000002</v>
      </c>
      <c r="J5792" s="30">
        <f t="shared" si="121"/>
        <v>9.4600000000000009</v>
      </c>
      <c r="K5792" s="22"/>
      <c r="L5792" s="22"/>
      <c r="M5792" s="22"/>
    </row>
    <row r="5793" spans="1:13" ht="15.15" customHeight="1" thickBot="1" x14ac:dyDescent="0.35">
      <c r="A5793" s="22"/>
      <c r="B5793" s="22"/>
      <c r="C5793" s="22"/>
      <c r="D5793" s="26"/>
      <c r="E5793" s="5" t="s">
        <v>11793</v>
      </c>
      <c r="F5793" s="3"/>
      <c r="G5793" s="20"/>
      <c r="H5793" s="20"/>
      <c r="I5793" s="20"/>
      <c r="J5793" s="24" t="s">
        <v>11794</v>
      </c>
      <c r="K5793" s="22"/>
      <c r="L5793" s="22"/>
      <c r="M5793" s="22"/>
    </row>
    <row r="5794" spans="1:13" ht="15.15" customHeight="1" thickBot="1" x14ac:dyDescent="0.35">
      <c r="A5794" s="22"/>
      <c r="B5794" s="22"/>
      <c r="C5794" s="22"/>
      <c r="D5794" s="26"/>
      <c r="E5794" s="5">
        <v>101</v>
      </c>
      <c r="F5794" s="3">
        <v>2</v>
      </c>
      <c r="G5794" s="20">
        <v>5.2</v>
      </c>
      <c r="H5794" s="20"/>
      <c r="I5794" s="20">
        <v>2.2000000000000002</v>
      </c>
      <c r="J5794" s="30">
        <f t="shared" ref="J5794:J5819" si="122">ROUND(F5794*G5794*I5794,3)</f>
        <v>22.88</v>
      </c>
      <c r="K5794" s="22"/>
      <c r="L5794" s="22"/>
      <c r="M5794" s="22"/>
    </row>
    <row r="5795" spans="1:13" ht="15.15" customHeight="1" thickBot="1" x14ac:dyDescent="0.35">
      <c r="A5795" s="22"/>
      <c r="B5795" s="22"/>
      <c r="C5795" s="22"/>
      <c r="D5795" s="26"/>
      <c r="E5795" s="5"/>
      <c r="F5795" s="3">
        <v>2</v>
      </c>
      <c r="G5795" s="20">
        <v>2.2999999999999998</v>
      </c>
      <c r="H5795" s="20"/>
      <c r="I5795" s="20">
        <v>2.2000000000000002</v>
      </c>
      <c r="J5795" s="30">
        <f t="shared" si="122"/>
        <v>10.119999999999999</v>
      </c>
      <c r="K5795" s="22"/>
      <c r="L5795" s="22"/>
      <c r="M5795" s="22"/>
    </row>
    <row r="5796" spans="1:13" ht="15.15" customHeight="1" thickBot="1" x14ac:dyDescent="0.35">
      <c r="A5796" s="22"/>
      <c r="B5796" s="22"/>
      <c r="C5796" s="22"/>
      <c r="D5796" s="26"/>
      <c r="E5796" s="5">
        <v>102</v>
      </c>
      <c r="F5796" s="3">
        <v>2</v>
      </c>
      <c r="G5796" s="20">
        <v>3.15</v>
      </c>
      <c r="H5796" s="20"/>
      <c r="I5796" s="20">
        <v>2.2000000000000002</v>
      </c>
      <c r="J5796" s="30">
        <f t="shared" si="122"/>
        <v>13.86</v>
      </c>
      <c r="K5796" s="22"/>
      <c r="L5796" s="22"/>
      <c r="M5796" s="22"/>
    </row>
    <row r="5797" spans="1:13" ht="15.15" customHeight="1" thickBot="1" x14ac:dyDescent="0.35">
      <c r="A5797" s="22"/>
      <c r="B5797" s="22"/>
      <c r="C5797" s="22"/>
      <c r="D5797" s="26"/>
      <c r="E5797" s="5"/>
      <c r="F5797" s="3">
        <v>2</v>
      </c>
      <c r="G5797" s="20">
        <v>2.5</v>
      </c>
      <c r="H5797" s="20"/>
      <c r="I5797" s="20">
        <v>2.2000000000000002</v>
      </c>
      <c r="J5797" s="30">
        <f t="shared" si="122"/>
        <v>11</v>
      </c>
      <c r="K5797" s="22"/>
      <c r="L5797" s="22"/>
      <c r="M5797" s="22"/>
    </row>
    <row r="5798" spans="1:13" ht="15.15" customHeight="1" thickBot="1" x14ac:dyDescent="0.35">
      <c r="A5798" s="22"/>
      <c r="B5798" s="22"/>
      <c r="C5798" s="22"/>
      <c r="D5798" s="26"/>
      <c r="E5798" s="5">
        <v>103</v>
      </c>
      <c r="F5798" s="3">
        <v>2</v>
      </c>
      <c r="G5798" s="20">
        <v>3.15</v>
      </c>
      <c r="H5798" s="20"/>
      <c r="I5798" s="20">
        <v>2.2000000000000002</v>
      </c>
      <c r="J5798" s="30">
        <f t="shared" si="122"/>
        <v>13.86</v>
      </c>
      <c r="K5798" s="22"/>
      <c r="L5798" s="22"/>
      <c r="M5798" s="22"/>
    </row>
    <row r="5799" spans="1:13" ht="15.15" customHeight="1" thickBot="1" x14ac:dyDescent="0.35">
      <c r="A5799" s="22"/>
      <c r="B5799" s="22"/>
      <c r="C5799" s="22"/>
      <c r="D5799" s="26"/>
      <c r="E5799" s="5"/>
      <c r="F5799" s="3">
        <v>2</v>
      </c>
      <c r="G5799" s="20">
        <v>2.0499999999999998</v>
      </c>
      <c r="H5799" s="20"/>
      <c r="I5799" s="20">
        <v>2.2000000000000002</v>
      </c>
      <c r="J5799" s="30">
        <f t="shared" si="122"/>
        <v>9.02</v>
      </c>
      <c r="K5799" s="22"/>
      <c r="L5799" s="22"/>
      <c r="M5799" s="22"/>
    </row>
    <row r="5800" spans="1:13" ht="15.15" customHeight="1" thickBot="1" x14ac:dyDescent="0.35">
      <c r="A5800" s="22"/>
      <c r="B5800" s="22"/>
      <c r="C5800" s="22"/>
      <c r="D5800" s="26"/>
      <c r="E5800" s="5" t="s">
        <v>11795</v>
      </c>
      <c r="F5800" s="3">
        <v>8</v>
      </c>
      <c r="G5800" s="20">
        <v>3.15</v>
      </c>
      <c r="H5800" s="20"/>
      <c r="I5800" s="20">
        <v>2.2000000000000002</v>
      </c>
      <c r="J5800" s="30">
        <f t="shared" si="122"/>
        <v>55.44</v>
      </c>
      <c r="K5800" s="22"/>
      <c r="L5800" s="22"/>
      <c r="M5800" s="22"/>
    </row>
    <row r="5801" spans="1:13" ht="15.15" customHeight="1" thickBot="1" x14ac:dyDescent="0.35">
      <c r="A5801" s="22"/>
      <c r="B5801" s="22"/>
      <c r="C5801" s="22"/>
      <c r="D5801" s="26"/>
      <c r="E5801" s="5"/>
      <c r="F5801" s="3">
        <v>8</v>
      </c>
      <c r="G5801" s="20">
        <v>1.9</v>
      </c>
      <c r="H5801" s="20"/>
      <c r="I5801" s="20">
        <v>2.2000000000000002</v>
      </c>
      <c r="J5801" s="30">
        <f t="shared" si="122"/>
        <v>33.44</v>
      </c>
      <c r="K5801" s="22"/>
      <c r="L5801" s="22"/>
      <c r="M5801" s="22"/>
    </row>
    <row r="5802" spans="1:13" ht="15.15" customHeight="1" thickBot="1" x14ac:dyDescent="0.35">
      <c r="A5802" s="22"/>
      <c r="B5802" s="22"/>
      <c r="C5802" s="22"/>
      <c r="D5802" s="26"/>
      <c r="E5802" s="5">
        <v>108</v>
      </c>
      <c r="F5802" s="3">
        <v>2</v>
      </c>
      <c r="G5802" s="20">
        <v>3.85</v>
      </c>
      <c r="H5802" s="20"/>
      <c r="I5802" s="20">
        <v>2.2000000000000002</v>
      </c>
      <c r="J5802" s="30">
        <f t="shared" si="122"/>
        <v>16.940000000000001</v>
      </c>
      <c r="K5802" s="22"/>
      <c r="L5802" s="22"/>
      <c r="M5802" s="22"/>
    </row>
    <row r="5803" spans="1:13" ht="15.15" customHeight="1" thickBot="1" x14ac:dyDescent="0.35">
      <c r="A5803" s="22"/>
      <c r="B5803" s="22"/>
      <c r="C5803" s="22"/>
      <c r="D5803" s="26"/>
      <c r="E5803" s="5"/>
      <c r="F5803" s="3">
        <v>2</v>
      </c>
      <c r="G5803" s="20">
        <v>2.15</v>
      </c>
      <c r="H5803" s="20"/>
      <c r="I5803" s="20">
        <v>2.2000000000000002</v>
      </c>
      <c r="J5803" s="30">
        <f t="shared" si="122"/>
        <v>9.4600000000000009</v>
      </c>
      <c r="K5803" s="22"/>
      <c r="L5803" s="22"/>
      <c r="M5803" s="22"/>
    </row>
    <row r="5804" spans="1:13" ht="15.15" customHeight="1" thickBot="1" x14ac:dyDescent="0.35">
      <c r="A5804" s="22"/>
      <c r="B5804" s="22"/>
      <c r="C5804" s="22"/>
      <c r="D5804" s="26"/>
      <c r="E5804" s="5">
        <v>109</v>
      </c>
      <c r="F5804" s="3">
        <v>2</v>
      </c>
      <c r="G5804" s="20">
        <v>2.5</v>
      </c>
      <c r="H5804" s="20"/>
      <c r="I5804" s="20">
        <v>2.2000000000000002</v>
      </c>
      <c r="J5804" s="30">
        <f t="shared" si="122"/>
        <v>11</v>
      </c>
      <c r="K5804" s="22"/>
      <c r="L5804" s="22"/>
      <c r="M5804" s="22"/>
    </row>
    <row r="5805" spans="1:13" ht="15.15" customHeight="1" thickBot="1" x14ac:dyDescent="0.35">
      <c r="A5805" s="22"/>
      <c r="B5805" s="22"/>
      <c r="C5805" s="22"/>
      <c r="D5805" s="26"/>
      <c r="E5805" s="5"/>
      <c r="F5805" s="3">
        <v>2</v>
      </c>
      <c r="G5805" s="20">
        <v>2.7</v>
      </c>
      <c r="H5805" s="20"/>
      <c r="I5805" s="20">
        <v>2.2000000000000002</v>
      </c>
      <c r="J5805" s="30">
        <f t="shared" si="122"/>
        <v>11.88</v>
      </c>
      <c r="K5805" s="22"/>
      <c r="L5805" s="22"/>
      <c r="M5805" s="22"/>
    </row>
    <row r="5806" spans="1:13" ht="15.15" customHeight="1" thickBot="1" x14ac:dyDescent="0.35">
      <c r="A5806" s="22"/>
      <c r="B5806" s="22"/>
      <c r="C5806" s="22"/>
      <c r="D5806" s="26"/>
      <c r="E5806" s="5">
        <v>110</v>
      </c>
      <c r="F5806" s="3">
        <v>2</v>
      </c>
      <c r="G5806" s="20">
        <v>2.95</v>
      </c>
      <c r="H5806" s="20"/>
      <c r="I5806" s="20">
        <v>2.2000000000000002</v>
      </c>
      <c r="J5806" s="30">
        <f t="shared" si="122"/>
        <v>12.98</v>
      </c>
      <c r="K5806" s="22"/>
      <c r="L5806" s="22"/>
      <c r="M5806" s="22"/>
    </row>
    <row r="5807" spans="1:13" ht="15.15" customHeight="1" thickBot="1" x14ac:dyDescent="0.35">
      <c r="A5807" s="22"/>
      <c r="B5807" s="22"/>
      <c r="C5807" s="22"/>
      <c r="D5807" s="26"/>
      <c r="E5807" s="5"/>
      <c r="F5807" s="3">
        <v>2</v>
      </c>
      <c r="G5807" s="20">
        <v>2.1</v>
      </c>
      <c r="H5807" s="20"/>
      <c r="I5807" s="20">
        <v>2.2000000000000002</v>
      </c>
      <c r="J5807" s="30">
        <f t="shared" si="122"/>
        <v>9.24</v>
      </c>
      <c r="K5807" s="22"/>
      <c r="L5807" s="22"/>
      <c r="M5807" s="22"/>
    </row>
    <row r="5808" spans="1:13" ht="15.15" customHeight="1" thickBot="1" x14ac:dyDescent="0.35">
      <c r="A5808" s="22"/>
      <c r="B5808" s="22"/>
      <c r="C5808" s="22"/>
      <c r="D5808" s="26"/>
      <c r="E5808" s="5">
        <v>111</v>
      </c>
      <c r="F5808" s="3">
        <v>2</v>
      </c>
      <c r="G5808" s="20">
        <v>2.8</v>
      </c>
      <c r="H5808" s="20"/>
      <c r="I5808" s="20">
        <v>2.2000000000000002</v>
      </c>
      <c r="J5808" s="30">
        <f t="shared" si="122"/>
        <v>12.32</v>
      </c>
      <c r="K5808" s="22"/>
      <c r="L5808" s="22"/>
      <c r="M5808" s="22"/>
    </row>
    <row r="5809" spans="1:13" ht="15.15" customHeight="1" thickBot="1" x14ac:dyDescent="0.35">
      <c r="A5809" s="22"/>
      <c r="B5809" s="22"/>
      <c r="C5809" s="22"/>
      <c r="D5809" s="26"/>
      <c r="E5809" s="5"/>
      <c r="F5809" s="3">
        <v>2</v>
      </c>
      <c r="G5809" s="20">
        <v>2.2999999999999998</v>
      </c>
      <c r="H5809" s="20"/>
      <c r="I5809" s="20">
        <v>2.2000000000000002</v>
      </c>
      <c r="J5809" s="30">
        <f t="shared" si="122"/>
        <v>10.119999999999999</v>
      </c>
      <c r="K5809" s="22"/>
      <c r="L5809" s="22"/>
      <c r="M5809" s="22"/>
    </row>
    <row r="5810" spans="1:13" ht="15.15" customHeight="1" thickBot="1" x14ac:dyDescent="0.35">
      <c r="A5810" s="22"/>
      <c r="B5810" s="22"/>
      <c r="C5810" s="22"/>
      <c r="D5810" s="26"/>
      <c r="E5810" s="5">
        <v>112</v>
      </c>
      <c r="F5810" s="3">
        <v>2</v>
      </c>
      <c r="G5810" s="20">
        <v>2.2000000000000002</v>
      </c>
      <c r="H5810" s="20"/>
      <c r="I5810" s="20">
        <v>2.2000000000000002</v>
      </c>
      <c r="J5810" s="30">
        <f t="shared" si="122"/>
        <v>9.68</v>
      </c>
      <c r="K5810" s="22"/>
      <c r="L5810" s="22"/>
      <c r="M5810" s="22"/>
    </row>
    <row r="5811" spans="1:13" ht="15.15" customHeight="1" thickBot="1" x14ac:dyDescent="0.35">
      <c r="A5811" s="22"/>
      <c r="B5811" s="22"/>
      <c r="C5811" s="22"/>
      <c r="D5811" s="26"/>
      <c r="E5811" s="5"/>
      <c r="F5811" s="3">
        <v>2</v>
      </c>
      <c r="G5811" s="20">
        <v>1.4</v>
      </c>
      <c r="H5811" s="20"/>
      <c r="I5811" s="20">
        <v>2.2000000000000002</v>
      </c>
      <c r="J5811" s="30">
        <f t="shared" si="122"/>
        <v>6.16</v>
      </c>
      <c r="K5811" s="22"/>
      <c r="L5811" s="22"/>
      <c r="M5811" s="22"/>
    </row>
    <row r="5812" spans="1:13" ht="15.15" customHeight="1" thickBot="1" x14ac:dyDescent="0.35">
      <c r="A5812" s="22"/>
      <c r="B5812" s="22"/>
      <c r="C5812" s="22"/>
      <c r="D5812" s="26"/>
      <c r="E5812" s="5">
        <v>113</v>
      </c>
      <c r="F5812" s="3">
        <v>2</v>
      </c>
      <c r="G5812" s="20">
        <v>2.8</v>
      </c>
      <c r="H5812" s="20"/>
      <c r="I5812" s="20">
        <v>2.2000000000000002</v>
      </c>
      <c r="J5812" s="30">
        <f t="shared" si="122"/>
        <v>12.32</v>
      </c>
      <c r="K5812" s="22"/>
      <c r="L5812" s="22"/>
      <c r="M5812" s="22"/>
    </row>
    <row r="5813" spans="1:13" ht="15.15" customHeight="1" thickBot="1" x14ac:dyDescent="0.35">
      <c r="A5813" s="22"/>
      <c r="B5813" s="22"/>
      <c r="C5813" s="22"/>
      <c r="D5813" s="26"/>
      <c r="E5813" s="5"/>
      <c r="F5813" s="3">
        <v>2</v>
      </c>
      <c r="G5813" s="20">
        <v>2.2999999999999998</v>
      </c>
      <c r="H5813" s="20"/>
      <c r="I5813" s="20">
        <v>2.2000000000000002</v>
      </c>
      <c r="J5813" s="30">
        <f t="shared" si="122"/>
        <v>10.119999999999999</v>
      </c>
      <c r="K5813" s="22"/>
      <c r="L5813" s="22"/>
      <c r="M5813" s="22"/>
    </row>
    <row r="5814" spans="1:13" ht="15.15" customHeight="1" thickBot="1" x14ac:dyDescent="0.35">
      <c r="A5814" s="22"/>
      <c r="B5814" s="22"/>
      <c r="C5814" s="22"/>
      <c r="D5814" s="26"/>
      <c r="E5814" s="5" t="s">
        <v>11796</v>
      </c>
      <c r="F5814" s="3">
        <v>2</v>
      </c>
      <c r="G5814" s="20">
        <v>3.15</v>
      </c>
      <c r="H5814" s="20"/>
      <c r="I5814" s="20">
        <v>2.2000000000000002</v>
      </c>
      <c r="J5814" s="30">
        <f t="shared" si="122"/>
        <v>13.86</v>
      </c>
      <c r="K5814" s="22"/>
      <c r="L5814" s="22"/>
      <c r="M5814" s="22"/>
    </row>
    <row r="5815" spans="1:13" ht="15.15" customHeight="1" thickBot="1" x14ac:dyDescent="0.35">
      <c r="A5815" s="22"/>
      <c r="B5815" s="22"/>
      <c r="C5815" s="22"/>
      <c r="D5815" s="26"/>
      <c r="E5815" s="5"/>
      <c r="F5815" s="3">
        <v>2</v>
      </c>
      <c r="G5815" s="20">
        <v>1.9</v>
      </c>
      <c r="H5815" s="20"/>
      <c r="I5815" s="20">
        <v>2.2000000000000002</v>
      </c>
      <c r="J5815" s="30">
        <f t="shared" si="122"/>
        <v>8.36</v>
      </c>
      <c r="K5815" s="22"/>
      <c r="L5815" s="22"/>
      <c r="M5815" s="22"/>
    </row>
    <row r="5816" spans="1:13" ht="15.15" customHeight="1" thickBot="1" x14ac:dyDescent="0.35">
      <c r="A5816" s="22"/>
      <c r="B5816" s="22"/>
      <c r="C5816" s="22"/>
      <c r="D5816" s="26"/>
      <c r="E5816" s="5">
        <v>116</v>
      </c>
      <c r="F5816" s="3">
        <v>2</v>
      </c>
      <c r="G5816" s="20">
        <v>3.85</v>
      </c>
      <c r="H5816" s="20"/>
      <c r="I5816" s="20">
        <v>2.2000000000000002</v>
      </c>
      <c r="J5816" s="30">
        <f t="shared" si="122"/>
        <v>16.940000000000001</v>
      </c>
      <c r="K5816" s="22"/>
      <c r="L5816" s="22"/>
      <c r="M5816" s="22"/>
    </row>
    <row r="5817" spans="1:13" ht="15.15" customHeight="1" thickBot="1" x14ac:dyDescent="0.35">
      <c r="A5817" s="22"/>
      <c r="B5817" s="22"/>
      <c r="C5817" s="22"/>
      <c r="D5817" s="26"/>
      <c r="E5817" s="5"/>
      <c r="F5817" s="3">
        <v>2</v>
      </c>
      <c r="G5817" s="20">
        <v>2.15</v>
      </c>
      <c r="H5817" s="20"/>
      <c r="I5817" s="20">
        <v>2.2000000000000002</v>
      </c>
      <c r="J5817" s="30">
        <f t="shared" si="122"/>
        <v>9.4600000000000009</v>
      </c>
      <c r="K5817" s="22"/>
      <c r="L5817" s="22"/>
      <c r="M5817" s="22"/>
    </row>
    <row r="5818" spans="1:13" ht="15.15" customHeight="1" thickBot="1" x14ac:dyDescent="0.35">
      <c r="A5818" s="22"/>
      <c r="B5818" s="22"/>
      <c r="C5818" s="22"/>
      <c r="D5818" s="26"/>
      <c r="E5818" s="5">
        <v>117</v>
      </c>
      <c r="F5818" s="3">
        <v>2</v>
      </c>
      <c r="G5818" s="20">
        <v>2.5499999999999998</v>
      </c>
      <c r="H5818" s="20"/>
      <c r="I5818" s="20">
        <v>2.2000000000000002</v>
      </c>
      <c r="J5818" s="30">
        <f t="shared" si="122"/>
        <v>11.22</v>
      </c>
      <c r="K5818" s="22"/>
      <c r="L5818" s="22"/>
      <c r="M5818" s="22"/>
    </row>
    <row r="5819" spans="1:13" ht="15.15" customHeight="1" thickBot="1" x14ac:dyDescent="0.35">
      <c r="A5819" s="22"/>
      <c r="B5819" s="22"/>
      <c r="C5819" s="22"/>
      <c r="D5819" s="26"/>
      <c r="E5819" s="5"/>
      <c r="F5819" s="3">
        <v>2</v>
      </c>
      <c r="G5819" s="20">
        <v>2.35</v>
      </c>
      <c r="H5819" s="20"/>
      <c r="I5819" s="20">
        <v>2.2000000000000002</v>
      </c>
      <c r="J5819" s="30">
        <f t="shared" si="122"/>
        <v>10.34</v>
      </c>
      <c r="K5819" s="22"/>
      <c r="L5819" s="22"/>
      <c r="M5819" s="22"/>
    </row>
    <row r="5820" spans="1:13" ht="15.15" customHeight="1" thickBot="1" x14ac:dyDescent="0.35">
      <c r="A5820" s="22"/>
      <c r="B5820" s="22"/>
      <c r="C5820" s="22"/>
      <c r="D5820" s="26"/>
      <c r="E5820" s="5" t="s">
        <v>11797</v>
      </c>
      <c r="F5820" s="3"/>
      <c r="G5820" s="20"/>
      <c r="H5820" s="20"/>
      <c r="I5820" s="20"/>
      <c r="J5820" s="24" t="s">
        <v>11798</v>
      </c>
      <c r="K5820" s="22"/>
      <c r="L5820" s="22"/>
      <c r="M5820" s="22"/>
    </row>
    <row r="5821" spans="1:13" ht="15.15" customHeight="1" thickBot="1" x14ac:dyDescent="0.35">
      <c r="A5821" s="22"/>
      <c r="B5821" s="22"/>
      <c r="C5821" s="22"/>
      <c r="D5821" s="26"/>
      <c r="E5821" s="5">
        <v>201</v>
      </c>
      <c r="F5821" s="3">
        <v>2</v>
      </c>
      <c r="G5821" s="20">
        <v>3.15</v>
      </c>
      <c r="H5821" s="20"/>
      <c r="I5821" s="20">
        <v>2.2000000000000002</v>
      </c>
      <c r="J5821" s="30">
        <f t="shared" ref="J5821:J5842" si="123">ROUND(F5821*G5821*I5821,3)</f>
        <v>13.86</v>
      </c>
      <c r="K5821" s="22"/>
      <c r="L5821" s="22"/>
      <c r="M5821" s="22"/>
    </row>
    <row r="5822" spans="1:13" ht="15.15" customHeight="1" thickBot="1" x14ac:dyDescent="0.35">
      <c r="A5822" s="22"/>
      <c r="B5822" s="22"/>
      <c r="C5822" s="22"/>
      <c r="D5822" s="26"/>
      <c r="E5822" s="5"/>
      <c r="F5822" s="3">
        <v>2</v>
      </c>
      <c r="G5822" s="20">
        <v>1.8</v>
      </c>
      <c r="H5822" s="20"/>
      <c r="I5822" s="20">
        <v>2.2000000000000002</v>
      </c>
      <c r="J5822" s="30">
        <f t="shared" si="123"/>
        <v>7.92</v>
      </c>
      <c r="K5822" s="22"/>
      <c r="L5822" s="22"/>
      <c r="M5822" s="22"/>
    </row>
    <row r="5823" spans="1:13" ht="15.15" customHeight="1" thickBot="1" x14ac:dyDescent="0.35">
      <c r="A5823" s="22"/>
      <c r="B5823" s="22"/>
      <c r="C5823" s="22"/>
      <c r="D5823" s="26"/>
      <c r="E5823" s="5" t="s">
        <v>11799</v>
      </c>
      <c r="F5823" s="3">
        <v>4</v>
      </c>
      <c r="G5823" s="20">
        <v>3.15</v>
      </c>
      <c r="H5823" s="20"/>
      <c r="I5823" s="20">
        <v>2.2000000000000002</v>
      </c>
      <c r="J5823" s="30">
        <f t="shared" si="123"/>
        <v>27.72</v>
      </c>
      <c r="K5823" s="22"/>
      <c r="L5823" s="22"/>
      <c r="M5823" s="22"/>
    </row>
    <row r="5824" spans="1:13" ht="15.15" customHeight="1" thickBot="1" x14ac:dyDescent="0.35">
      <c r="A5824" s="22"/>
      <c r="B5824" s="22"/>
      <c r="C5824" s="22"/>
      <c r="D5824" s="26"/>
      <c r="E5824" s="5"/>
      <c r="F5824" s="3">
        <v>4</v>
      </c>
      <c r="G5824" s="20">
        <v>1.95</v>
      </c>
      <c r="H5824" s="20"/>
      <c r="I5824" s="20">
        <v>2.2000000000000002</v>
      </c>
      <c r="J5824" s="30">
        <f t="shared" si="123"/>
        <v>17.16</v>
      </c>
      <c r="K5824" s="22"/>
      <c r="L5824" s="22"/>
      <c r="M5824" s="22"/>
    </row>
    <row r="5825" spans="1:13" ht="15.15" customHeight="1" thickBot="1" x14ac:dyDescent="0.35">
      <c r="A5825" s="22"/>
      <c r="B5825" s="22"/>
      <c r="C5825" s="22"/>
      <c r="D5825" s="26"/>
      <c r="E5825" s="5">
        <v>204</v>
      </c>
      <c r="F5825" s="3">
        <v>2</v>
      </c>
      <c r="G5825" s="20">
        <v>3.15</v>
      </c>
      <c r="H5825" s="20"/>
      <c r="I5825" s="20">
        <v>2.2000000000000002</v>
      </c>
      <c r="J5825" s="30">
        <f t="shared" si="123"/>
        <v>13.86</v>
      </c>
      <c r="K5825" s="22"/>
      <c r="L5825" s="22"/>
      <c r="M5825" s="22"/>
    </row>
    <row r="5826" spans="1:13" ht="15.15" customHeight="1" thickBot="1" x14ac:dyDescent="0.35">
      <c r="A5826" s="22"/>
      <c r="B5826" s="22"/>
      <c r="C5826" s="22"/>
      <c r="D5826" s="26"/>
      <c r="E5826" s="5"/>
      <c r="F5826" s="3">
        <v>2</v>
      </c>
      <c r="G5826" s="20">
        <v>1.9</v>
      </c>
      <c r="H5826" s="20"/>
      <c r="I5826" s="20">
        <v>2.2000000000000002</v>
      </c>
      <c r="J5826" s="30">
        <f t="shared" si="123"/>
        <v>8.36</v>
      </c>
      <c r="K5826" s="22"/>
      <c r="L5826" s="22"/>
      <c r="M5826" s="22"/>
    </row>
    <row r="5827" spans="1:13" ht="15.15" customHeight="1" thickBot="1" x14ac:dyDescent="0.35">
      <c r="A5827" s="22"/>
      <c r="B5827" s="22"/>
      <c r="C5827" s="22"/>
      <c r="D5827" s="26"/>
      <c r="E5827" s="5">
        <v>205</v>
      </c>
      <c r="F5827" s="3">
        <v>2</v>
      </c>
      <c r="G5827" s="20">
        <v>3.15</v>
      </c>
      <c r="H5827" s="20"/>
      <c r="I5827" s="20">
        <v>2.2000000000000002</v>
      </c>
      <c r="J5827" s="30">
        <f t="shared" si="123"/>
        <v>13.86</v>
      </c>
      <c r="K5827" s="22"/>
      <c r="L5827" s="22"/>
      <c r="M5827" s="22"/>
    </row>
    <row r="5828" spans="1:13" ht="15.15" customHeight="1" thickBot="1" x14ac:dyDescent="0.35">
      <c r="A5828" s="22"/>
      <c r="B5828" s="22"/>
      <c r="C5828" s="22"/>
      <c r="D5828" s="26"/>
      <c r="E5828" s="5"/>
      <c r="F5828" s="3">
        <v>2</v>
      </c>
      <c r="G5828" s="20">
        <v>2</v>
      </c>
      <c r="H5828" s="20"/>
      <c r="I5828" s="20">
        <v>2.2000000000000002</v>
      </c>
      <c r="J5828" s="30">
        <f t="shared" si="123"/>
        <v>8.8000000000000007</v>
      </c>
      <c r="K5828" s="22"/>
      <c r="L5828" s="22"/>
      <c r="M5828" s="22"/>
    </row>
    <row r="5829" spans="1:13" ht="15.15" customHeight="1" thickBot="1" x14ac:dyDescent="0.35">
      <c r="A5829" s="22"/>
      <c r="B5829" s="22"/>
      <c r="C5829" s="22"/>
      <c r="D5829" s="26"/>
      <c r="E5829" s="5"/>
      <c r="F5829" s="3">
        <v>2</v>
      </c>
      <c r="G5829" s="20">
        <v>0.4</v>
      </c>
      <c r="H5829" s="20"/>
      <c r="I5829" s="20">
        <v>2.2000000000000002</v>
      </c>
      <c r="J5829" s="30">
        <f t="shared" si="123"/>
        <v>1.76</v>
      </c>
      <c r="K5829" s="22"/>
      <c r="L5829" s="22"/>
      <c r="M5829" s="22"/>
    </row>
    <row r="5830" spans="1:13" ht="15.15" customHeight="1" thickBot="1" x14ac:dyDescent="0.35">
      <c r="A5830" s="22"/>
      <c r="B5830" s="22"/>
      <c r="C5830" s="22"/>
      <c r="D5830" s="26"/>
      <c r="E5830" s="5">
        <v>206</v>
      </c>
      <c r="F5830" s="3">
        <v>2</v>
      </c>
      <c r="G5830" s="20">
        <v>2.2000000000000002</v>
      </c>
      <c r="H5830" s="20"/>
      <c r="I5830" s="20">
        <v>2.2000000000000002</v>
      </c>
      <c r="J5830" s="30">
        <f t="shared" si="123"/>
        <v>9.68</v>
      </c>
      <c r="K5830" s="22"/>
      <c r="L5830" s="22"/>
      <c r="M5830" s="22"/>
    </row>
    <row r="5831" spans="1:13" ht="15.15" customHeight="1" thickBot="1" x14ac:dyDescent="0.35">
      <c r="A5831" s="22"/>
      <c r="B5831" s="22"/>
      <c r="C5831" s="22"/>
      <c r="D5831" s="26"/>
      <c r="E5831" s="5"/>
      <c r="F5831" s="3">
        <v>2</v>
      </c>
      <c r="G5831" s="20">
        <v>1.5</v>
      </c>
      <c r="H5831" s="20"/>
      <c r="I5831" s="20">
        <v>2.2000000000000002</v>
      </c>
      <c r="J5831" s="30">
        <f t="shared" si="123"/>
        <v>6.6</v>
      </c>
      <c r="K5831" s="22"/>
      <c r="L5831" s="22"/>
      <c r="M5831" s="22"/>
    </row>
    <row r="5832" spans="1:13" ht="15.15" customHeight="1" thickBot="1" x14ac:dyDescent="0.35">
      <c r="A5832" s="22"/>
      <c r="B5832" s="22"/>
      <c r="C5832" s="22"/>
      <c r="D5832" s="26"/>
      <c r="E5832" s="5">
        <v>207</v>
      </c>
      <c r="F5832" s="3">
        <v>2</v>
      </c>
      <c r="G5832" s="20">
        <v>3.15</v>
      </c>
      <c r="H5832" s="20"/>
      <c r="I5832" s="20">
        <v>2.2000000000000002</v>
      </c>
      <c r="J5832" s="30">
        <f t="shared" si="123"/>
        <v>13.86</v>
      </c>
      <c r="K5832" s="22"/>
      <c r="L5832" s="22"/>
      <c r="M5832" s="22"/>
    </row>
    <row r="5833" spans="1:13" ht="15.15" customHeight="1" thickBot="1" x14ac:dyDescent="0.35">
      <c r="A5833" s="22"/>
      <c r="B5833" s="22"/>
      <c r="C5833" s="22"/>
      <c r="D5833" s="26"/>
      <c r="E5833" s="5"/>
      <c r="F5833" s="3">
        <v>2</v>
      </c>
      <c r="G5833" s="20">
        <v>2.15</v>
      </c>
      <c r="H5833" s="20"/>
      <c r="I5833" s="20">
        <v>2.2000000000000002</v>
      </c>
      <c r="J5833" s="30">
        <f t="shared" si="123"/>
        <v>9.4600000000000009</v>
      </c>
      <c r="K5833" s="22"/>
      <c r="L5833" s="22"/>
      <c r="M5833" s="22"/>
    </row>
    <row r="5834" spans="1:13" ht="15.15" customHeight="1" thickBot="1" x14ac:dyDescent="0.35">
      <c r="A5834" s="22"/>
      <c r="B5834" s="22"/>
      <c r="C5834" s="22"/>
      <c r="D5834" s="26"/>
      <c r="E5834" s="5"/>
      <c r="F5834" s="3">
        <v>2</v>
      </c>
      <c r="G5834" s="20">
        <v>0.4</v>
      </c>
      <c r="H5834" s="20"/>
      <c r="I5834" s="20">
        <v>2.2000000000000002</v>
      </c>
      <c r="J5834" s="30">
        <f t="shared" si="123"/>
        <v>1.76</v>
      </c>
      <c r="K5834" s="22"/>
      <c r="L5834" s="22"/>
      <c r="M5834" s="22"/>
    </row>
    <row r="5835" spans="1:13" ht="15.15" customHeight="1" thickBot="1" x14ac:dyDescent="0.35">
      <c r="A5835" s="22"/>
      <c r="B5835" s="22"/>
      <c r="C5835" s="22"/>
      <c r="D5835" s="26"/>
      <c r="E5835" s="5">
        <v>208</v>
      </c>
      <c r="F5835" s="3">
        <v>2</v>
      </c>
      <c r="G5835" s="20">
        <v>3.85</v>
      </c>
      <c r="H5835" s="20"/>
      <c r="I5835" s="20">
        <v>2.2000000000000002</v>
      </c>
      <c r="J5835" s="30">
        <f t="shared" si="123"/>
        <v>16.940000000000001</v>
      </c>
      <c r="K5835" s="22"/>
      <c r="L5835" s="22"/>
      <c r="M5835" s="22"/>
    </row>
    <row r="5836" spans="1:13" ht="15.15" customHeight="1" thickBot="1" x14ac:dyDescent="0.35">
      <c r="A5836" s="22"/>
      <c r="B5836" s="22"/>
      <c r="C5836" s="22"/>
      <c r="D5836" s="26"/>
      <c r="E5836" s="5"/>
      <c r="F5836" s="3">
        <v>2</v>
      </c>
      <c r="G5836" s="20">
        <v>2.15</v>
      </c>
      <c r="H5836" s="20"/>
      <c r="I5836" s="20">
        <v>2.2000000000000002</v>
      </c>
      <c r="J5836" s="30">
        <f t="shared" si="123"/>
        <v>9.4600000000000009</v>
      </c>
      <c r="K5836" s="22"/>
      <c r="L5836" s="22"/>
      <c r="M5836" s="22"/>
    </row>
    <row r="5837" spans="1:13" ht="15.15" customHeight="1" thickBot="1" x14ac:dyDescent="0.35">
      <c r="A5837" s="22"/>
      <c r="B5837" s="22"/>
      <c r="C5837" s="22"/>
      <c r="D5837" s="26"/>
      <c r="E5837" s="5">
        <v>209</v>
      </c>
      <c r="F5837" s="3">
        <v>2</v>
      </c>
      <c r="G5837" s="20">
        <v>2.5</v>
      </c>
      <c r="H5837" s="20"/>
      <c r="I5837" s="20">
        <v>2.2000000000000002</v>
      </c>
      <c r="J5837" s="30">
        <f t="shared" si="123"/>
        <v>11</v>
      </c>
      <c r="K5837" s="22"/>
      <c r="L5837" s="22"/>
      <c r="M5837" s="22"/>
    </row>
    <row r="5838" spans="1:13" ht="15.15" customHeight="1" thickBot="1" x14ac:dyDescent="0.35">
      <c r="A5838" s="22"/>
      <c r="B5838" s="22"/>
      <c r="C5838" s="22"/>
      <c r="D5838" s="26"/>
      <c r="E5838" s="5"/>
      <c r="F5838" s="3">
        <v>2</v>
      </c>
      <c r="G5838" s="20">
        <v>2.35</v>
      </c>
      <c r="H5838" s="20"/>
      <c r="I5838" s="20">
        <v>2.2000000000000002</v>
      </c>
      <c r="J5838" s="30">
        <f t="shared" si="123"/>
        <v>10.34</v>
      </c>
      <c r="K5838" s="22"/>
      <c r="L5838" s="22"/>
      <c r="M5838" s="22"/>
    </row>
    <row r="5839" spans="1:13" ht="15.15" customHeight="1" thickBot="1" x14ac:dyDescent="0.35">
      <c r="A5839" s="22"/>
      <c r="B5839" s="22"/>
      <c r="C5839" s="22"/>
      <c r="D5839" s="26"/>
      <c r="E5839" s="5" t="s">
        <v>11800</v>
      </c>
      <c r="F5839" s="3">
        <v>1</v>
      </c>
      <c r="G5839" s="20">
        <v>0.65</v>
      </c>
      <c r="H5839" s="20"/>
      <c r="I5839" s="20">
        <v>0.95</v>
      </c>
      <c r="J5839" s="30">
        <f t="shared" si="123"/>
        <v>0.61799999999999999</v>
      </c>
      <c r="K5839" s="22"/>
      <c r="L5839" s="22"/>
      <c r="M5839" s="22"/>
    </row>
    <row r="5840" spans="1:13" ht="15.15" customHeight="1" thickBot="1" x14ac:dyDescent="0.35">
      <c r="A5840" s="22"/>
      <c r="B5840" s="22"/>
      <c r="C5840" s="22"/>
      <c r="D5840" s="26"/>
      <c r="E5840" s="5"/>
      <c r="F5840" s="3">
        <v>1</v>
      </c>
      <c r="G5840" s="20">
        <v>0.55000000000000004</v>
      </c>
      <c r="H5840" s="20"/>
      <c r="I5840" s="20">
        <v>0.7</v>
      </c>
      <c r="J5840" s="30">
        <f t="shared" si="123"/>
        <v>0.38500000000000001</v>
      </c>
      <c r="K5840" s="22"/>
      <c r="L5840" s="22"/>
      <c r="M5840" s="22"/>
    </row>
    <row r="5841" spans="1:13" ht="15.15" customHeight="1" thickBot="1" x14ac:dyDescent="0.35">
      <c r="A5841" s="22"/>
      <c r="B5841" s="22"/>
      <c r="C5841" s="22"/>
      <c r="D5841" s="26"/>
      <c r="E5841" s="5"/>
      <c r="F5841" s="3">
        <v>1</v>
      </c>
      <c r="G5841" s="20">
        <v>0.65</v>
      </c>
      <c r="H5841" s="20"/>
      <c r="I5841" s="20">
        <v>4.0999999999999996</v>
      </c>
      <c r="J5841" s="30">
        <f t="shared" si="123"/>
        <v>2.665</v>
      </c>
      <c r="K5841" s="22"/>
      <c r="L5841" s="22"/>
      <c r="M5841" s="22"/>
    </row>
    <row r="5842" spans="1:13" ht="15.15" customHeight="1" thickBot="1" x14ac:dyDescent="0.35">
      <c r="A5842" s="22"/>
      <c r="B5842" s="22"/>
      <c r="C5842" s="22"/>
      <c r="D5842" s="26"/>
      <c r="E5842" s="5"/>
      <c r="F5842" s="3">
        <v>1</v>
      </c>
      <c r="G5842" s="20">
        <v>1.6</v>
      </c>
      <c r="H5842" s="20"/>
      <c r="I5842" s="20">
        <v>0.8</v>
      </c>
      <c r="J5842" s="30">
        <f t="shared" si="123"/>
        <v>1.28</v>
      </c>
      <c r="K5842" s="32">
        <f>SUM(J5776:J5842)</f>
        <v>879.43800000000033</v>
      </c>
      <c r="L5842" s="22"/>
      <c r="M5842" s="22"/>
    </row>
    <row r="5843" spans="1:13" ht="15.45" customHeight="1" thickBot="1" x14ac:dyDescent="0.35">
      <c r="A5843" s="10" t="s">
        <v>11801</v>
      </c>
      <c r="B5843" s="5" t="s">
        <v>11802</v>
      </c>
      <c r="C5843" s="5" t="s">
        <v>11803</v>
      </c>
      <c r="D5843" s="84" t="s">
        <v>11804</v>
      </c>
      <c r="E5843" s="84"/>
      <c r="F5843" s="84"/>
      <c r="G5843" s="84"/>
      <c r="H5843" s="84"/>
      <c r="I5843" s="84"/>
      <c r="J5843" s="84"/>
      <c r="K5843" s="20">
        <f>SUM(K5846:K5881)</f>
        <v>256.005</v>
      </c>
      <c r="L5843" s="21">
        <f>ROUND(0*(1+M2/100),2)</f>
        <v>0</v>
      </c>
      <c r="M5843" s="21">
        <f>ROUND(K5843*L5843,2)</f>
        <v>0</v>
      </c>
    </row>
    <row r="5844" spans="1:13" ht="104.55" customHeight="1" thickBot="1" x14ac:dyDescent="0.35">
      <c r="A5844" s="22"/>
      <c r="B5844" s="22"/>
      <c r="C5844" s="22"/>
      <c r="D5844" s="84" t="s">
        <v>11805</v>
      </c>
      <c r="E5844" s="84"/>
      <c r="F5844" s="84"/>
      <c r="G5844" s="84"/>
      <c r="H5844" s="84"/>
      <c r="I5844" s="84"/>
      <c r="J5844" s="84"/>
      <c r="K5844" s="84"/>
      <c r="L5844" s="84"/>
      <c r="M5844" s="84"/>
    </row>
    <row r="5845" spans="1:13" ht="15.15" customHeight="1" thickBot="1" x14ac:dyDescent="0.35">
      <c r="A5845" s="22"/>
      <c r="B5845" s="22"/>
      <c r="C5845" s="22"/>
      <c r="D5845" s="22"/>
      <c r="E5845" s="23"/>
      <c r="F5845" s="25" t="s">
        <v>11806</v>
      </c>
      <c r="G5845" s="25" t="s">
        <v>11807</v>
      </c>
      <c r="H5845" s="25" t="s">
        <v>11808</v>
      </c>
      <c r="I5845" s="25" t="s">
        <v>11809</v>
      </c>
      <c r="J5845" s="25" t="s">
        <v>11810</v>
      </c>
      <c r="K5845" s="25" t="s">
        <v>11811</v>
      </c>
      <c r="L5845" s="22"/>
      <c r="M5845" s="22"/>
    </row>
    <row r="5846" spans="1:13" ht="15.15" customHeight="1" thickBot="1" x14ac:dyDescent="0.35">
      <c r="A5846" s="22"/>
      <c r="B5846" s="22"/>
      <c r="C5846" s="22"/>
      <c r="D5846" s="26"/>
      <c r="E5846" s="27" t="s">
        <v>11812</v>
      </c>
      <c r="F5846" s="28"/>
      <c r="G5846" s="29"/>
      <c r="H5846" s="29"/>
      <c r="I5846" s="29"/>
      <c r="J5846" s="41" t="s">
        <v>11813</v>
      </c>
      <c r="K5846" s="42"/>
      <c r="L5846" s="22"/>
      <c r="M5846" s="22"/>
    </row>
    <row r="5847" spans="1:13" ht="15.15" customHeight="1" thickBot="1" x14ac:dyDescent="0.35">
      <c r="A5847" s="22"/>
      <c r="B5847" s="22"/>
      <c r="C5847" s="22"/>
      <c r="D5847" s="26"/>
      <c r="E5847" s="5" t="s">
        <v>11814</v>
      </c>
      <c r="F5847" s="3">
        <v>16</v>
      </c>
      <c r="G5847" s="20">
        <v>0.4</v>
      </c>
      <c r="H5847" s="20"/>
      <c r="I5847" s="20">
        <v>3</v>
      </c>
      <c r="J5847" s="30">
        <f t="shared" ref="J5847:J5856" si="124">ROUND(F5847*G5847*I5847,3)</f>
        <v>19.2</v>
      </c>
      <c r="K5847" s="22"/>
      <c r="L5847" s="22"/>
      <c r="M5847" s="22"/>
    </row>
    <row r="5848" spans="1:13" ht="15.15" customHeight="1" thickBot="1" x14ac:dyDescent="0.35">
      <c r="A5848" s="22"/>
      <c r="B5848" s="22"/>
      <c r="C5848" s="22"/>
      <c r="D5848" s="26"/>
      <c r="E5848" s="5" t="s">
        <v>11815</v>
      </c>
      <c r="F5848" s="3">
        <v>16</v>
      </c>
      <c r="G5848" s="20">
        <v>0.4</v>
      </c>
      <c r="H5848" s="20"/>
      <c r="I5848" s="20">
        <v>3</v>
      </c>
      <c r="J5848" s="30">
        <f t="shared" si="124"/>
        <v>19.2</v>
      </c>
      <c r="K5848" s="22"/>
      <c r="L5848" s="22"/>
      <c r="M5848" s="22"/>
    </row>
    <row r="5849" spans="1:13" ht="15.15" customHeight="1" thickBot="1" x14ac:dyDescent="0.35">
      <c r="A5849" s="22"/>
      <c r="B5849" s="22"/>
      <c r="C5849" s="22"/>
      <c r="D5849" s="26"/>
      <c r="E5849" s="5" t="s">
        <v>11816</v>
      </c>
      <c r="F5849" s="3">
        <v>1</v>
      </c>
      <c r="G5849" s="20">
        <v>8.1</v>
      </c>
      <c r="H5849" s="20"/>
      <c r="I5849" s="20">
        <v>1</v>
      </c>
      <c r="J5849" s="30">
        <f t="shared" si="124"/>
        <v>8.1</v>
      </c>
      <c r="K5849" s="22"/>
      <c r="L5849" s="22"/>
      <c r="M5849" s="22"/>
    </row>
    <row r="5850" spans="1:13" ht="15.15" customHeight="1" thickBot="1" x14ac:dyDescent="0.35">
      <c r="A5850" s="22"/>
      <c r="B5850" s="22"/>
      <c r="C5850" s="22"/>
      <c r="D5850" s="26"/>
      <c r="E5850" s="5"/>
      <c r="F5850" s="3">
        <v>1</v>
      </c>
      <c r="G5850" s="20">
        <v>7.05</v>
      </c>
      <c r="H5850" s="20"/>
      <c r="I5850" s="20">
        <v>1</v>
      </c>
      <c r="J5850" s="30">
        <f t="shared" si="124"/>
        <v>7.05</v>
      </c>
      <c r="K5850" s="22"/>
      <c r="L5850" s="22"/>
      <c r="M5850" s="22"/>
    </row>
    <row r="5851" spans="1:13" ht="15.15" customHeight="1" thickBot="1" x14ac:dyDescent="0.35">
      <c r="A5851" s="22"/>
      <c r="B5851" s="22"/>
      <c r="C5851" s="22"/>
      <c r="D5851" s="26"/>
      <c r="E5851" s="5"/>
      <c r="F5851" s="3">
        <v>1</v>
      </c>
      <c r="G5851" s="20">
        <v>1.8</v>
      </c>
      <c r="H5851" s="20"/>
      <c r="I5851" s="20">
        <v>1</v>
      </c>
      <c r="J5851" s="30">
        <f t="shared" si="124"/>
        <v>1.8</v>
      </c>
      <c r="K5851" s="22"/>
      <c r="L5851" s="22"/>
      <c r="M5851" s="22"/>
    </row>
    <row r="5852" spans="1:13" ht="15.15" customHeight="1" thickBot="1" x14ac:dyDescent="0.35">
      <c r="A5852" s="22"/>
      <c r="B5852" s="22"/>
      <c r="C5852" s="22"/>
      <c r="D5852" s="26"/>
      <c r="E5852" s="5" t="s">
        <v>11817</v>
      </c>
      <c r="F5852" s="3">
        <v>1</v>
      </c>
      <c r="G5852" s="20">
        <v>12.15</v>
      </c>
      <c r="H5852" s="20"/>
      <c r="I5852" s="20">
        <v>1</v>
      </c>
      <c r="J5852" s="30">
        <f t="shared" si="124"/>
        <v>12.15</v>
      </c>
      <c r="K5852" s="22"/>
      <c r="L5852" s="22"/>
      <c r="M5852" s="22"/>
    </row>
    <row r="5853" spans="1:13" ht="15.15" customHeight="1" thickBot="1" x14ac:dyDescent="0.35">
      <c r="A5853" s="22"/>
      <c r="B5853" s="22"/>
      <c r="C5853" s="22"/>
      <c r="D5853" s="26"/>
      <c r="E5853" s="5"/>
      <c r="F5853" s="3">
        <v>1</v>
      </c>
      <c r="G5853" s="20">
        <v>1.45</v>
      </c>
      <c r="H5853" s="20"/>
      <c r="I5853" s="20">
        <v>1</v>
      </c>
      <c r="J5853" s="30">
        <f t="shared" si="124"/>
        <v>1.45</v>
      </c>
      <c r="K5853" s="22"/>
      <c r="L5853" s="22"/>
      <c r="M5853" s="22"/>
    </row>
    <row r="5854" spans="1:13" ht="15.15" customHeight="1" thickBot="1" x14ac:dyDescent="0.35">
      <c r="A5854" s="22"/>
      <c r="B5854" s="22"/>
      <c r="C5854" s="22"/>
      <c r="D5854" s="26"/>
      <c r="E5854" s="5"/>
      <c r="F5854" s="3">
        <v>1</v>
      </c>
      <c r="G5854" s="20">
        <v>8.4</v>
      </c>
      <c r="H5854" s="20"/>
      <c r="I5854" s="20">
        <v>1</v>
      </c>
      <c r="J5854" s="30">
        <f t="shared" si="124"/>
        <v>8.4</v>
      </c>
      <c r="K5854" s="22"/>
      <c r="L5854" s="22"/>
      <c r="M5854" s="22"/>
    </row>
    <row r="5855" spans="1:13" ht="15.15" customHeight="1" thickBot="1" x14ac:dyDescent="0.35">
      <c r="A5855" s="22"/>
      <c r="B5855" s="22"/>
      <c r="C5855" s="22"/>
      <c r="D5855" s="26"/>
      <c r="E5855" s="5" t="s">
        <v>11818</v>
      </c>
      <c r="F5855" s="3">
        <v>2</v>
      </c>
      <c r="G5855" s="20">
        <v>1.8</v>
      </c>
      <c r="H5855" s="20"/>
      <c r="I5855" s="20">
        <v>1</v>
      </c>
      <c r="J5855" s="30">
        <f t="shared" si="124"/>
        <v>3.6</v>
      </c>
      <c r="K5855" s="22"/>
      <c r="L5855" s="22"/>
      <c r="M5855" s="22"/>
    </row>
    <row r="5856" spans="1:13" ht="15.15" customHeight="1" thickBot="1" x14ac:dyDescent="0.35">
      <c r="A5856" s="22"/>
      <c r="B5856" s="22"/>
      <c r="C5856" s="22"/>
      <c r="D5856" s="26"/>
      <c r="E5856" s="5"/>
      <c r="F5856" s="3">
        <v>2</v>
      </c>
      <c r="G5856" s="20">
        <v>4.2</v>
      </c>
      <c r="H5856" s="20"/>
      <c r="I5856" s="20">
        <v>1</v>
      </c>
      <c r="J5856" s="30">
        <f t="shared" si="124"/>
        <v>8.4</v>
      </c>
      <c r="K5856" s="22"/>
      <c r="L5856" s="22"/>
      <c r="M5856" s="22"/>
    </row>
    <row r="5857" spans="1:13" ht="15.15" customHeight="1" thickBot="1" x14ac:dyDescent="0.35">
      <c r="A5857" s="22"/>
      <c r="B5857" s="22"/>
      <c r="C5857" s="22"/>
      <c r="D5857" s="26"/>
      <c r="E5857" s="5" t="s">
        <v>11819</v>
      </c>
      <c r="F5857" s="3"/>
      <c r="G5857" s="20"/>
      <c r="H5857" s="20"/>
      <c r="I5857" s="20"/>
      <c r="J5857" s="24" t="s">
        <v>11820</v>
      </c>
      <c r="K5857" s="22"/>
      <c r="L5857" s="22"/>
      <c r="M5857" s="22"/>
    </row>
    <row r="5858" spans="1:13" ht="15.15" customHeight="1" thickBot="1" x14ac:dyDescent="0.35">
      <c r="A5858" s="22"/>
      <c r="B5858" s="22"/>
      <c r="C5858" s="22"/>
      <c r="D5858" s="26"/>
      <c r="E5858" s="5" t="s">
        <v>11821</v>
      </c>
      <c r="F5858" s="3">
        <v>1</v>
      </c>
      <c r="G5858" s="20">
        <v>27.65</v>
      </c>
      <c r="H5858" s="20"/>
      <c r="I5858" s="20">
        <v>1</v>
      </c>
      <c r="J5858" s="30">
        <f t="shared" ref="J5858:J5866" si="125">ROUND(F5858*G5858*I5858,3)</f>
        <v>27.65</v>
      </c>
      <c r="K5858" s="22"/>
      <c r="L5858" s="22"/>
      <c r="M5858" s="22"/>
    </row>
    <row r="5859" spans="1:13" ht="15.15" customHeight="1" thickBot="1" x14ac:dyDescent="0.35">
      <c r="A5859" s="22"/>
      <c r="B5859" s="22"/>
      <c r="C5859" s="22"/>
      <c r="D5859" s="26"/>
      <c r="E5859" s="5"/>
      <c r="F5859" s="3">
        <v>2</v>
      </c>
      <c r="G5859" s="20">
        <v>1.8</v>
      </c>
      <c r="H5859" s="20"/>
      <c r="I5859" s="20">
        <v>1</v>
      </c>
      <c r="J5859" s="30">
        <f t="shared" si="125"/>
        <v>3.6</v>
      </c>
      <c r="K5859" s="22"/>
      <c r="L5859" s="22"/>
      <c r="M5859" s="22"/>
    </row>
    <row r="5860" spans="1:13" ht="15.15" customHeight="1" thickBot="1" x14ac:dyDescent="0.35">
      <c r="A5860" s="22"/>
      <c r="B5860" s="22"/>
      <c r="C5860" s="22"/>
      <c r="D5860" s="26"/>
      <c r="E5860" s="5"/>
      <c r="F5860" s="3">
        <v>1</v>
      </c>
      <c r="G5860" s="20">
        <v>7.05</v>
      </c>
      <c r="H5860" s="20"/>
      <c r="I5860" s="20">
        <v>1</v>
      </c>
      <c r="J5860" s="30">
        <f t="shared" si="125"/>
        <v>7.05</v>
      </c>
      <c r="K5860" s="22"/>
      <c r="L5860" s="22"/>
      <c r="M5860" s="22"/>
    </row>
    <row r="5861" spans="1:13" ht="15.15" customHeight="1" thickBot="1" x14ac:dyDescent="0.35">
      <c r="A5861" s="22"/>
      <c r="B5861" s="22"/>
      <c r="C5861" s="22"/>
      <c r="D5861" s="26"/>
      <c r="E5861" s="5"/>
      <c r="F5861" s="3">
        <v>1</v>
      </c>
      <c r="G5861" s="20">
        <v>2.4500000000000002</v>
      </c>
      <c r="H5861" s="20"/>
      <c r="I5861" s="20">
        <v>1</v>
      </c>
      <c r="J5861" s="30">
        <f t="shared" si="125"/>
        <v>2.4500000000000002</v>
      </c>
      <c r="K5861" s="22"/>
      <c r="L5861" s="22"/>
      <c r="M5861" s="22"/>
    </row>
    <row r="5862" spans="1:13" ht="15.15" customHeight="1" thickBot="1" x14ac:dyDescent="0.35">
      <c r="A5862" s="22"/>
      <c r="B5862" s="22"/>
      <c r="C5862" s="22"/>
      <c r="D5862" s="26"/>
      <c r="E5862" s="5"/>
      <c r="F5862" s="3">
        <v>1</v>
      </c>
      <c r="G5862" s="20">
        <v>12.75</v>
      </c>
      <c r="H5862" s="20"/>
      <c r="I5862" s="20">
        <v>1</v>
      </c>
      <c r="J5862" s="30">
        <f t="shared" si="125"/>
        <v>12.75</v>
      </c>
      <c r="K5862" s="22"/>
      <c r="L5862" s="22"/>
      <c r="M5862" s="22"/>
    </row>
    <row r="5863" spans="1:13" ht="15.15" customHeight="1" thickBot="1" x14ac:dyDescent="0.35">
      <c r="A5863" s="22"/>
      <c r="B5863" s="22"/>
      <c r="C5863" s="22"/>
      <c r="D5863" s="26"/>
      <c r="E5863" s="5" t="s">
        <v>11822</v>
      </c>
      <c r="F5863" s="3">
        <v>2</v>
      </c>
      <c r="G5863" s="20">
        <v>1.6</v>
      </c>
      <c r="H5863" s="20"/>
      <c r="I5863" s="20">
        <v>1</v>
      </c>
      <c r="J5863" s="30">
        <f t="shared" si="125"/>
        <v>3.2</v>
      </c>
      <c r="K5863" s="22"/>
      <c r="L5863" s="22"/>
      <c r="M5863" s="22"/>
    </row>
    <row r="5864" spans="1:13" ht="15.15" customHeight="1" thickBot="1" x14ac:dyDescent="0.35">
      <c r="A5864" s="22"/>
      <c r="B5864" s="22"/>
      <c r="C5864" s="22"/>
      <c r="D5864" s="26"/>
      <c r="E5864" s="5"/>
      <c r="F5864" s="3">
        <v>1</v>
      </c>
      <c r="G5864" s="20">
        <v>22.05</v>
      </c>
      <c r="H5864" s="20"/>
      <c r="I5864" s="20">
        <v>1</v>
      </c>
      <c r="J5864" s="30">
        <f t="shared" si="125"/>
        <v>22.05</v>
      </c>
      <c r="K5864" s="22"/>
      <c r="L5864" s="22"/>
      <c r="M5864" s="22"/>
    </row>
    <row r="5865" spans="1:13" ht="15.15" customHeight="1" thickBot="1" x14ac:dyDescent="0.35">
      <c r="A5865" s="22"/>
      <c r="B5865" s="22"/>
      <c r="C5865" s="22"/>
      <c r="D5865" s="26"/>
      <c r="E5865" s="5"/>
      <c r="F5865" s="3">
        <v>1</v>
      </c>
      <c r="G5865" s="20">
        <v>3.3</v>
      </c>
      <c r="H5865" s="20"/>
      <c r="I5865" s="20">
        <v>1</v>
      </c>
      <c r="J5865" s="30">
        <f t="shared" si="125"/>
        <v>3.3</v>
      </c>
      <c r="K5865" s="22"/>
      <c r="L5865" s="22"/>
      <c r="M5865" s="22"/>
    </row>
    <row r="5866" spans="1:13" ht="15.15" customHeight="1" thickBot="1" x14ac:dyDescent="0.35">
      <c r="A5866" s="22"/>
      <c r="B5866" s="22"/>
      <c r="C5866" s="22"/>
      <c r="D5866" s="26"/>
      <c r="E5866" s="5"/>
      <c r="F5866" s="3">
        <v>1</v>
      </c>
      <c r="G5866" s="20">
        <v>17.25</v>
      </c>
      <c r="H5866" s="20"/>
      <c r="I5866" s="20">
        <v>1</v>
      </c>
      <c r="J5866" s="30">
        <f t="shared" si="125"/>
        <v>17.25</v>
      </c>
      <c r="K5866" s="22"/>
      <c r="L5866" s="22"/>
      <c r="M5866" s="22"/>
    </row>
    <row r="5867" spans="1:13" ht="15.15" customHeight="1" thickBot="1" x14ac:dyDescent="0.35">
      <c r="A5867" s="22"/>
      <c r="B5867" s="22"/>
      <c r="C5867" s="22"/>
      <c r="D5867" s="26"/>
      <c r="E5867" s="5" t="s">
        <v>11823</v>
      </c>
      <c r="F5867" s="3"/>
      <c r="G5867" s="20"/>
      <c r="H5867" s="20"/>
      <c r="I5867" s="20"/>
      <c r="J5867" s="24" t="s">
        <v>11824</v>
      </c>
      <c r="K5867" s="22"/>
      <c r="L5867" s="22"/>
      <c r="M5867" s="22"/>
    </row>
    <row r="5868" spans="1:13" ht="15.15" customHeight="1" thickBot="1" x14ac:dyDescent="0.35">
      <c r="A5868" s="22"/>
      <c r="B5868" s="22"/>
      <c r="C5868" s="22"/>
      <c r="D5868" s="26"/>
      <c r="E5868" s="5" t="s">
        <v>11825</v>
      </c>
      <c r="F5868" s="3">
        <v>2</v>
      </c>
      <c r="G5868" s="20">
        <v>1.8</v>
      </c>
      <c r="H5868" s="20"/>
      <c r="I5868" s="20">
        <v>1</v>
      </c>
      <c r="J5868" s="30">
        <f>ROUND(F5868*G5868*I5868,3)</f>
        <v>3.6</v>
      </c>
      <c r="K5868" s="22"/>
      <c r="L5868" s="22"/>
      <c r="M5868" s="22"/>
    </row>
    <row r="5869" spans="1:13" ht="15.15" customHeight="1" thickBot="1" x14ac:dyDescent="0.35">
      <c r="A5869" s="22"/>
      <c r="B5869" s="22"/>
      <c r="C5869" s="22"/>
      <c r="D5869" s="26"/>
      <c r="E5869" s="5"/>
      <c r="F5869" s="3">
        <v>1</v>
      </c>
      <c r="G5869" s="20">
        <v>27.65</v>
      </c>
      <c r="H5869" s="20"/>
      <c r="I5869" s="20">
        <v>1</v>
      </c>
      <c r="J5869" s="30">
        <f>ROUND(F5869*G5869*I5869,3)</f>
        <v>27.65</v>
      </c>
      <c r="K5869" s="22"/>
      <c r="L5869" s="22"/>
      <c r="M5869" s="22"/>
    </row>
    <row r="5870" spans="1:13" ht="15.15" customHeight="1" thickBot="1" x14ac:dyDescent="0.35">
      <c r="A5870" s="22"/>
      <c r="B5870" s="22"/>
      <c r="C5870" s="22"/>
      <c r="D5870" s="26"/>
      <c r="E5870" s="5"/>
      <c r="F5870" s="3">
        <v>1</v>
      </c>
      <c r="G5870" s="20">
        <v>7.05</v>
      </c>
      <c r="H5870" s="20"/>
      <c r="I5870" s="20">
        <v>1</v>
      </c>
      <c r="J5870" s="30">
        <f>ROUND(F5870*G5870*I5870,3)</f>
        <v>7.05</v>
      </c>
      <c r="K5870" s="22"/>
      <c r="L5870" s="22"/>
      <c r="M5870" s="22"/>
    </row>
    <row r="5871" spans="1:13" ht="15.15" customHeight="1" thickBot="1" x14ac:dyDescent="0.35">
      <c r="A5871" s="22"/>
      <c r="B5871" s="22"/>
      <c r="C5871" s="22"/>
      <c r="D5871" s="26"/>
      <c r="E5871" s="5"/>
      <c r="F5871" s="3">
        <v>1</v>
      </c>
      <c r="G5871" s="20">
        <v>2.4500000000000002</v>
      </c>
      <c r="H5871" s="20"/>
      <c r="I5871" s="20">
        <v>1</v>
      </c>
      <c r="J5871" s="30">
        <f>ROUND(F5871*G5871*I5871,3)</f>
        <v>2.4500000000000002</v>
      </c>
      <c r="K5871" s="22"/>
      <c r="L5871" s="22"/>
      <c r="M5871" s="22"/>
    </row>
    <row r="5872" spans="1:13" ht="15.15" customHeight="1" thickBot="1" x14ac:dyDescent="0.35">
      <c r="A5872" s="22"/>
      <c r="B5872" s="22"/>
      <c r="C5872" s="22"/>
      <c r="D5872" s="26"/>
      <c r="E5872" s="5"/>
      <c r="F5872" s="3">
        <v>1</v>
      </c>
      <c r="G5872" s="20">
        <v>12.75</v>
      </c>
      <c r="H5872" s="20"/>
      <c r="I5872" s="20">
        <v>1</v>
      </c>
      <c r="J5872" s="30">
        <f>ROUND(F5872*G5872*I5872,3)</f>
        <v>12.75</v>
      </c>
      <c r="K5872" s="22"/>
      <c r="L5872" s="22"/>
      <c r="M5872" s="22"/>
    </row>
    <row r="5873" spans="1:13" ht="21.3" customHeight="1" thickBot="1" x14ac:dyDescent="0.35">
      <c r="A5873" s="22"/>
      <c r="B5873" s="22"/>
      <c r="C5873" s="22"/>
      <c r="D5873" s="26"/>
      <c r="E5873" s="5" t="s">
        <v>11826</v>
      </c>
      <c r="F5873" s="3"/>
      <c r="G5873" s="20"/>
      <c r="H5873" s="20"/>
      <c r="I5873" s="20"/>
      <c r="J5873" s="24" t="s">
        <v>11827</v>
      </c>
      <c r="K5873" s="22"/>
      <c r="L5873" s="22"/>
      <c r="M5873" s="22"/>
    </row>
    <row r="5874" spans="1:13" ht="15.15" customHeight="1" thickBot="1" x14ac:dyDescent="0.35">
      <c r="A5874" s="22"/>
      <c r="B5874" s="22"/>
      <c r="C5874" s="22"/>
      <c r="D5874" s="26"/>
      <c r="E5874" s="5"/>
      <c r="F5874" s="3">
        <v>1</v>
      </c>
      <c r="G5874" s="20">
        <v>4.3499999999999996</v>
      </c>
      <c r="H5874" s="20"/>
      <c r="I5874" s="20">
        <v>0.9</v>
      </c>
      <c r="J5874" s="30">
        <f t="shared" ref="J5874:J5881" si="126">ROUND(F5874*G5874*I5874,3)</f>
        <v>3.915</v>
      </c>
      <c r="K5874" s="22"/>
      <c r="L5874" s="22"/>
      <c r="M5874" s="22"/>
    </row>
    <row r="5875" spans="1:13" ht="15.15" customHeight="1" thickBot="1" x14ac:dyDescent="0.35">
      <c r="A5875" s="22"/>
      <c r="B5875" s="22"/>
      <c r="C5875" s="22"/>
      <c r="D5875" s="26"/>
      <c r="E5875" s="5"/>
      <c r="F5875" s="3">
        <v>1</v>
      </c>
      <c r="G5875" s="20">
        <v>4.3499999999999996</v>
      </c>
      <c r="H5875" s="20"/>
      <c r="I5875" s="20">
        <v>0.6</v>
      </c>
      <c r="J5875" s="30">
        <f t="shared" si="126"/>
        <v>2.61</v>
      </c>
      <c r="K5875" s="22"/>
      <c r="L5875" s="22"/>
      <c r="M5875" s="22"/>
    </row>
    <row r="5876" spans="1:13" ht="15.15" customHeight="1" thickBot="1" x14ac:dyDescent="0.35">
      <c r="A5876" s="22"/>
      <c r="B5876" s="22"/>
      <c r="C5876" s="22"/>
      <c r="D5876" s="26"/>
      <c r="E5876" s="5"/>
      <c r="F5876" s="3">
        <v>1</v>
      </c>
      <c r="G5876" s="20">
        <v>0.6</v>
      </c>
      <c r="H5876" s="20"/>
      <c r="I5876" s="20">
        <v>0.9</v>
      </c>
      <c r="J5876" s="30">
        <f t="shared" si="126"/>
        <v>0.54</v>
      </c>
      <c r="K5876" s="22"/>
      <c r="L5876" s="22"/>
      <c r="M5876" s="22"/>
    </row>
    <row r="5877" spans="1:13" ht="15.15" customHeight="1" thickBot="1" x14ac:dyDescent="0.35">
      <c r="A5877" s="22"/>
      <c r="B5877" s="22"/>
      <c r="C5877" s="22"/>
      <c r="D5877" s="26"/>
      <c r="E5877" s="5"/>
      <c r="F5877" s="3">
        <v>1</v>
      </c>
      <c r="G5877" s="20">
        <v>0.15</v>
      </c>
      <c r="H5877" s="20"/>
      <c r="I5877" s="20">
        <v>0.9</v>
      </c>
      <c r="J5877" s="30">
        <f t="shared" si="126"/>
        <v>0.13500000000000001</v>
      </c>
      <c r="K5877" s="22"/>
      <c r="L5877" s="22"/>
      <c r="M5877" s="22"/>
    </row>
    <row r="5878" spans="1:13" ht="15.15" customHeight="1" thickBot="1" x14ac:dyDescent="0.35">
      <c r="A5878" s="22"/>
      <c r="B5878" s="22"/>
      <c r="C5878" s="22"/>
      <c r="D5878" s="26"/>
      <c r="E5878" s="5" t="s">
        <v>11828</v>
      </c>
      <c r="F5878" s="3">
        <v>1</v>
      </c>
      <c r="G5878" s="20">
        <v>3.85</v>
      </c>
      <c r="H5878" s="20"/>
      <c r="I5878" s="20">
        <v>1.1000000000000001</v>
      </c>
      <c r="J5878" s="30">
        <f t="shared" si="126"/>
        <v>4.2350000000000003</v>
      </c>
      <c r="K5878" s="22"/>
      <c r="L5878" s="22"/>
      <c r="M5878" s="22"/>
    </row>
    <row r="5879" spans="1:13" ht="15.15" customHeight="1" thickBot="1" x14ac:dyDescent="0.35">
      <c r="A5879" s="22"/>
      <c r="B5879" s="22"/>
      <c r="C5879" s="22"/>
      <c r="D5879" s="26"/>
      <c r="E5879" s="5"/>
      <c r="F5879" s="3">
        <v>1</v>
      </c>
      <c r="G5879" s="20">
        <v>3.85</v>
      </c>
      <c r="H5879" s="20"/>
      <c r="I5879" s="20">
        <v>0.47</v>
      </c>
      <c r="J5879" s="30">
        <f t="shared" si="126"/>
        <v>1.81</v>
      </c>
      <c r="K5879" s="22"/>
      <c r="L5879" s="22"/>
      <c r="M5879" s="22"/>
    </row>
    <row r="5880" spans="1:13" ht="15.15" customHeight="1" thickBot="1" x14ac:dyDescent="0.35">
      <c r="A5880" s="22"/>
      <c r="B5880" s="22"/>
      <c r="C5880" s="22"/>
      <c r="D5880" s="26"/>
      <c r="E5880" s="5"/>
      <c r="F5880" s="3">
        <v>1</v>
      </c>
      <c r="G5880" s="20">
        <v>0.47</v>
      </c>
      <c r="H5880" s="20"/>
      <c r="I5880" s="20">
        <v>0.9</v>
      </c>
      <c r="J5880" s="30">
        <f t="shared" si="126"/>
        <v>0.42299999999999999</v>
      </c>
      <c r="K5880" s="22"/>
      <c r="L5880" s="22"/>
      <c r="M5880" s="22"/>
    </row>
    <row r="5881" spans="1:13" ht="15.15" customHeight="1" thickBot="1" x14ac:dyDescent="0.35">
      <c r="A5881" s="22"/>
      <c r="B5881" s="22"/>
      <c r="C5881" s="22"/>
      <c r="D5881" s="26"/>
      <c r="E5881" s="5"/>
      <c r="F5881" s="3">
        <v>1</v>
      </c>
      <c r="G5881" s="20">
        <v>0.17</v>
      </c>
      <c r="H5881" s="20"/>
      <c r="I5881" s="20">
        <v>1.1000000000000001</v>
      </c>
      <c r="J5881" s="30">
        <f t="shared" si="126"/>
        <v>0.187</v>
      </c>
      <c r="K5881" s="32">
        <f>SUM(J5846:J5881)</f>
        <v>256.005</v>
      </c>
      <c r="L5881" s="22"/>
      <c r="M5881" s="22"/>
    </row>
    <row r="5882" spans="1:13" ht="15.45" customHeight="1" thickBot="1" x14ac:dyDescent="0.35">
      <c r="A5882" s="10" t="s">
        <v>11829</v>
      </c>
      <c r="B5882" s="5" t="s">
        <v>11830</v>
      </c>
      <c r="C5882" s="5" t="s">
        <v>11831</v>
      </c>
      <c r="D5882" s="84" t="s">
        <v>11832</v>
      </c>
      <c r="E5882" s="84"/>
      <c r="F5882" s="84"/>
      <c r="G5882" s="84"/>
      <c r="H5882" s="84"/>
      <c r="I5882" s="84"/>
      <c r="J5882" s="84"/>
      <c r="K5882" s="20">
        <f>SUM(K5885:K5889)</f>
        <v>85.712000000000018</v>
      </c>
      <c r="L5882" s="21">
        <f>ROUND(0*(1+M2/100),2)</f>
        <v>0</v>
      </c>
      <c r="M5882" s="21">
        <f>ROUND(K5882*L5882,2)</f>
        <v>0</v>
      </c>
    </row>
    <row r="5883" spans="1:13" ht="76.8" customHeight="1" thickBot="1" x14ac:dyDescent="0.35">
      <c r="A5883" s="22"/>
      <c r="B5883" s="22"/>
      <c r="C5883" s="22"/>
      <c r="D5883" s="84" t="s">
        <v>11833</v>
      </c>
      <c r="E5883" s="84"/>
      <c r="F5883" s="84"/>
      <c r="G5883" s="84"/>
      <c r="H5883" s="84"/>
      <c r="I5883" s="84"/>
      <c r="J5883" s="84"/>
      <c r="K5883" s="84"/>
      <c r="L5883" s="84"/>
      <c r="M5883" s="84"/>
    </row>
    <row r="5884" spans="1:13" ht="15.15" customHeight="1" thickBot="1" x14ac:dyDescent="0.35">
      <c r="A5884" s="22"/>
      <c r="B5884" s="22"/>
      <c r="C5884" s="22"/>
      <c r="D5884" s="22"/>
      <c r="E5884" s="23"/>
      <c r="F5884" s="25" t="s">
        <v>11834</v>
      </c>
      <c r="G5884" s="25" t="s">
        <v>11835</v>
      </c>
      <c r="H5884" s="25" t="s">
        <v>11836</v>
      </c>
      <c r="I5884" s="25" t="s">
        <v>11837</v>
      </c>
      <c r="J5884" s="25" t="s">
        <v>11838</v>
      </c>
      <c r="K5884" s="25" t="s">
        <v>11839</v>
      </c>
      <c r="L5884" s="22"/>
      <c r="M5884" s="22"/>
    </row>
    <row r="5885" spans="1:13" ht="21.3" customHeight="1" thickBot="1" x14ac:dyDescent="0.35">
      <c r="A5885" s="22"/>
      <c r="B5885" s="22"/>
      <c r="C5885" s="22"/>
      <c r="D5885" s="26"/>
      <c r="E5885" s="27" t="s">
        <v>11840</v>
      </c>
      <c r="F5885" s="28">
        <v>22</v>
      </c>
      <c r="G5885" s="29">
        <v>1.26</v>
      </c>
      <c r="H5885" s="29"/>
      <c r="I5885" s="29">
        <v>1.2</v>
      </c>
      <c r="J5885" s="31">
        <f>ROUND(F5885*G5885*I5885,3)</f>
        <v>33.264000000000003</v>
      </c>
      <c r="K5885" s="42"/>
      <c r="L5885" s="22"/>
      <c r="M5885" s="22"/>
    </row>
    <row r="5886" spans="1:13" ht="15.15" customHeight="1" thickBot="1" x14ac:dyDescent="0.35">
      <c r="A5886" s="22"/>
      <c r="B5886" s="22"/>
      <c r="C5886" s="22"/>
      <c r="D5886" s="26"/>
      <c r="E5886" s="5"/>
      <c r="F5886" s="3">
        <v>44</v>
      </c>
      <c r="G5886" s="20">
        <v>1</v>
      </c>
      <c r="H5886" s="20">
        <v>0.25</v>
      </c>
      <c r="I5886" s="20"/>
      <c r="J5886" s="30">
        <f>ROUND(F5886*G5886*H5886,3)</f>
        <v>11</v>
      </c>
      <c r="K5886" s="22"/>
      <c r="L5886" s="22"/>
      <c r="M5886" s="22"/>
    </row>
    <row r="5887" spans="1:13" ht="15.15" customHeight="1" thickBot="1" x14ac:dyDescent="0.35">
      <c r="A5887" s="22"/>
      <c r="B5887" s="22"/>
      <c r="C5887" s="22"/>
      <c r="D5887" s="26"/>
      <c r="E5887" s="5" t="s">
        <v>11841</v>
      </c>
      <c r="F5887" s="3">
        <v>22</v>
      </c>
      <c r="G5887" s="20">
        <v>1.26</v>
      </c>
      <c r="H5887" s="20">
        <v>0.3</v>
      </c>
      <c r="I5887" s="20"/>
      <c r="J5887" s="30">
        <f>ROUND(F5887*G5887*H5887,3)</f>
        <v>8.3160000000000007</v>
      </c>
      <c r="K5887" s="22"/>
      <c r="L5887" s="22"/>
      <c r="M5887" s="22"/>
    </row>
    <row r="5888" spans="1:13" ht="15.15" customHeight="1" thickBot="1" x14ac:dyDescent="0.35">
      <c r="A5888" s="22"/>
      <c r="B5888" s="22"/>
      <c r="C5888" s="22"/>
      <c r="D5888" s="26"/>
      <c r="E5888" s="5"/>
      <c r="F5888" s="3">
        <v>44</v>
      </c>
      <c r="G5888" s="20">
        <v>1.25</v>
      </c>
      <c r="H5888" s="20">
        <v>0.3</v>
      </c>
      <c r="I5888" s="20"/>
      <c r="J5888" s="30">
        <f>ROUND(F5888*G5888*H5888,3)</f>
        <v>16.5</v>
      </c>
      <c r="K5888" s="22"/>
      <c r="L5888" s="22"/>
      <c r="M5888" s="22"/>
    </row>
    <row r="5889" spans="1:13" ht="15.15" customHeight="1" thickBot="1" x14ac:dyDescent="0.35">
      <c r="A5889" s="22"/>
      <c r="B5889" s="22"/>
      <c r="C5889" s="22"/>
      <c r="D5889" s="26"/>
      <c r="E5889" s="5" t="s">
        <v>11842</v>
      </c>
      <c r="F5889" s="3">
        <v>22</v>
      </c>
      <c r="G5889" s="20">
        <v>1.26</v>
      </c>
      <c r="H5889" s="20">
        <v>0.6</v>
      </c>
      <c r="I5889" s="20"/>
      <c r="J5889" s="30">
        <f>ROUND(F5889*G5889*H5889,3)</f>
        <v>16.632000000000001</v>
      </c>
      <c r="K5889" s="32">
        <f>SUM(J5885:J5889)</f>
        <v>85.712000000000018</v>
      </c>
      <c r="L5889" s="22"/>
      <c r="M5889" s="22"/>
    </row>
    <row r="5890" spans="1:13" ht="15.45" customHeight="1" thickBot="1" x14ac:dyDescent="0.35">
      <c r="A5890" s="34"/>
      <c r="B5890" s="34"/>
      <c r="C5890" s="34"/>
      <c r="D5890" s="35" t="s">
        <v>11843</v>
      </c>
      <c r="E5890" s="36"/>
      <c r="F5890" s="36"/>
      <c r="G5890" s="36"/>
      <c r="H5890" s="36"/>
      <c r="I5890" s="36"/>
      <c r="J5890" s="36"/>
      <c r="K5890" s="36"/>
      <c r="L5890" s="37">
        <f>M5662+M5723+M5773+M5843+M5882</f>
        <v>0</v>
      </c>
      <c r="M5890" s="37">
        <f>ROUND(L5890,2)</f>
        <v>0</v>
      </c>
    </row>
    <row r="5891" spans="1:13" ht="15.45" customHeight="1" thickBot="1" x14ac:dyDescent="0.35">
      <c r="A5891" s="38" t="s">
        <v>11844</v>
      </c>
      <c r="B5891" s="38" t="s">
        <v>11845</v>
      </c>
      <c r="C5891" s="39"/>
      <c r="D5891" s="85" t="s">
        <v>11846</v>
      </c>
      <c r="E5891" s="85"/>
      <c r="F5891" s="85"/>
      <c r="G5891" s="85"/>
      <c r="H5891" s="85"/>
      <c r="I5891" s="85"/>
      <c r="J5891" s="85"/>
      <c r="K5891" s="39"/>
      <c r="L5891" s="40">
        <f>L6083</f>
        <v>0</v>
      </c>
      <c r="M5891" s="40">
        <f>ROUND(L5891,2)</f>
        <v>0</v>
      </c>
    </row>
    <row r="5892" spans="1:13" ht="15.45" customHeight="1" thickBot="1" x14ac:dyDescent="0.35">
      <c r="A5892" s="10" t="s">
        <v>11847</v>
      </c>
      <c r="B5892" s="5" t="s">
        <v>11848</v>
      </c>
      <c r="C5892" s="5" t="s">
        <v>11849</v>
      </c>
      <c r="D5892" s="84" t="s">
        <v>11850</v>
      </c>
      <c r="E5892" s="84"/>
      <c r="F5892" s="84"/>
      <c r="G5892" s="84"/>
      <c r="H5892" s="84"/>
      <c r="I5892" s="84"/>
      <c r="J5892" s="84"/>
      <c r="K5892" s="20">
        <f>SUM(K5895:K6003)</f>
        <v>436.94999999999987</v>
      </c>
      <c r="L5892" s="21">
        <f>ROUND(0*(1+M2/100),2)</f>
        <v>0</v>
      </c>
      <c r="M5892" s="21">
        <f>ROUND(K5892*L5892,2)</f>
        <v>0</v>
      </c>
    </row>
    <row r="5893" spans="1:13" ht="58.35" customHeight="1" thickBot="1" x14ac:dyDescent="0.35">
      <c r="A5893" s="22"/>
      <c r="B5893" s="22"/>
      <c r="C5893" s="22"/>
      <c r="D5893" s="84" t="s">
        <v>11851</v>
      </c>
      <c r="E5893" s="84"/>
      <c r="F5893" s="84"/>
      <c r="G5893" s="84"/>
      <c r="H5893" s="84"/>
      <c r="I5893" s="84"/>
      <c r="J5893" s="84"/>
      <c r="K5893" s="84"/>
      <c r="L5893" s="84"/>
      <c r="M5893" s="84"/>
    </row>
    <row r="5894" spans="1:13" ht="15.15" customHeight="1" thickBot="1" x14ac:dyDescent="0.35">
      <c r="A5894" s="22"/>
      <c r="B5894" s="22"/>
      <c r="C5894" s="22"/>
      <c r="D5894" s="22"/>
      <c r="E5894" s="23"/>
      <c r="F5894" s="25" t="s">
        <v>11852</v>
      </c>
      <c r="G5894" s="25" t="s">
        <v>11853</v>
      </c>
      <c r="H5894" s="25" t="s">
        <v>11854</v>
      </c>
      <c r="I5894" s="25" t="s">
        <v>11855</v>
      </c>
      <c r="J5894" s="25" t="s">
        <v>11856</v>
      </c>
      <c r="K5894" s="25" t="s">
        <v>11857</v>
      </c>
      <c r="L5894" s="22"/>
      <c r="M5894" s="22"/>
    </row>
    <row r="5895" spans="1:13" ht="15.15" customHeight="1" thickBot="1" x14ac:dyDescent="0.35">
      <c r="A5895" s="22"/>
      <c r="B5895" s="22"/>
      <c r="C5895" s="22"/>
      <c r="D5895" s="26"/>
      <c r="E5895" s="27" t="s">
        <v>11858</v>
      </c>
      <c r="F5895" s="28"/>
      <c r="G5895" s="29"/>
      <c r="H5895" s="29"/>
      <c r="I5895" s="29"/>
      <c r="J5895" s="41" t="s">
        <v>11859</v>
      </c>
      <c r="K5895" s="42"/>
      <c r="L5895" s="22"/>
      <c r="M5895" s="22"/>
    </row>
    <row r="5896" spans="1:13" ht="15.15" customHeight="1" thickBot="1" x14ac:dyDescent="0.35">
      <c r="A5896" s="22"/>
      <c r="B5896" s="22"/>
      <c r="C5896" s="22"/>
      <c r="D5896" s="26"/>
      <c r="E5896" s="5">
        <v>1</v>
      </c>
      <c r="F5896" s="3">
        <v>2</v>
      </c>
      <c r="G5896" s="20">
        <v>3.3</v>
      </c>
      <c r="H5896" s="20"/>
      <c r="I5896" s="20">
        <v>2.2000000000000002</v>
      </c>
      <c r="J5896" s="30">
        <f t="shared" ref="J5896:J5918" si="127">ROUND(F5896*G5896*I5896,3)</f>
        <v>14.52</v>
      </c>
      <c r="K5896" s="22"/>
      <c r="L5896" s="22"/>
      <c r="M5896" s="22"/>
    </row>
    <row r="5897" spans="1:13" ht="15.15" customHeight="1" thickBot="1" x14ac:dyDescent="0.35">
      <c r="A5897" s="22"/>
      <c r="B5897" s="22"/>
      <c r="C5897" s="22"/>
      <c r="D5897" s="26"/>
      <c r="E5897" s="5"/>
      <c r="F5897" s="3">
        <v>1</v>
      </c>
      <c r="G5897" s="20">
        <v>1.8</v>
      </c>
      <c r="H5897" s="20"/>
      <c r="I5897" s="20">
        <v>2.2000000000000002</v>
      </c>
      <c r="J5897" s="30">
        <f t="shared" si="127"/>
        <v>3.96</v>
      </c>
      <c r="K5897" s="22"/>
      <c r="L5897" s="22"/>
      <c r="M5897" s="22"/>
    </row>
    <row r="5898" spans="1:13" ht="15.15" customHeight="1" thickBot="1" x14ac:dyDescent="0.35">
      <c r="A5898" s="22"/>
      <c r="B5898" s="22"/>
      <c r="C5898" s="22"/>
      <c r="D5898" s="26"/>
      <c r="E5898" s="5"/>
      <c r="F5898" s="3">
        <v>1</v>
      </c>
      <c r="G5898" s="20">
        <v>0.75</v>
      </c>
      <c r="H5898" s="20"/>
      <c r="I5898" s="20">
        <v>2.2000000000000002</v>
      </c>
      <c r="J5898" s="30">
        <f t="shared" si="127"/>
        <v>1.65</v>
      </c>
      <c r="K5898" s="22"/>
      <c r="L5898" s="22"/>
      <c r="M5898" s="22"/>
    </row>
    <row r="5899" spans="1:13" ht="15.15" customHeight="1" thickBot="1" x14ac:dyDescent="0.35">
      <c r="A5899" s="22"/>
      <c r="B5899" s="22"/>
      <c r="C5899" s="22"/>
      <c r="D5899" s="26"/>
      <c r="E5899" s="5" t="s">
        <v>11860</v>
      </c>
      <c r="F5899" s="3">
        <v>-1</v>
      </c>
      <c r="G5899" s="20">
        <v>1.8</v>
      </c>
      <c r="H5899" s="20"/>
      <c r="I5899" s="20">
        <v>2.2000000000000002</v>
      </c>
      <c r="J5899" s="30">
        <f t="shared" si="127"/>
        <v>-3.96</v>
      </c>
      <c r="K5899" s="22"/>
      <c r="L5899" s="22"/>
      <c r="M5899" s="22"/>
    </row>
    <row r="5900" spans="1:13" ht="15.15" customHeight="1" thickBot="1" x14ac:dyDescent="0.35">
      <c r="A5900" s="22"/>
      <c r="B5900" s="22"/>
      <c r="C5900" s="22"/>
      <c r="D5900" s="26"/>
      <c r="E5900" s="5" t="s">
        <v>11861</v>
      </c>
      <c r="F5900" s="3">
        <v>-1</v>
      </c>
      <c r="G5900" s="20">
        <v>1</v>
      </c>
      <c r="H5900" s="20"/>
      <c r="I5900" s="20">
        <v>2.0499999999999998</v>
      </c>
      <c r="J5900" s="30">
        <f t="shared" si="127"/>
        <v>-2.0499999999999998</v>
      </c>
      <c r="K5900" s="22"/>
      <c r="L5900" s="22"/>
      <c r="M5900" s="22"/>
    </row>
    <row r="5901" spans="1:13" ht="15.15" customHeight="1" thickBot="1" x14ac:dyDescent="0.35">
      <c r="A5901" s="22"/>
      <c r="B5901" s="22"/>
      <c r="C5901" s="22"/>
      <c r="D5901" s="26"/>
      <c r="E5901" s="5">
        <v>2</v>
      </c>
      <c r="F5901" s="3">
        <v>2</v>
      </c>
      <c r="G5901" s="20">
        <v>3.3</v>
      </c>
      <c r="H5901" s="20"/>
      <c r="I5901" s="20">
        <v>2.2000000000000002</v>
      </c>
      <c r="J5901" s="30">
        <f t="shared" si="127"/>
        <v>14.52</v>
      </c>
      <c r="K5901" s="22"/>
      <c r="L5901" s="22"/>
      <c r="M5901" s="22"/>
    </row>
    <row r="5902" spans="1:13" ht="15.15" customHeight="1" thickBot="1" x14ac:dyDescent="0.35">
      <c r="A5902" s="22"/>
      <c r="B5902" s="22"/>
      <c r="C5902" s="22"/>
      <c r="D5902" s="26"/>
      <c r="E5902" s="5"/>
      <c r="F5902" s="3">
        <v>1</v>
      </c>
      <c r="G5902" s="20">
        <v>1.8</v>
      </c>
      <c r="H5902" s="20"/>
      <c r="I5902" s="20">
        <v>2.2000000000000002</v>
      </c>
      <c r="J5902" s="30">
        <f t="shared" si="127"/>
        <v>3.96</v>
      </c>
      <c r="K5902" s="22"/>
      <c r="L5902" s="22"/>
      <c r="M5902" s="22"/>
    </row>
    <row r="5903" spans="1:13" ht="15.15" customHeight="1" thickBot="1" x14ac:dyDescent="0.35">
      <c r="A5903" s="22"/>
      <c r="B5903" s="22"/>
      <c r="C5903" s="22"/>
      <c r="D5903" s="26"/>
      <c r="E5903" s="5"/>
      <c r="F5903" s="3">
        <v>1</v>
      </c>
      <c r="G5903" s="20">
        <v>0.6</v>
      </c>
      <c r="H5903" s="20"/>
      <c r="I5903" s="20">
        <v>2.2000000000000002</v>
      </c>
      <c r="J5903" s="30">
        <f t="shared" si="127"/>
        <v>1.32</v>
      </c>
      <c r="K5903" s="22"/>
      <c r="L5903" s="22"/>
      <c r="M5903" s="22"/>
    </row>
    <row r="5904" spans="1:13" ht="15.15" customHeight="1" thickBot="1" x14ac:dyDescent="0.35">
      <c r="A5904" s="22"/>
      <c r="B5904" s="22"/>
      <c r="C5904" s="22"/>
      <c r="D5904" s="26"/>
      <c r="E5904" s="5" t="s">
        <v>11862</v>
      </c>
      <c r="F5904" s="3">
        <v>-1</v>
      </c>
      <c r="G5904" s="20">
        <v>1.8</v>
      </c>
      <c r="H5904" s="20"/>
      <c r="I5904" s="20">
        <v>2.2000000000000002</v>
      </c>
      <c r="J5904" s="30">
        <f t="shared" si="127"/>
        <v>-3.96</v>
      </c>
      <c r="K5904" s="22"/>
      <c r="L5904" s="22"/>
      <c r="M5904" s="22"/>
    </row>
    <row r="5905" spans="1:13" ht="15.15" customHeight="1" thickBot="1" x14ac:dyDescent="0.35">
      <c r="A5905" s="22"/>
      <c r="B5905" s="22"/>
      <c r="C5905" s="22"/>
      <c r="D5905" s="26"/>
      <c r="E5905" s="5" t="s">
        <v>11863</v>
      </c>
      <c r="F5905" s="3">
        <v>-1</v>
      </c>
      <c r="G5905" s="20">
        <v>1</v>
      </c>
      <c r="H5905" s="20"/>
      <c r="I5905" s="20">
        <v>2.0499999999999998</v>
      </c>
      <c r="J5905" s="30">
        <f t="shared" si="127"/>
        <v>-2.0499999999999998</v>
      </c>
      <c r="K5905" s="22"/>
      <c r="L5905" s="22"/>
      <c r="M5905" s="22"/>
    </row>
    <row r="5906" spans="1:13" ht="15.15" customHeight="1" thickBot="1" x14ac:dyDescent="0.35">
      <c r="A5906" s="22"/>
      <c r="B5906" s="22"/>
      <c r="C5906" s="22"/>
      <c r="D5906" s="26"/>
      <c r="E5906" s="5" t="s">
        <v>11864</v>
      </c>
      <c r="F5906" s="3">
        <v>6</v>
      </c>
      <c r="G5906" s="20">
        <v>3.3</v>
      </c>
      <c r="H5906" s="20"/>
      <c r="I5906" s="20">
        <v>2.2000000000000002</v>
      </c>
      <c r="J5906" s="30">
        <f t="shared" si="127"/>
        <v>43.56</v>
      </c>
      <c r="K5906" s="22"/>
      <c r="L5906" s="22"/>
      <c r="M5906" s="22"/>
    </row>
    <row r="5907" spans="1:13" ht="15.15" customHeight="1" thickBot="1" x14ac:dyDescent="0.35">
      <c r="A5907" s="22"/>
      <c r="B5907" s="22"/>
      <c r="C5907" s="22"/>
      <c r="D5907" s="26"/>
      <c r="E5907" s="5"/>
      <c r="F5907" s="3">
        <v>3</v>
      </c>
      <c r="G5907" s="20">
        <v>1.8</v>
      </c>
      <c r="H5907" s="20"/>
      <c r="I5907" s="20">
        <v>2.2000000000000002</v>
      </c>
      <c r="J5907" s="30">
        <f t="shared" si="127"/>
        <v>11.88</v>
      </c>
      <c r="K5907" s="22"/>
      <c r="L5907" s="22"/>
      <c r="M5907" s="22"/>
    </row>
    <row r="5908" spans="1:13" ht="15.15" customHeight="1" thickBot="1" x14ac:dyDescent="0.35">
      <c r="A5908" s="22"/>
      <c r="B5908" s="22"/>
      <c r="C5908" s="22"/>
      <c r="D5908" s="26"/>
      <c r="E5908" s="5"/>
      <c r="F5908" s="3">
        <v>3</v>
      </c>
      <c r="G5908" s="20">
        <v>0.6</v>
      </c>
      <c r="H5908" s="20"/>
      <c r="I5908" s="20">
        <v>2.2000000000000002</v>
      </c>
      <c r="J5908" s="30">
        <f t="shared" si="127"/>
        <v>3.96</v>
      </c>
      <c r="K5908" s="22"/>
      <c r="L5908" s="22"/>
      <c r="M5908" s="22"/>
    </row>
    <row r="5909" spans="1:13" ht="15.15" customHeight="1" thickBot="1" x14ac:dyDescent="0.35">
      <c r="A5909" s="22"/>
      <c r="B5909" s="22"/>
      <c r="C5909" s="22"/>
      <c r="D5909" s="26"/>
      <c r="E5909" s="5" t="s">
        <v>11865</v>
      </c>
      <c r="F5909" s="3">
        <v>-3</v>
      </c>
      <c r="G5909" s="20">
        <v>1.8</v>
      </c>
      <c r="H5909" s="20"/>
      <c r="I5909" s="20">
        <v>2.2000000000000002</v>
      </c>
      <c r="J5909" s="30">
        <f t="shared" si="127"/>
        <v>-11.88</v>
      </c>
      <c r="K5909" s="22"/>
      <c r="L5909" s="22"/>
      <c r="M5909" s="22"/>
    </row>
    <row r="5910" spans="1:13" ht="15.15" customHeight="1" thickBot="1" x14ac:dyDescent="0.35">
      <c r="A5910" s="22"/>
      <c r="B5910" s="22"/>
      <c r="C5910" s="22"/>
      <c r="D5910" s="26"/>
      <c r="E5910" s="5" t="s">
        <v>11866</v>
      </c>
      <c r="F5910" s="3">
        <v>-3</v>
      </c>
      <c r="G5910" s="20">
        <v>1</v>
      </c>
      <c r="H5910" s="20"/>
      <c r="I5910" s="20">
        <v>2.0499999999999998</v>
      </c>
      <c r="J5910" s="30">
        <f t="shared" si="127"/>
        <v>-6.15</v>
      </c>
      <c r="K5910" s="22"/>
      <c r="L5910" s="22"/>
      <c r="M5910" s="22"/>
    </row>
    <row r="5911" spans="1:13" ht="15.15" customHeight="1" thickBot="1" x14ac:dyDescent="0.35">
      <c r="A5911" s="22"/>
      <c r="B5911" s="22"/>
      <c r="C5911" s="22"/>
      <c r="D5911" s="26"/>
      <c r="E5911" s="5" t="s">
        <v>11867</v>
      </c>
      <c r="F5911" s="3">
        <v>2</v>
      </c>
      <c r="G5911" s="20">
        <v>3.3</v>
      </c>
      <c r="H5911" s="20"/>
      <c r="I5911" s="20">
        <v>2.2000000000000002</v>
      </c>
      <c r="J5911" s="30">
        <f t="shared" si="127"/>
        <v>14.52</v>
      </c>
      <c r="K5911" s="22"/>
      <c r="L5911" s="22"/>
      <c r="M5911" s="22"/>
    </row>
    <row r="5912" spans="1:13" ht="15.15" customHeight="1" thickBot="1" x14ac:dyDescent="0.35">
      <c r="A5912" s="22"/>
      <c r="B5912" s="22"/>
      <c r="C5912" s="22"/>
      <c r="D5912" s="26"/>
      <c r="E5912" s="5"/>
      <c r="F5912" s="3">
        <v>1</v>
      </c>
      <c r="G5912" s="20">
        <v>1.2</v>
      </c>
      <c r="H5912" s="20"/>
      <c r="I5912" s="20">
        <v>2.2000000000000002</v>
      </c>
      <c r="J5912" s="30">
        <f t="shared" si="127"/>
        <v>2.64</v>
      </c>
      <c r="K5912" s="22"/>
      <c r="L5912" s="22"/>
      <c r="M5912" s="22"/>
    </row>
    <row r="5913" spans="1:13" ht="15.15" customHeight="1" thickBot="1" x14ac:dyDescent="0.35">
      <c r="A5913" s="22"/>
      <c r="B5913" s="22"/>
      <c r="C5913" s="22"/>
      <c r="D5913" s="26"/>
      <c r="E5913" s="5" t="s">
        <v>11868</v>
      </c>
      <c r="F5913" s="3">
        <v>-1</v>
      </c>
      <c r="G5913" s="20">
        <v>1.8</v>
      </c>
      <c r="H5913" s="20"/>
      <c r="I5913" s="20">
        <v>2.2000000000000002</v>
      </c>
      <c r="J5913" s="30">
        <f t="shared" si="127"/>
        <v>-3.96</v>
      </c>
      <c r="K5913" s="22"/>
      <c r="L5913" s="22"/>
      <c r="M5913" s="22"/>
    </row>
    <row r="5914" spans="1:13" ht="15.15" customHeight="1" thickBot="1" x14ac:dyDescent="0.35">
      <c r="A5914" s="22"/>
      <c r="B5914" s="22"/>
      <c r="C5914" s="22"/>
      <c r="D5914" s="26"/>
      <c r="E5914" s="5" t="s">
        <v>11869</v>
      </c>
      <c r="F5914" s="3">
        <v>-1</v>
      </c>
      <c r="G5914" s="20">
        <v>1</v>
      </c>
      <c r="H5914" s="20"/>
      <c r="I5914" s="20">
        <v>2.0499999999999998</v>
      </c>
      <c r="J5914" s="30">
        <f t="shared" si="127"/>
        <v>-2.0499999999999998</v>
      </c>
      <c r="K5914" s="22"/>
      <c r="L5914" s="22"/>
      <c r="M5914" s="22"/>
    </row>
    <row r="5915" spans="1:13" ht="15.15" customHeight="1" thickBot="1" x14ac:dyDescent="0.35">
      <c r="A5915" s="22"/>
      <c r="B5915" s="22"/>
      <c r="C5915" s="22"/>
      <c r="D5915" s="26"/>
      <c r="E5915" s="5" t="s">
        <v>11870</v>
      </c>
      <c r="F5915" s="3">
        <v>2</v>
      </c>
      <c r="G5915" s="20">
        <v>3.25</v>
      </c>
      <c r="H5915" s="20"/>
      <c r="I5915" s="20">
        <v>2.2000000000000002</v>
      </c>
      <c r="J5915" s="30">
        <f t="shared" si="127"/>
        <v>14.3</v>
      </c>
      <c r="K5915" s="22"/>
      <c r="L5915" s="22"/>
      <c r="M5915" s="22"/>
    </row>
    <row r="5916" spans="1:13" ht="15.15" customHeight="1" thickBot="1" x14ac:dyDescent="0.35">
      <c r="A5916" s="22"/>
      <c r="B5916" s="22"/>
      <c r="C5916" s="22"/>
      <c r="D5916" s="26"/>
      <c r="E5916" s="5"/>
      <c r="F5916" s="3">
        <v>1</v>
      </c>
      <c r="G5916" s="20">
        <v>1.2</v>
      </c>
      <c r="H5916" s="20"/>
      <c r="I5916" s="20">
        <v>2.2000000000000002</v>
      </c>
      <c r="J5916" s="30">
        <f t="shared" si="127"/>
        <v>2.64</v>
      </c>
      <c r="K5916" s="22"/>
      <c r="L5916" s="22"/>
      <c r="M5916" s="22"/>
    </row>
    <row r="5917" spans="1:13" ht="15.15" customHeight="1" thickBot="1" x14ac:dyDescent="0.35">
      <c r="A5917" s="22"/>
      <c r="B5917" s="22"/>
      <c r="C5917" s="22"/>
      <c r="D5917" s="26"/>
      <c r="E5917" s="5" t="s">
        <v>11871</v>
      </c>
      <c r="F5917" s="3">
        <v>-1</v>
      </c>
      <c r="G5917" s="20">
        <v>1.8</v>
      </c>
      <c r="H5917" s="20"/>
      <c r="I5917" s="20">
        <v>2.2000000000000002</v>
      </c>
      <c r="J5917" s="30">
        <f t="shared" si="127"/>
        <v>-3.96</v>
      </c>
      <c r="K5917" s="22"/>
      <c r="L5917" s="22"/>
      <c r="M5917" s="22"/>
    </row>
    <row r="5918" spans="1:13" ht="15.15" customHeight="1" thickBot="1" x14ac:dyDescent="0.35">
      <c r="A5918" s="22"/>
      <c r="B5918" s="22"/>
      <c r="C5918" s="22"/>
      <c r="D5918" s="26"/>
      <c r="E5918" s="5" t="s">
        <v>11872</v>
      </c>
      <c r="F5918" s="3">
        <v>-1</v>
      </c>
      <c r="G5918" s="20">
        <v>1</v>
      </c>
      <c r="H5918" s="20"/>
      <c r="I5918" s="20">
        <v>2.0499999999999998</v>
      </c>
      <c r="J5918" s="30">
        <f t="shared" si="127"/>
        <v>-2.0499999999999998</v>
      </c>
      <c r="K5918" s="22"/>
      <c r="L5918" s="22"/>
      <c r="M5918" s="22"/>
    </row>
    <row r="5919" spans="1:13" ht="15.15" customHeight="1" thickBot="1" x14ac:dyDescent="0.35">
      <c r="A5919" s="22"/>
      <c r="B5919" s="22"/>
      <c r="C5919" s="22"/>
      <c r="D5919" s="26"/>
      <c r="E5919" s="5" t="s">
        <v>11873</v>
      </c>
      <c r="F5919" s="3"/>
      <c r="G5919" s="20"/>
      <c r="H5919" s="20"/>
      <c r="I5919" s="20"/>
      <c r="J5919" s="24" t="s">
        <v>11874</v>
      </c>
      <c r="K5919" s="22"/>
      <c r="L5919" s="22"/>
      <c r="M5919" s="22"/>
    </row>
    <row r="5920" spans="1:13" ht="15.15" customHeight="1" thickBot="1" x14ac:dyDescent="0.35">
      <c r="A5920" s="22"/>
      <c r="B5920" s="22"/>
      <c r="C5920" s="22"/>
      <c r="D5920" s="26"/>
      <c r="E5920" s="5">
        <v>101</v>
      </c>
      <c r="F5920" s="3">
        <v>2</v>
      </c>
      <c r="G5920" s="20">
        <v>3.3</v>
      </c>
      <c r="H5920" s="20"/>
      <c r="I5920" s="20">
        <v>2.2000000000000002</v>
      </c>
      <c r="J5920" s="30">
        <f t="shared" ref="J5920:J5951" si="128">ROUND(F5920*G5920*I5920,3)</f>
        <v>14.52</v>
      </c>
      <c r="K5920" s="22"/>
      <c r="L5920" s="22"/>
      <c r="M5920" s="22"/>
    </row>
    <row r="5921" spans="1:13" ht="15.15" customHeight="1" thickBot="1" x14ac:dyDescent="0.35">
      <c r="A5921" s="22"/>
      <c r="B5921" s="22"/>
      <c r="C5921" s="22"/>
      <c r="D5921" s="26"/>
      <c r="E5921" s="5"/>
      <c r="F5921" s="3">
        <v>2</v>
      </c>
      <c r="G5921" s="20">
        <v>2.65</v>
      </c>
      <c r="H5921" s="20"/>
      <c r="I5921" s="20">
        <v>2.2000000000000002</v>
      </c>
      <c r="J5921" s="30">
        <f t="shared" si="128"/>
        <v>11.66</v>
      </c>
      <c r="K5921" s="22"/>
      <c r="L5921" s="22"/>
      <c r="M5921" s="22"/>
    </row>
    <row r="5922" spans="1:13" ht="15.15" customHeight="1" thickBot="1" x14ac:dyDescent="0.35">
      <c r="A5922" s="22"/>
      <c r="B5922" s="22"/>
      <c r="C5922" s="22"/>
      <c r="D5922" s="26"/>
      <c r="E5922" s="5"/>
      <c r="F5922" s="3">
        <v>-1</v>
      </c>
      <c r="G5922" s="20">
        <v>1.2</v>
      </c>
      <c r="H5922" s="20"/>
      <c r="I5922" s="20">
        <v>2.2000000000000002</v>
      </c>
      <c r="J5922" s="30">
        <f t="shared" si="128"/>
        <v>-2.64</v>
      </c>
      <c r="K5922" s="22"/>
      <c r="L5922" s="22"/>
      <c r="M5922" s="22"/>
    </row>
    <row r="5923" spans="1:13" ht="21.3" customHeight="1" thickBot="1" x14ac:dyDescent="0.35">
      <c r="A5923" s="22"/>
      <c r="B5923" s="22"/>
      <c r="C5923" s="22"/>
      <c r="D5923" s="26"/>
      <c r="E5923" s="5" t="s">
        <v>11875</v>
      </c>
      <c r="F5923" s="3">
        <v>10</v>
      </c>
      <c r="G5923" s="20">
        <v>3.3</v>
      </c>
      <c r="H5923" s="20"/>
      <c r="I5923" s="20">
        <v>2.2000000000000002</v>
      </c>
      <c r="J5923" s="30">
        <f t="shared" si="128"/>
        <v>72.599999999999994</v>
      </c>
      <c r="K5923" s="22"/>
      <c r="L5923" s="22"/>
      <c r="M5923" s="22"/>
    </row>
    <row r="5924" spans="1:13" ht="15.15" customHeight="1" thickBot="1" x14ac:dyDescent="0.35">
      <c r="A5924" s="22"/>
      <c r="B5924" s="22"/>
      <c r="C5924" s="22"/>
      <c r="D5924" s="26"/>
      <c r="E5924" s="5"/>
      <c r="F5924" s="3">
        <v>5</v>
      </c>
      <c r="G5924" s="20">
        <v>1.8</v>
      </c>
      <c r="H5924" s="20"/>
      <c r="I5924" s="20">
        <v>2.2000000000000002</v>
      </c>
      <c r="J5924" s="30">
        <f t="shared" si="128"/>
        <v>19.8</v>
      </c>
      <c r="K5924" s="22"/>
      <c r="L5924" s="22"/>
      <c r="M5924" s="22"/>
    </row>
    <row r="5925" spans="1:13" ht="15.15" customHeight="1" thickBot="1" x14ac:dyDescent="0.35">
      <c r="A5925" s="22"/>
      <c r="B5925" s="22"/>
      <c r="C5925" s="22"/>
      <c r="D5925" s="26"/>
      <c r="E5925" s="5"/>
      <c r="F5925" s="3">
        <v>5</v>
      </c>
      <c r="G5925" s="20">
        <v>0.6</v>
      </c>
      <c r="H5925" s="20"/>
      <c r="I5925" s="20">
        <v>2.2000000000000002</v>
      </c>
      <c r="J5925" s="30">
        <f t="shared" si="128"/>
        <v>6.6</v>
      </c>
      <c r="K5925" s="22"/>
      <c r="L5925" s="22"/>
      <c r="M5925" s="22"/>
    </row>
    <row r="5926" spans="1:13" ht="15.15" customHeight="1" thickBot="1" x14ac:dyDescent="0.35">
      <c r="A5926" s="22"/>
      <c r="B5926" s="22"/>
      <c r="C5926" s="22"/>
      <c r="D5926" s="26"/>
      <c r="E5926" s="5" t="s">
        <v>11876</v>
      </c>
      <c r="F5926" s="3">
        <v>-5</v>
      </c>
      <c r="G5926" s="20">
        <v>1.8</v>
      </c>
      <c r="H5926" s="20"/>
      <c r="I5926" s="20">
        <v>2.2000000000000002</v>
      </c>
      <c r="J5926" s="30">
        <f t="shared" si="128"/>
        <v>-19.8</v>
      </c>
      <c r="K5926" s="22"/>
      <c r="L5926" s="22"/>
      <c r="M5926" s="22"/>
    </row>
    <row r="5927" spans="1:13" ht="15.15" customHeight="1" thickBot="1" x14ac:dyDescent="0.35">
      <c r="A5927" s="22"/>
      <c r="B5927" s="22"/>
      <c r="C5927" s="22"/>
      <c r="D5927" s="26"/>
      <c r="E5927" s="5" t="s">
        <v>11877</v>
      </c>
      <c r="F5927" s="3">
        <v>-5</v>
      </c>
      <c r="G5927" s="20">
        <v>1</v>
      </c>
      <c r="H5927" s="20"/>
      <c r="I5927" s="20">
        <v>2.0499999999999998</v>
      </c>
      <c r="J5927" s="30">
        <f t="shared" si="128"/>
        <v>-10.25</v>
      </c>
      <c r="K5927" s="22"/>
      <c r="L5927" s="22"/>
      <c r="M5927" s="22"/>
    </row>
    <row r="5928" spans="1:13" ht="15.15" customHeight="1" thickBot="1" x14ac:dyDescent="0.35">
      <c r="A5928" s="22"/>
      <c r="B5928" s="22"/>
      <c r="C5928" s="22"/>
      <c r="D5928" s="26"/>
      <c r="E5928" s="5">
        <v>107</v>
      </c>
      <c r="F5928" s="3">
        <v>2</v>
      </c>
      <c r="G5928" s="20">
        <v>3.3</v>
      </c>
      <c r="H5928" s="20"/>
      <c r="I5928" s="20">
        <v>2.2000000000000002</v>
      </c>
      <c r="J5928" s="30">
        <f t="shared" si="128"/>
        <v>14.52</v>
      </c>
      <c r="K5928" s="22"/>
      <c r="L5928" s="22"/>
      <c r="M5928" s="22"/>
    </row>
    <row r="5929" spans="1:13" ht="15.15" customHeight="1" thickBot="1" x14ac:dyDescent="0.35">
      <c r="A5929" s="22"/>
      <c r="B5929" s="22"/>
      <c r="C5929" s="22"/>
      <c r="D5929" s="26"/>
      <c r="E5929" s="5"/>
      <c r="F5929" s="3">
        <v>1</v>
      </c>
      <c r="G5929" s="20">
        <v>1.2</v>
      </c>
      <c r="H5929" s="20"/>
      <c r="I5929" s="20">
        <v>2.2000000000000002</v>
      </c>
      <c r="J5929" s="30">
        <f t="shared" si="128"/>
        <v>2.64</v>
      </c>
      <c r="K5929" s="22"/>
      <c r="L5929" s="22"/>
      <c r="M5929" s="22"/>
    </row>
    <row r="5930" spans="1:13" ht="15.15" customHeight="1" thickBot="1" x14ac:dyDescent="0.35">
      <c r="A5930" s="22"/>
      <c r="B5930" s="22"/>
      <c r="C5930" s="22"/>
      <c r="D5930" s="26"/>
      <c r="E5930" s="5" t="s">
        <v>11878</v>
      </c>
      <c r="F5930" s="3">
        <v>-1</v>
      </c>
      <c r="G5930" s="20">
        <v>1.8</v>
      </c>
      <c r="H5930" s="20"/>
      <c r="I5930" s="20">
        <v>2.2000000000000002</v>
      </c>
      <c r="J5930" s="30">
        <f t="shared" si="128"/>
        <v>-3.96</v>
      </c>
      <c r="K5930" s="22"/>
      <c r="L5930" s="22"/>
      <c r="M5930" s="22"/>
    </row>
    <row r="5931" spans="1:13" ht="15.15" customHeight="1" thickBot="1" x14ac:dyDescent="0.35">
      <c r="A5931" s="22"/>
      <c r="B5931" s="22"/>
      <c r="C5931" s="22"/>
      <c r="D5931" s="26"/>
      <c r="E5931" s="5" t="s">
        <v>11879</v>
      </c>
      <c r="F5931" s="3">
        <v>-1</v>
      </c>
      <c r="G5931" s="20">
        <v>1</v>
      </c>
      <c r="H5931" s="20"/>
      <c r="I5931" s="20">
        <v>2.0499999999999998</v>
      </c>
      <c r="J5931" s="30">
        <f t="shared" si="128"/>
        <v>-2.0499999999999998</v>
      </c>
      <c r="K5931" s="22"/>
      <c r="L5931" s="22"/>
      <c r="M5931" s="22"/>
    </row>
    <row r="5932" spans="1:13" ht="15.15" customHeight="1" thickBot="1" x14ac:dyDescent="0.35">
      <c r="A5932" s="22"/>
      <c r="B5932" s="22"/>
      <c r="C5932" s="22"/>
      <c r="D5932" s="26"/>
      <c r="E5932" s="5">
        <v>108</v>
      </c>
      <c r="F5932" s="3">
        <v>2</v>
      </c>
      <c r="G5932" s="20">
        <v>3.25</v>
      </c>
      <c r="H5932" s="20"/>
      <c r="I5932" s="20">
        <v>2.2000000000000002</v>
      </c>
      <c r="J5932" s="30">
        <f t="shared" si="128"/>
        <v>14.3</v>
      </c>
      <c r="K5932" s="22"/>
      <c r="L5932" s="22"/>
      <c r="M5932" s="22"/>
    </row>
    <row r="5933" spans="1:13" ht="15.15" customHeight="1" thickBot="1" x14ac:dyDescent="0.35">
      <c r="A5933" s="22"/>
      <c r="B5933" s="22"/>
      <c r="C5933" s="22"/>
      <c r="D5933" s="26"/>
      <c r="E5933" s="5"/>
      <c r="F5933" s="3">
        <v>1</v>
      </c>
      <c r="G5933" s="20">
        <v>1.2</v>
      </c>
      <c r="H5933" s="20"/>
      <c r="I5933" s="20">
        <v>2.2000000000000002</v>
      </c>
      <c r="J5933" s="30">
        <f t="shared" si="128"/>
        <v>2.64</v>
      </c>
      <c r="K5933" s="22"/>
      <c r="L5933" s="22"/>
      <c r="M5933" s="22"/>
    </row>
    <row r="5934" spans="1:13" ht="15.15" customHeight="1" thickBot="1" x14ac:dyDescent="0.35">
      <c r="A5934" s="22"/>
      <c r="B5934" s="22"/>
      <c r="C5934" s="22"/>
      <c r="D5934" s="26"/>
      <c r="E5934" s="5" t="s">
        <v>11880</v>
      </c>
      <c r="F5934" s="3">
        <v>-1</v>
      </c>
      <c r="G5934" s="20">
        <v>1.8</v>
      </c>
      <c r="H5934" s="20"/>
      <c r="I5934" s="20">
        <v>2.2000000000000002</v>
      </c>
      <c r="J5934" s="30">
        <f t="shared" si="128"/>
        <v>-3.96</v>
      </c>
      <c r="K5934" s="22"/>
      <c r="L5934" s="22"/>
      <c r="M5934" s="22"/>
    </row>
    <row r="5935" spans="1:13" ht="15.15" customHeight="1" thickBot="1" x14ac:dyDescent="0.35">
      <c r="A5935" s="22"/>
      <c r="B5935" s="22"/>
      <c r="C5935" s="22"/>
      <c r="D5935" s="26"/>
      <c r="E5935" s="5" t="s">
        <v>11881</v>
      </c>
      <c r="F5935" s="3">
        <v>-1</v>
      </c>
      <c r="G5935" s="20">
        <v>1</v>
      </c>
      <c r="H5935" s="20"/>
      <c r="I5935" s="20">
        <v>2.0499999999999998</v>
      </c>
      <c r="J5935" s="30">
        <f t="shared" si="128"/>
        <v>-2.0499999999999998</v>
      </c>
      <c r="K5935" s="22"/>
      <c r="L5935" s="22"/>
      <c r="M5935" s="22"/>
    </row>
    <row r="5936" spans="1:13" ht="15.15" customHeight="1" thickBot="1" x14ac:dyDescent="0.35">
      <c r="A5936" s="22"/>
      <c r="B5936" s="22"/>
      <c r="C5936" s="22"/>
      <c r="D5936" s="26"/>
      <c r="E5936" s="5">
        <v>109</v>
      </c>
      <c r="F5936" s="3">
        <v>1</v>
      </c>
      <c r="G5936" s="20">
        <v>4.4000000000000004</v>
      </c>
      <c r="H5936" s="20"/>
      <c r="I5936" s="20">
        <v>2.2000000000000002</v>
      </c>
      <c r="J5936" s="30">
        <f t="shared" si="128"/>
        <v>9.68</v>
      </c>
      <c r="K5936" s="22"/>
      <c r="L5936" s="22"/>
      <c r="M5936" s="22"/>
    </row>
    <row r="5937" spans="1:13" ht="15.15" customHeight="1" thickBot="1" x14ac:dyDescent="0.35">
      <c r="A5937" s="22"/>
      <c r="B5937" s="22"/>
      <c r="C5937" s="22"/>
      <c r="D5937" s="26"/>
      <c r="E5937" s="5"/>
      <c r="F5937" s="3">
        <v>2</v>
      </c>
      <c r="G5937" s="20">
        <v>1.2</v>
      </c>
      <c r="H5937" s="20"/>
      <c r="I5937" s="20">
        <v>2.2000000000000002</v>
      </c>
      <c r="J5937" s="30">
        <f t="shared" si="128"/>
        <v>5.28</v>
      </c>
      <c r="K5937" s="22"/>
      <c r="L5937" s="22"/>
      <c r="M5937" s="22"/>
    </row>
    <row r="5938" spans="1:13" ht="15.15" customHeight="1" thickBot="1" x14ac:dyDescent="0.35">
      <c r="A5938" s="22"/>
      <c r="B5938" s="22"/>
      <c r="C5938" s="22"/>
      <c r="D5938" s="26"/>
      <c r="E5938" s="5" t="s">
        <v>11882</v>
      </c>
      <c r="F5938" s="3">
        <v>-1</v>
      </c>
      <c r="G5938" s="20">
        <v>1.8</v>
      </c>
      <c r="H5938" s="20"/>
      <c r="I5938" s="20">
        <v>2.2000000000000002</v>
      </c>
      <c r="J5938" s="30">
        <f t="shared" si="128"/>
        <v>-3.96</v>
      </c>
      <c r="K5938" s="22"/>
      <c r="L5938" s="22"/>
      <c r="M5938" s="22"/>
    </row>
    <row r="5939" spans="1:13" ht="15.15" customHeight="1" thickBot="1" x14ac:dyDescent="0.35">
      <c r="A5939" s="22"/>
      <c r="B5939" s="22"/>
      <c r="C5939" s="22"/>
      <c r="D5939" s="26"/>
      <c r="E5939" s="5">
        <v>110</v>
      </c>
      <c r="F5939" s="3">
        <v>2</v>
      </c>
      <c r="G5939" s="20">
        <v>4.45</v>
      </c>
      <c r="H5939" s="20"/>
      <c r="I5939" s="20">
        <v>2.2000000000000002</v>
      </c>
      <c r="J5939" s="30">
        <f t="shared" si="128"/>
        <v>19.579999999999998</v>
      </c>
      <c r="K5939" s="22"/>
      <c r="L5939" s="22"/>
      <c r="M5939" s="22"/>
    </row>
    <row r="5940" spans="1:13" ht="15.15" customHeight="1" thickBot="1" x14ac:dyDescent="0.35">
      <c r="A5940" s="22"/>
      <c r="B5940" s="22"/>
      <c r="C5940" s="22"/>
      <c r="D5940" s="26"/>
      <c r="E5940" s="5"/>
      <c r="F5940" s="3">
        <v>2</v>
      </c>
      <c r="G5940" s="20">
        <v>2.2000000000000002</v>
      </c>
      <c r="H5940" s="20"/>
      <c r="I5940" s="20">
        <v>2.2000000000000002</v>
      </c>
      <c r="J5940" s="30">
        <f t="shared" si="128"/>
        <v>9.68</v>
      </c>
      <c r="K5940" s="22"/>
      <c r="L5940" s="22"/>
      <c r="M5940" s="22"/>
    </row>
    <row r="5941" spans="1:13" ht="15.15" customHeight="1" thickBot="1" x14ac:dyDescent="0.35">
      <c r="A5941" s="22"/>
      <c r="B5941" s="22"/>
      <c r="C5941" s="22"/>
      <c r="D5941" s="26"/>
      <c r="E5941" s="5" t="s">
        <v>11883</v>
      </c>
      <c r="F5941" s="3">
        <v>-1</v>
      </c>
      <c r="G5941" s="20">
        <v>1.8</v>
      </c>
      <c r="H5941" s="20"/>
      <c r="I5941" s="20">
        <v>2.2000000000000002</v>
      </c>
      <c r="J5941" s="30">
        <f t="shared" si="128"/>
        <v>-3.96</v>
      </c>
      <c r="K5941" s="22"/>
      <c r="L5941" s="22"/>
      <c r="M5941" s="22"/>
    </row>
    <row r="5942" spans="1:13" ht="15.15" customHeight="1" thickBot="1" x14ac:dyDescent="0.35">
      <c r="A5942" s="22"/>
      <c r="B5942" s="22"/>
      <c r="C5942" s="22"/>
      <c r="D5942" s="26"/>
      <c r="E5942" s="5" t="s">
        <v>11884</v>
      </c>
      <c r="F5942" s="3">
        <v>-1</v>
      </c>
      <c r="G5942" s="20">
        <v>1</v>
      </c>
      <c r="H5942" s="20"/>
      <c r="I5942" s="20">
        <v>2.0499999999999998</v>
      </c>
      <c r="J5942" s="30">
        <f t="shared" si="128"/>
        <v>-2.0499999999999998</v>
      </c>
      <c r="K5942" s="22"/>
      <c r="L5942" s="22"/>
      <c r="M5942" s="22"/>
    </row>
    <row r="5943" spans="1:13" ht="15.15" customHeight="1" thickBot="1" x14ac:dyDescent="0.35">
      <c r="A5943" s="22"/>
      <c r="B5943" s="22"/>
      <c r="C5943" s="22"/>
      <c r="D5943" s="26"/>
      <c r="E5943" s="5">
        <v>111</v>
      </c>
      <c r="F5943" s="3">
        <v>2</v>
      </c>
      <c r="G5943" s="20">
        <v>2.95</v>
      </c>
      <c r="H5943" s="20"/>
      <c r="I5943" s="20">
        <v>2.2000000000000002</v>
      </c>
      <c r="J5943" s="30">
        <f t="shared" si="128"/>
        <v>12.98</v>
      </c>
      <c r="K5943" s="22"/>
      <c r="L5943" s="22"/>
      <c r="M5943" s="22"/>
    </row>
    <row r="5944" spans="1:13" ht="15.15" customHeight="1" thickBot="1" x14ac:dyDescent="0.35">
      <c r="A5944" s="22"/>
      <c r="B5944" s="22"/>
      <c r="C5944" s="22"/>
      <c r="D5944" s="26"/>
      <c r="E5944" s="5"/>
      <c r="F5944" s="3">
        <v>1</v>
      </c>
      <c r="G5944" s="20">
        <v>1.4</v>
      </c>
      <c r="H5944" s="20"/>
      <c r="I5944" s="20">
        <v>2.2000000000000002</v>
      </c>
      <c r="J5944" s="30">
        <f t="shared" si="128"/>
        <v>3.08</v>
      </c>
      <c r="K5944" s="22"/>
      <c r="L5944" s="22"/>
      <c r="M5944" s="22"/>
    </row>
    <row r="5945" spans="1:13" ht="15.15" customHeight="1" thickBot="1" x14ac:dyDescent="0.35">
      <c r="A5945" s="22"/>
      <c r="B5945" s="22"/>
      <c r="C5945" s="22"/>
      <c r="D5945" s="26"/>
      <c r="E5945" s="5" t="s">
        <v>11885</v>
      </c>
      <c r="F5945" s="3">
        <v>-1</v>
      </c>
      <c r="G5945" s="20">
        <v>2.8</v>
      </c>
      <c r="H5945" s="20"/>
      <c r="I5945" s="20">
        <v>2.2000000000000002</v>
      </c>
      <c r="J5945" s="30">
        <f t="shared" si="128"/>
        <v>-6.16</v>
      </c>
      <c r="K5945" s="22"/>
      <c r="L5945" s="22"/>
      <c r="M5945" s="22"/>
    </row>
    <row r="5946" spans="1:13" ht="15.15" customHeight="1" thickBot="1" x14ac:dyDescent="0.35">
      <c r="A5946" s="22"/>
      <c r="B5946" s="22"/>
      <c r="C5946" s="22"/>
      <c r="D5946" s="26"/>
      <c r="E5946" s="5" t="s">
        <v>11886</v>
      </c>
      <c r="F5946" s="3">
        <v>-1</v>
      </c>
      <c r="G5946" s="20">
        <v>1</v>
      </c>
      <c r="H5946" s="20"/>
      <c r="I5946" s="20">
        <v>2.0499999999999998</v>
      </c>
      <c r="J5946" s="30">
        <f t="shared" si="128"/>
        <v>-2.0499999999999998</v>
      </c>
      <c r="K5946" s="22"/>
      <c r="L5946" s="22"/>
      <c r="M5946" s="22"/>
    </row>
    <row r="5947" spans="1:13" ht="15.15" customHeight="1" thickBot="1" x14ac:dyDescent="0.35">
      <c r="A5947" s="22"/>
      <c r="B5947" s="22"/>
      <c r="C5947" s="22"/>
      <c r="D5947" s="26"/>
      <c r="E5947" s="5">
        <v>112</v>
      </c>
      <c r="F5947" s="3">
        <v>2</v>
      </c>
      <c r="G5947" s="20">
        <v>2.95</v>
      </c>
      <c r="H5947" s="20"/>
      <c r="I5947" s="20">
        <v>2.2000000000000002</v>
      </c>
      <c r="J5947" s="30">
        <f t="shared" si="128"/>
        <v>12.98</v>
      </c>
      <c r="K5947" s="22"/>
      <c r="L5947" s="22"/>
      <c r="M5947" s="22"/>
    </row>
    <row r="5948" spans="1:13" ht="15.15" customHeight="1" thickBot="1" x14ac:dyDescent="0.35">
      <c r="A5948" s="22"/>
      <c r="B5948" s="22"/>
      <c r="C5948" s="22"/>
      <c r="D5948" s="26"/>
      <c r="E5948" s="5"/>
      <c r="F5948" s="3">
        <v>1</v>
      </c>
      <c r="G5948" s="20">
        <v>1.2</v>
      </c>
      <c r="H5948" s="20"/>
      <c r="I5948" s="20">
        <v>2.2000000000000002</v>
      </c>
      <c r="J5948" s="30">
        <f t="shared" si="128"/>
        <v>2.64</v>
      </c>
      <c r="K5948" s="22"/>
      <c r="L5948" s="22"/>
      <c r="M5948" s="22"/>
    </row>
    <row r="5949" spans="1:13" ht="15.15" customHeight="1" thickBot="1" x14ac:dyDescent="0.35">
      <c r="A5949" s="22"/>
      <c r="B5949" s="22"/>
      <c r="C5949" s="22"/>
      <c r="D5949" s="26"/>
      <c r="E5949" s="5"/>
      <c r="F5949" s="3">
        <v>1</v>
      </c>
      <c r="G5949" s="20">
        <v>0.4</v>
      </c>
      <c r="H5949" s="20"/>
      <c r="I5949" s="20">
        <v>2.2000000000000002</v>
      </c>
      <c r="J5949" s="30">
        <f t="shared" si="128"/>
        <v>0.88</v>
      </c>
      <c r="K5949" s="22"/>
      <c r="L5949" s="22"/>
      <c r="M5949" s="22"/>
    </row>
    <row r="5950" spans="1:13" ht="15.15" customHeight="1" thickBot="1" x14ac:dyDescent="0.35">
      <c r="A5950" s="22"/>
      <c r="B5950" s="22"/>
      <c r="C5950" s="22"/>
      <c r="D5950" s="26"/>
      <c r="E5950" s="5" t="s">
        <v>11887</v>
      </c>
      <c r="F5950" s="3">
        <v>-1</v>
      </c>
      <c r="G5950" s="20">
        <v>1</v>
      </c>
      <c r="H5950" s="20"/>
      <c r="I5950" s="20">
        <v>2.0499999999999998</v>
      </c>
      <c r="J5950" s="30">
        <f t="shared" si="128"/>
        <v>-2.0499999999999998</v>
      </c>
      <c r="K5950" s="22"/>
      <c r="L5950" s="22"/>
      <c r="M5950" s="22"/>
    </row>
    <row r="5951" spans="1:13" ht="15.15" customHeight="1" thickBot="1" x14ac:dyDescent="0.35">
      <c r="A5951" s="22"/>
      <c r="B5951" s="22"/>
      <c r="C5951" s="22"/>
      <c r="D5951" s="26"/>
      <c r="E5951" s="5">
        <v>113</v>
      </c>
      <c r="F5951" s="3">
        <v>2</v>
      </c>
      <c r="G5951" s="20">
        <v>2.95</v>
      </c>
      <c r="H5951" s="20"/>
      <c r="I5951" s="20">
        <v>2.2000000000000002</v>
      </c>
      <c r="J5951" s="30">
        <f t="shared" si="128"/>
        <v>12.98</v>
      </c>
      <c r="K5951" s="22"/>
      <c r="L5951" s="22"/>
      <c r="M5951" s="22"/>
    </row>
    <row r="5952" spans="1:13" ht="15.15" customHeight="1" thickBot="1" x14ac:dyDescent="0.35">
      <c r="A5952" s="22"/>
      <c r="B5952" s="22"/>
      <c r="C5952" s="22"/>
      <c r="D5952" s="26"/>
      <c r="E5952" s="5"/>
      <c r="F5952" s="3">
        <v>1</v>
      </c>
      <c r="G5952" s="20">
        <v>1.35</v>
      </c>
      <c r="H5952" s="20"/>
      <c r="I5952" s="20">
        <v>2.2000000000000002</v>
      </c>
      <c r="J5952" s="30">
        <f t="shared" ref="J5952:J5983" si="129">ROUND(F5952*G5952*I5952,3)</f>
        <v>2.97</v>
      </c>
      <c r="K5952" s="22"/>
      <c r="L5952" s="22"/>
      <c r="M5952" s="22"/>
    </row>
    <row r="5953" spans="1:13" ht="15.15" customHeight="1" thickBot="1" x14ac:dyDescent="0.35">
      <c r="A5953" s="22"/>
      <c r="B5953" s="22"/>
      <c r="C5953" s="22"/>
      <c r="D5953" s="26"/>
      <c r="E5953" s="5"/>
      <c r="F5953" s="3">
        <v>1</v>
      </c>
      <c r="G5953" s="20">
        <v>0.4</v>
      </c>
      <c r="H5953" s="20"/>
      <c r="I5953" s="20">
        <v>2.2000000000000002</v>
      </c>
      <c r="J5953" s="30">
        <f t="shared" si="129"/>
        <v>0.88</v>
      </c>
      <c r="K5953" s="22"/>
      <c r="L5953" s="22"/>
      <c r="M5953" s="22"/>
    </row>
    <row r="5954" spans="1:13" ht="15.15" customHeight="1" thickBot="1" x14ac:dyDescent="0.35">
      <c r="A5954" s="22"/>
      <c r="B5954" s="22"/>
      <c r="C5954" s="22"/>
      <c r="D5954" s="26"/>
      <c r="E5954" s="5" t="s">
        <v>11888</v>
      </c>
      <c r="F5954" s="3">
        <v>-1</v>
      </c>
      <c r="G5954" s="20">
        <v>2.8</v>
      </c>
      <c r="H5954" s="20"/>
      <c r="I5954" s="20">
        <v>2.2000000000000002</v>
      </c>
      <c r="J5954" s="30">
        <f t="shared" si="129"/>
        <v>-6.16</v>
      </c>
      <c r="K5954" s="22"/>
      <c r="L5954" s="22"/>
      <c r="M5954" s="22"/>
    </row>
    <row r="5955" spans="1:13" ht="15.15" customHeight="1" thickBot="1" x14ac:dyDescent="0.35">
      <c r="A5955" s="22"/>
      <c r="B5955" s="22"/>
      <c r="C5955" s="22"/>
      <c r="D5955" s="26"/>
      <c r="E5955" s="5" t="s">
        <v>11889</v>
      </c>
      <c r="F5955" s="3">
        <v>-1</v>
      </c>
      <c r="G5955" s="20">
        <v>1</v>
      </c>
      <c r="H5955" s="20"/>
      <c r="I5955" s="20">
        <v>2.0499999999999998</v>
      </c>
      <c r="J5955" s="30">
        <f t="shared" si="129"/>
        <v>-2.0499999999999998</v>
      </c>
      <c r="K5955" s="22"/>
      <c r="L5955" s="22"/>
      <c r="M5955" s="22"/>
    </row>
    <row r="5956" spans="1:13" ht="15.15" customHeight="1" thickBot="1" x14ac:dyDescent="0.35">
      <c r="A5956" s="22"/>
      <c r="B5956" s="22"/>
      <c r="C5956" s="22"/>
      <c r="D5956" s="26"/>
      <c r="E5956" s="5">
        <v>114</v>
      </c>
      <c r="F5956" s="3">
        <v>2</v>
      </c>
      <c r="G5956" s="20">
        <v>3.3</v>
      </c>
      <c r="H5956" s="20"/>
      <c r="I5956" s="20">
        <v>2.2000000000000002</v>
      </c>
      <c r="J5956" s="30">
        <f t="shared" si="129"/>
        <v>14.52</v>
      </c>
      <c r="K5956" s="22"/>
      <c r="L5956" s="22"/>
      <c r="M5956" s="22"/>
    </row>
    <row r="5957" spans="1:13" ht="15.15" customHeight="1" thickBot="1" x14ac:dyDescent="0.35">
      <c r="A5957" s="22"/>
      <c r="B5957" s="22"/>
      <c r="C5957" s="22"/>
      <c r="D5957" s="26"/>
      <c r="E5957" s="5"/>
      <c r="F5957" s="3">
        <v>2</v>
      </c>
      <c r="G5957" s="20">
        <v>1.8</v>
      </c>
      <c r="H5957" s="20"/>
      <c r="I5957" s="20">
        <v>2.2000000000000002</v>
      </c>
      <c r="J5957" s="30">
        <f t="shared" si="129"/>
        <v>7.92</v>
      </c>
      <c r="K5957" s="22"/>
      <c r="L5957" s="22"/>
      <c r="M5957" s="22"/>
    </row>
    <row r="5958" spans="1:13" ht="15.15" customHeight="1" thickBot="1" x14ac:dyDescent="0.35">
      <c r="A5958" s="22"/>
      <c r="B5958" s="22"/>
      <c r="C5958" s="22"/>
      <c r="D5958" s="26"/>
      <c r="E5958" s="5"/>
      <c r="F5958" s="3">
        <v>-1</v>
      </c>
      <c r="G5958" s="20">
        <v>1.05</v>
      </c>
      <c r="H5958" s="20"/>
      <c r="I5958" s="20">
        <v>2.2000000000000002</v>
      </c>
      <c r="J5958" s="30">
        <f t="shared" si="129"/>
        <v>-2.31</v>
      </c>
      <c r="K5958" s="22"/>
      <c r="L5958" s="22"/>
      <c r="M5958" s="22"/>
    </row>
    <row r="5959" spans="1:13" ht="15.15" customHeight="1" thickBot="1" x14ac:dyDescent="0.35">
      <c r="A5959" s="22"/>
      <c r="B5959" s="22"/>
      <c r="C5959" s="22"/>
      <c r="D5959" s="26"/>
      <c r="E5959" s="5" t="s">
        <v>11890</v>
      </c>
      <c r="F5959" s="3">
        <v>-1</v>
      </c>
      <c r="G5959" s="20">
        <v>1.8</v>
      </c>
      <c r="H5959" s="20"/>
      <c r="I5959" s="20">
        <v>2.2000000000000002</v>
      </c>
      <c r="J5959" s="30">
        <f t="shared" si="129"/>
        <v>-3.96</v>
      </c>
      <c r="K5959" s="22"/>
      <c r="L5959" s="22"/>
      <c r="M5959" s="22"/>
    </row>
    <row r="5960" spans="1:13" ht="15.15" customHeight="1" thickBot="1" x14ac:dyDescent="0.35">
      <c r="A5960" s="22"/>
      <c r="B5960" s="22"/>
      <c r="C5960" s="22"/>
      <c r="D5960" s="26"/>
      <c r="E5960" s="5" t="s">
        <v>11891</v>
      </c>
      <c r="F5960" s="3">
        <v>-1</v>
      </c>
      <c r="G5960" s="20">
        <v>1</v>
      </c>
      <c r="H5960" s="20"/>
      <c r="I5960" s="20">
        <v>2.0499999999999998</v>
      </c>
      <c r="J5960" s="30">
        <f t="shared" si="129"/>
        <v>-2.0499999999999998</v>
      </c>
      <c r="K5960" s="22"/>
      <c r="L5960" s="22"/>
      <c r="M5960" s="22"/>
    </row>
    <row r="5961" spans="1:13" ht="15.15" customHeight="1" thickBot="1" x14ac:dyDescent="0.35">
      <c r="A5961" s="22"/>
      <c r="B5961" s="22"/>
      <c r="C5961" s="22"/>
      <c r="D5961" s="26"/>
      <c r="E5961" s="5">
        <v>115</v>
      </c>
      <c r="F5961" s="3">
        <v>2</v>
      </c>
      <c r="G5961" s="20">
        <v>3.3</v>
      </c>
      <c r="H5961" s="20"/>
      <c r="I5961" s="20">
        <v>2.2000000000000002</v>
      </c>
      <c r="J5961" s="30">
        <f t="shared" si="129"/>
        <v>14.52</v>
      </c>
      <c r="K5961" s="22"/>
      <c r="L5961" s="22"/>
      <c r="M5961" s="22"/>
    </row>
    <row r="5962" spans="1:13" ht="15.15" customHeight="1" thickBot="1" x14ac:dyDescent="0.35">
      <c r="A5962" s="22"/>
      <c r="B5962" s="22"/>
      <c r="C5962" s="22"/>
      <c r="D5962" s="26"/>
      <c r="E5962" s="5"/>
      <c r="F5962" s="3">
        <v>2</v>
      </c>
      <c r="G5962" s="20">
        <v>1.8</v>
      </c>
      <c r="H5962" s="20"/>
      <c r="I5962" s="20">
        <v>2.2000000000000002</v>
      </c>
      <c r="J5962" s="30">
        <f t="shared" si="129"/>
        <v>7.92</v>
      </c>
      <c r="K5962" s="22"/>
      <c r="L5962" s="22"/>
      <c r="M5962" s="22"/>
    </row>
    <row r="5963" spans="1:13" ht="15.15" customHeight="1" thickBot="1" x14ac:dyDescent="0.35">
      <c r="A5963" s="22"/>
      <c r="B5963" s="22"/>
      <c r="C5963" s="22"/>
      <c r="D5963" s="26"/>
      <c r="E5963" s="5"/>
      <c r="F5963" s="3">
        <v>-1</v>
      </c>
      <c r="G5963" s="20">
        <v>1.2</v>
      </c>
      <c r="H5963" s="20"/>
      <c r="I5963" s="20">
        <v>2.2000000000000002</v>
      </c>
      <c r="J5963" s="30">
        <f t="shared" si="129"/>
        <v>-2.64</v>
      </c>
      <c r="K5963" s="22"/>
      <c r="L5963" s="22"/>
      <c r="M5963" s="22"/>
    </row>
    <row r="5964" spans="1:13" ht="15.15" customHeight="1" thickBot="1" x14ac:dyDescent="0.35">
      <c r="A5964" s="22"/>
      <c r="B5964" s="22"/>
      <c r="C5964" s="22"/>
      <c r="D5964" s="26"/>
      <c r="E5964" s="5" t="s">
        <v>11892</v>
      </c>
      <c r="F5964" s="3">
        <v>-1</v>
      </c>
      <c r="G5964" s="20">
        <v>1.3</v>
      </c>
      <c r="H5964" s="20"/>
      <c r="I5964" s="20">
        <v>2.2000000000000002</v>
      </c>
      <c r="J5964" s="30">
        <f t="shared" si="129"/>
        <v>-2.86</v>
      </c>
      <c r="K5964" s="22"/>
      <c r="L5964" s="22"/>
      <c r="M5964" s="22"/>
    </row>
    <row r="5965" spans="1:13" ht="15.15" customHeight="1" thickBot="1" x14ac:dyDescent="0.35">
      <c r="A5965" s="22"/>
      <c r="B5965" s="22"/>
      <c r="C5965" s="22"/>
      <c r="D5965" s="26"/>
      <c r="E5965" s="5" t="s">
        <v>11893</v>
      </c>
      <c r="F5965" s="3">
        <v>-1</v>
      </c>
      <c r="G5965" s="20">
        <v>1</v>
      </c>
      <c r="H5965" s="20"/>
      <c r="I5965" s="20">
        <v>2.0499999999999998</v>
      </c>
      <c r="J5965" s="30">
        <f t="shared" si="129"/>
        <v>-2.0499999999999998</v>
      </c>
      <c r="K5965" s="22"/>
      <c r="L5965" s="22"/>
      <c r="M5965" s="22"/>
    </row>
    <row r="5966" spans="1:13" ht="15.15" customHeight="1" thickBot="1" x14ac:dyDescent="0.35">
      <c r="A5966" s="22"/>
      <c r="B5966" s="22"/>
      <c r="C5966" s="22"/>
      <c r="D5966" s="26"/>
      <c r="E5966" s="5">
        <v>116</v>
      </c>
      <c r="F5966" s="3">
        <v>2</v>
      </c>
      <c r="G5966" s="20">
        <v>4</v>
      </c>
      <c r="H5966" s="20"/>
      <c r="I5966" s="20">
        <v>2.2000000000000002</v>
      </c>
      <c r="J5966" s="30">
        <f t="shared" si="129"/>
        <v>17.600000000000001</v>
      </c>
      <c r="K5966" s="22"/>
      <c r="L5966" s="22"/>
      <c r="M5966" s="22"/>
    </row>
    <row r="5967" spans="1:13" ht="15.15" customHeight="1" thickBot="1" x14ac:dyDescent="0.35">
      <c r="A5967" s="22"/>
      <c r="B5967" s="22"/>
      <c r="C5967" s="22"/>
      <c r="D5967" s="26"/>
      <c r="E5967" s="5"/>
      <c r="F5967" s="3">
        <v>1</v>
      </c>
      <c r="G5967" s="20">
        <v>1.2</v>
      </c>
      <c r="H5967" s="20"/>
      <c r="I5967" s="20">
        <v>2.2000000000000002</v>
      </c>
      <c r="J5967" s="30">
        <f t="shared" si="129"/>
        <v>2.64</v>
      </c>
      <c r="K5967" s="22"/>
      <c r="L5967" s="22"/>
      <c r="M5967" s="22"/>
    </row>
    <row r="5968" spans="1:13" ht="15.15" customHeight="1" thickBot="1" x14ac:dyDescent="0.35">
      <c r="A5968" s="22"/>
      <c r="B5968" s="22"/>
      <c r="C5968" s="22"/>
      <c r="D5968" s="26"/>
      <c r="E5968" s="5" t="s">
        <v>11894</v>
      </c>
      <c r="F5968" s="3">
        <v>-1</v>
      </c>
      <c r="G5968" s="20">
        <v>1.8</v>
      </c>
      <c r="H5968" s="20"/>
      <c r="I5968" s="20">
        <v>2.2000000000000002</v>
      </c>
      <c r="J5968" s="30">
        <f t="shared" si="129"/>
        <v>-3.96</v>
      </c>
      <c r="K5968" s="22"/>
      <c r="L5968" s="22"/>
      <c r="M5968" s="22"/>
    </row>
    <row r="5969" spans="1:13" ht="15.15" customHeight="1" thickBot="1" x14ac:dyDescent="0.35">
      <c r="A5969" s="22"/>
      <c r="B5969" s="22"/>
      <c r="C5969" s="22"/>
      <c r="D5969" s="26"/>
      <c r="E5969" s="5" t="s">
        <v>11895</v>
      </c>
      <c r="F5969" s="3">
        <v>-1</v>
      </c>
      <c r="G5969" s="20">
        <v>1</v>
      </c>
      <c r="H5969" s="20"/>
      <c r="I5969" s="20">
        <v>2.0499999999999998</v>
      </c>
      <c r="J5969" s="30">
        <f t="shared" si="129"/>
        <v>-2.0499999999999998</v>
      </c>
      <c r="K5969" s="22"/>
      <c r="L5969" s="22"/>
      <c r="M5969" s="22"/>
    </row>
    <row r="5970" spans="1:13" ht="15.15" customHeight="1" thickBot="1" x14ac:dyDescent="0.35">
      <c r="A5970" s="22"/>
      <c r="B5970" s="22"/>
      <c r="C5970" s="22"/>
      <c r="D5970" s="26"/>
      <c r="E5970" s="5">
        <v>117</v>
      </c>
      <c r="F5970" s="3">
        <v>2</v>
      </c>
      <c r="G5970" s="20">
        <v>1.8</v>
      </c>
      <c r="H5970" s="20"/>
      <c r="I5970" s="20">
        <v>2.2000000000000002</v>
      </c>
      <c r="J5970" s="30">
        <f t="shared" si="129"/>
        <v>7.92</v>
      </c>
      <c r="K5970" s="22"/>
      <c r="L5970" s="22"/>
      <c r="M5970" s="22"/>
    </row>
    <row r="5971" spans="1:13" ht="15.15" customHeight="1" thickBot="1" x14ac:dyDescent="0.35">
      <c r="A5971" s="22"/>
      <c r="B5971" s="22"/>
      <c r="C5971" s="22"/>
      <c r="D5971" s="26"/>
      <c r="E5971" s="5"/>
      <c r="F5971" s="3">
        <v>2</v>
      </c>
      <c r="G5971" s="20">
        <v>1.75</v>
      </c>
      <c r="H5971" s="20"/>
      <c r="I5971" s="20">
        <v>2.2000000000000002</v>
      </c>
      <c r="J5971" s="30">
        <f t="shared" si="129"/>
        <v>7.7</v>
      </c>
      <c r="K5971" s="22"/>
      <c r="L5971" s="22"/>
      <c r="M5971" s="22"/>
    </row>
    <row r="5972" spans="1:13" ht="15.15" customHeight="1" thickBot="1" x14ac:dyDescent="0.35">
      <c r="A5972" s="22"/>
      <c r="B5972" s="22"/>
      <c r="C5972" s="22"/>
      <c r="D5972" s="26"/>
      <c r="E5972" s="5"/>
      <c r="F5972" s="3">
        <v>-1</v>
      </c>
      <c r="G5972" s="20">
        <v>1.2</v>
      </c>
      <c r="H5972" s="20"/>
      <c r="I5972" s="20">
        <v>2.2000000000000002</v>
      </c>
      <c r="J5972" s="30">
        <f t="shared" si="129"/>
        <v>-2.64</v>
      </c>
      <c r="K5972" s="22"/>
      <c r="L5972" s="22"/>
      <c r="M5972" s="22"/>
    </row>
    <row r="5973" spans="1:13" ht="15.15" customHeight="1" thickBot="1" x14ac:dyDescent="0.35">
      <c r="A5973" s="22"/>
      <c r="B5973" s="22"/>
      <c r="C5973" s="22"/>
      <c r="D5973" s="26"/>
      <c r="E5973" s="5" t="s">
        <v>11896</v>
      </c>
      <c r="F5973" s="3">
        <v>-1</v>
      </c>
      <c r="G5973" s="20">
        <v>1.3</v>
      </c>
      <c r="H5973" s="20"/>
      <c r="I5973" s="20">
        <v>2.2000000000000002</v>
      </c>
      <c r="J5973" s="30">
        <f t="shared" si="129"/>
        <v>-2.86</v>
      </c>
      <c r="K5973" s="22"/>
      <c r="L5973" s="22"/>
      <c r="M5973" s="22"/>
    </row>
    <row r="5974" spans="1:13" ht="15.15" customHeight="1" thickBot="1" x14ac:dyDescent="0.35">
      <c r="A5974" s="22"/>
      <c r="B5974" s="22"/>
      <c r="C5974" s="22"/>
      <c r="D5974" s="26"/>
      <c r="E5974" s="5" t="s">
        <v>11897</v>
      </c>
      <c r="F5974" s="3">
        <v>-1</v>
      </c>
      <c r="G5974" s="20">
        <v>1</v>
      </c>
      <c r="H5974" s="20"/>
      <c r="I5974" s="20">
        <v>2.0499999999999998</v>
      </c>
      <c r="J5974" s="30">
        <f t="shared" si="129"/>
        <v>-2.0499999999999998</v>
      </c>
      <c r="K5974" s="22"/>
      <c r="L5974" s="22"/>
      <c r="M5974" s="22"/>
    </row>
    <row r="5975" spans="1:13" ht="15.15" customHeight="1" thickBot="1" x14ac:dyDescent="0.35">
      <c r="A5975" s="22"/>
      <c r="B5975" s="22"/>
      <c r="C5975" s="22"/>
      <c r="D5975" s="26"/>
      <c r="E5975" s="5" t="s">
        <v>11898</v>
      </c>
      <c r="F5975" s="3"/>
      <c r="G5975" s="20"/>
      <c r="H5975" s="20"/>
      <c r="I5975" s="20"/>
      <c r="J5975" s="24" t="s">
        <v>11899</v>
      </c>
      <c r="K5975" s="22"/>
      <c r="L5975" s="22"/>
      <c r="M5975" s="22"/>
    </row>
    <row r="5976" spans="1:13" ht="15.15" customHeight="1" thickBot="1" x14ac:dyDescent="0.35">
      <c r="A5976" s="22"/>
      <c r="B5976" s="22"/>
      <c r="C5976" s="22"/>
      <c r="D5976" s="26"/>
      <c r="E5976" s="5" t="s">
        <v>11900</v>
      </c>
      <c r="F5976" s="3">
        <v>8</v>
      </c>
      <c r="G5976" s="20">
        <v>3.3</v>
      </c>
      <c r="H5976" s="20"/>
      <c r="I5976" s="20">
        <v>2.2000000000000002</v>
      </c>
      <c r="J5976" s="30">
        <f t="shared" ref="J5976:J6003" si="130">ROUND(F5976*G5976*I5976,3)</f>
        <v>58.08</v>
      </c>
      <c r="K5976" s="22"/>
      <c r="L5976" s="22"/>
      <c r="M5976" s="22"/>
    </row>
    <row r="5977" spans="1:13" ht="15.15" customHeight="1" thickBot="1" x14ac:dyDescent="0.35">
      <c r="A5977" s="22"/>
      <c r="B5977" s="22"/>
      <c r="C5977" s="22"/>
      <c r="D5977" s="26"/>
      <c r="E5977" s="5"/>
      <c r="F5977" s="3">
        <v>4</v>
      </c>
      <c r="G5977" s="20">
        <v>1.8</v>
      </c>
      <c r="H5977" s="20"/>
      <c r="I5977" s="20">
        <v>2.2000000000000002</v>
      </c>
      <c r="J5977" s="30">
        <f t="shared" si="130"/>
        <v>15.84</v>
      </c>
      <c r="K5977" s="22"/>
      <c r="L5977" s="22"/>
      <c r="M5977" s="22"/>
    </row>
    <row r="5978" spans="1:13" ht="15.15" customHeight="1" thickBot="1" x14ac:dyDescent="0.35">
      <c r="A5978" s="22"/>
      <c r="B5978" s="22"/>
      <c r="C5978" s="22"/>
      <c r="D5978" s="26"/>
      <c r="E5978" s="5"/>
      <c r="F5978" s="3">
        <v>4</v>
      </c>
      <c r="G5978" s="20">
        <v>0.6</v>
      </c>
      <c r="H5978" s="20"/>
      <c r="I5978" s="20">
        <v>2.2000000000000002</v>
      </c>
      <c r="J5978" s="30">
        <f t="shared" si="130"/>
        <v>5.28</v>
      </c>
      <c r="K5978" s="22"/>
      <c r="L5978" s="22"/>
      <c r="M5978" s="22"/>
    </row>
    <row r="5979" spans="1:13" ht="15.15" customHeight="1" thickBot="1" x14ac:dyDescent="0.35">
      <c r="A5979" s="22"/>
      <c r="B5979" s="22"/>
      <c r="C5979" s="22"/>
      <c r="D5979" s="26"/>
      <c r="E5979" s="5" t="s">
        <v>11901</v>
      </c>
      <c r="F5979" s="3">
        <v>-4</v>
      </c>
      <c r="G5979" s="20">
        <v>1.8</v>
      </c>
      <c r="H5979" s="20"/>
      <c r="I5979" s="20">
        <v>2.2000000000000002</v>
      </c>
      <c r="J5979" s="30">
        <f t="shared" si="130"/>
        <v>-15.84</v>
      </c>
      <c r="K5979" s="22"/>
      <c r="L5979" s="22"/>
      <c r="M5979" s="22"/>
    </row>
    <row r="5980" spans="1:13" ht="15.15" customHeight="1" thickBot="1" x14ac:dyDescent="0.35">
      <c r="A5980" s="22"/>
      <c r="B5980" s="22"/>
      <c r="C5980" s="22"/>
      <c r="D5980" s="26"/>
      <c r="E5980" s="5" t="s">
        <v>11902</v>
      </c>
      <c r="F5980" s="3">
        <v>-4</v>
      </c>
      <c r="G5980" s="20">
        <v>1</v>
      </c>
      <c r="H5980" s="20"/>
      <c r="I5980" s="20">
        <v>2.0499999999999998</v>
      </c>
      <c r="J5980" s="30">
        <f t="shared" si="130"/>
        <v>-8.1999999999999993</v>
      </c>
      <c r="K5980" s="22"/>
      <c r="L5980" s="22"/>
      <c r="M5980" s="22"/>
    </row>
    <row r="5981" spans="1:13" ht="15.15" customHeight="1" thickBot="1" x14ac:dyDescent="0.35">
      <c r="A5981" s="22"/>
      <c r="B5981" s="22"/>
      <c r="C5981" s="22"/>
      <c r="D5981" s="26"/>
      <c r="E5981" s="5">
        <v>205</v>
      </c>
      <c r="F5981" s="3">
        <v>1</v>
      </c>
      <c r="G5981" s="20">
        <v>3.3</v>
      </c>
      <c r="H5981" s="20"/>
      <c r="I5981" s="20">
        <v>2.2000000000000002</v>
      </c>
      <c r="J5981" s="30">
        <f t="shared" si="130"/>
        <v>7.26</v>
      </c>
      <c r="K5981" s="22"/>
      <c r="L5981" s="22"/>
      <c r="M5981" s="22"/>
    </row>
    <row r="5982" spans="1:13" ht="15.15" customHeight="1" thickBot="1" x14ac:dyDescent="0.35">
      <c r="A5982" s="22"/>
      <c r="B5982" s="22"/>
      <c r="C5982" s="22"/>
      <c r="D5982" s="26"/>
      <c r="E5982" s="5"/>
      <c r="F5982" s="3">
        <v>1</v>
      </c>
      <c r="G5982" s="20">
        <v>1.5</v>
      </c>
      <c r="H5982" s="20"/>
      <c r="I5982" s="20">
        <v>2.2000000000000002</v>
      </c>
      <c r="J5982" s="30">
        <f t="shared" si="130"/>
        <v>3.3</v>
      </c>
      <c r="K5982" s="22"/>
      <c r="L5982" s="22"/>
      <c r="M5982" s="22"/>
    </row>
    <row r="5983" spans="1:13" ht="15.15" customHeight="1" thickBot="1" x14ac:dyDescent="0.35">
      <c r="A5983" s="22"/>
      <c r="B5983" s="22"/>
      <c r="C5983" s="22"/>
      <c r="D5983" s="26"/>
      <c r="E5983" s="5"/>
      <c r="F5983" s="3">
        <v>1</v>
      </c>
      <c r="G5983" s="20">
        <v>3</v>
      </c>
      <c r="H5983" s="20"/>
      <c r="I5983" s="20">
        <v>2.2000000000000002</v>
      </c>
      <c r="J5983" s="30">
        <f t="shared" si="130"/>
        <v>6.6</v>
      </c>
      <c r="K5983" s="22"/>
      <c r="L5983" s="22"/>
      <c r="M5983" s="22"/>
    </row>
    <row r="5984" spans="1:13" ht="15.15" customHeight="1" thickBot="1" x14ac:dyDescent="0.35">
      <c r="A5984" s="22"/>
      <c r="B5984" s="22"/>
      <c r="C5984" s="22"/>
      <c r="D5984" s="26"/>
      <c r="E5984" s="5" t="s">
        <v>11903</v>
      </c>
      <c r="F5984" s="3">
        <v>-1</v>
      </c>
      <c r="G5984" s="20">
        <v>1.8</v>
      </c>
      <c r="H5984" s="20"/>
      <c r="I5984" s="20">
        <v>2.2000000000000002</v>
      </c>
      <c r="J5984" s="30">
        <f t="shared" si="130"/>
        <v>-3.96</v>
      </c>
      <c r="K5984" s="22"/>
      <c r="L5984" s="22"/>
      <c r="M5984" s="22"/>
    </row>
    <row r="5985" spans="1:13" ht="15.15" customHeight="1" thickBot="1" x14ac:dyDescent="0.35">
      <c r="A5985" s="22"/>
      <c r="B5985" s="22"/>
      <c r="C5985" s="22"/>
      <c r="D5985" s="26"/>
      <c r="E5985" s="5" t="s">
        <v>11904</v>
      </c>
      <c r="F5985" s="3">
        <v>-1</v>
      </c>
      <c r="G5985" s="20">
        <v>1</v>
      </c>
      <c r="H5985" s="20"/>
      <c r="I5985" s="20">
        <v>2.0499999999999998</v>
      </c>
      <c r="J5985" s="30">
        <f t="shared" si="130"/>
        <v>-2.0499999999999998</v>
      </c>
      <c r="K5985" s="22"/>
      <c r="L5985" s="22"/>
      <c r="M5985" s="22"/>
    </row>
    <row r="5986" spans="1:13" ht="15.15" customHeight="1" thickBot="1" x14ac:dyDescent="0.35">
      <c r="A5986" s="22"/>
      <c r="B5986" s="22"/>
      <c r="C5986" s="22"/>
      <c r="D5986" s="26"/>
      <c r="E5986" s="5">
        <v>206</v>
      </c>
      <c r="F5986" s="3">
        <v>1</v>
      </c>
      <c r="G5986" s="20">
        <v>3.25</v>
      </c>
      <c r="H5986" s="20"/>
      <c r="I5986" s="20">
        <v>2.2000000000000002</v>
      </c>
      <c r="J5986" s="30">
        <f t="shared" si="130"/>
        <v>7.15</v>
      </c>
      <c r="K5986" s="22"/>
      <c r="L5986" s="22"/>
      <c r="M5986" s="22"/>
    </row>
    <row r="5987" spans="1:13" ht="15.15" customHeight="1" thickBot="1" x14ac:dyDescent="0.35">
      <c r="A5987" s="22"/>
      <c r="B5987" s="22"/>
      <c r="C5987" s="22"/>
      <c r="D5987" s="26"/>
      <c r="E5987" s="5"/>
      <c r="F5987" s="3">
        <v>1</v>
      </c>
      <c r="G5987" s="20">
        <v>2.95</v>
      </c>
      <c r="H5987" s="20"/>
      <c r="I5987" s="20">
        <v>2.2000000000000002</v>
      </c>
      <c r="J5987" s="30">
        <f t="shared" si="130"/>
        <v>6.49</v>
      </c>
      <c r="K5987" s="22"/>
      <c r="L5987" s="22"/>
      <c r="M5987" s="22"/>
    </row>
    <row r="5988" spans="1:13" ht="15.15" customHeight="1" thickBot="1" x14ac:dyDescent="0.35">
      <c r="A5988" s="22"/>
      <c r="B5988" s="22"/>
      <c r="C5988" s="22"/>
      <c r="D5988" s="26"/>
      <c r="E5988" s="5"/>
      <c r="F5988" s="3">
        <v>1</v>
      </c>
      <c r="G5988" s="20">
        <v>1.5</v>
      </c>
      <c r="H5988" s="20"/>
      <c r="I5988" s="20">
        <v>2.2000000000000002</v>
      </c>
      <c r="J5988" s="30">
        <f t="shared" si="130"/>
        <v>3.3</v>
      </c>
      <c r="K5988" s="22"/>
      <c r="L5988" s="22"/>
      <c r="M5988" s="22"/>
    </row>
    <row r="5989" spans="1:13" ht="15.15" customHeight="1" thickBot="1" x14ac:dyDescent="0.35">
      <c r="A5989" s="22"/>
      <c r="B5989" s="22"/>
      <c r="C5989" s="22"/>
      <c r="D5989" s="26"/>
      <c r="E5989" s="5"/>
      <c r="F5989" s="3">
        <v>1</v>
      </c>
      <c r="G5989" s="20">
        <v>0.25</v>
      </c>
      <c r="H5989" s="20"/>
      <c r="I5989" s="20">
        <v>2.2000000000000002</v>
      </c>
      <c r="J5989" s="30">
        <f t="shared" si="130"/>
        <v>0.55000000000000004</v>
      </c>
      <c r="K5989" s="22"/>
      <c r="L5989" s="22"/>
      <c r="M5989" s="22"/>
    </row>
    <row r="5990" spans="1:13" ht="15.15" customHeight="1" thickBot="1" x14ac:dyDescent="0.35">
      <c r="A5990" s="22"/>
      <c r="B5990" s="22"/>
      <c r="C5990" s="22"/>
      <c r="D5990" s="26"/>
      <c r="E5990" s="5" t="s">
        <v>11905</v>
      </c>
      <c r="F5990" s="3">
        <v>-1</v>
      </c>
      <c r="G5990" s="20">
        <v>1</v>
      </c>
      <c r="H5990" s="20"/>
      <c r="I5990" s="20">
        <v>2.0499999999999998</v>
      </c>
      <c r="J5990" s="30">
        <f t="shared" si="130"/>
        <v>-2.0499999999999998</v>
      </c>
      <c r="K5990" s="22"/>
      <c r="L5990" s="22"/>
      <c r="M5990" s="22"/>
    </row>
    <row r="5991" spans="1:13" ht="15.15" customHeight="1" thickBot="1" x14ac:dyDescent="0.35">
      <c r="A5991" s="22"/>
      <c r="B5991" s="22"/>
      <c r="C5991" s="22"/>
      <c r="D5991" s="26"/>
      <c r="E5991" s="5">
        <v>207</v>
      </c>
      <c r="F5991" s="3">
        <v>2</v>
      </c>
      <c r="G5991" s="20">
        <v>3.3</v>
      </c>
      <c r="H5991" s="20"/>
      <c r="I5991" s="20">
        <v>2.2000000000000002</v>
      </c>
      <c r="J5991" s="30">
        <f t="shared" si="130"/>
        <v>14.52</v>
      </c>
      <c r="K5991" s="22"/>
      <c r="L5991" s="22"/>
      <c r="M5991" s="22"/>
    </row>
    <row r="5992" spans="1:13" ht="15.15" customHeight="1" thickBot="1" x14ac:dyDescent="0.35">
      <c r="A5992" s="22"/>
      <c r="B5992" s="22"/>
      <c r="C5992" s="22"/>
      <c r="D5992" s="26"/>
      <c r="E5992" s="5"/>
      <c r="F5992" s="3">
        <v>1</v>
      </c>
      <c r="G5992" s="20">
        <v>1.5</v>
      </c>
      <c r="H5992" s="20"/>
      <c r="I5992" s="20">
        <v>2.2000000000000002</v>
      </c>
      <c r="J5992" s="30">
        <f t="shared" si="130"/>
        <v>3.3</v>
      </c>
      <c r="K5992" s="22"/>
      <c r="L5992" s="22"/>
      <c r="M5992" s="22"/>
    </row>
    <row r="5993" spans="1:13" ht="15.15" customHeight="1" thickBot="1" x14ac:dyDescent="0.35">
      <c r="A5993" s="22"/>
      <c r="B5993" s="22"/>
      <c r="C5993" s="22"/>
      <c r="D5993" s="26"/>
      <c r="E5993" s="5" t="s">
        <v>11906</v>
      </c>
      <c r="F5993" s="3">
        <v>-1</v>
      </c>
      <c r="G5993" s="20">
        <v>1.8</v>
      </c>
      <c r="H5993" s="20"/>
      <c r="I5993" s="20">
        <v>2.2000000000000002</v>
      </c>
      <c r="J5993" s="30">
        <f t="shared" si="130"/>
        <v>-3.96</v>
      </c>
      <c r="K5993" s="22"/>
      <c r="L5993" s="22"/>
      <c r="M5993" s="22"/>
    </row>
    <row r="5994" spans="1:13" ht="15.15" customHeight="1" thickBot="1" x14ac:dyDescent="0.35">
      <c r="A5994" s="22"/>
      <c r="B5994" s="22"/>
      <c r="C5994" s="22"/>
      <c r="D5994" s="26"/>
      <c r="E5994" s="5" t="s">
        <v>11907</v>
      </c>
      <c r="F5994" s="3">
        <v>-1</v>
      </c>
      <c r="G5994" s="20">
        <v>1</v>
      </c>
      <c r="H5994" s="20"/>
      <c r="I5994" s="20">
        <v>2.0499999999999998</v>
      </c>
      <c r="J5994" s="30">
        <f t="shared" si="130"/>
        <v>-2.0499999999999998</v>
      </c>
      <c r="K5994" s="22"/>
      <c r="L5994" s="22"/>
      <c r="M5994" s="22"/>
    </row>
    <row r="5995" spans="1:13" ht="15.15" customHeight="1" thickBot="1" x14ac:dyDescent="0.35">
      <c r="A5995" s="22"/>
      <c r="B5995" s="22"/>
      <c r="C5995" s="22"/>
      <c r="D5995" s="26"/>
      <c r="E5995" s="5">
        <v>208</v>
      </c>
      <c r="F5995" s="3">
        <v>2</v>
      </c>
      <c r="G5995" s="20">
        <v>3.25</v>
      </c>
      <c r="H5995" s="20"/>
      <c r="I5995" s="20">
        <v>2.2000000000000002</v>
      </c>
      <c r="J5995" s="30">
        <f t="shared" si="130"/>
        <v>14.3</v>
      </c>
      <c r="K5995" s="22"/>
      <c r="L5995" s="22"/>
      <c r="M5995" s="22"/>
    </row>
    <row r="5996" spans="1:13" ht="15.15" customHeight="1" thickBot="1" x14ac:dyDescent="0.35">
      <c r="A5996" s="22"/>
      <c r="B5996" s="22"/>
      <c r="C5996" s="22"/>
      <c r="D5996" s="26"/>
      <c r="E5996" s="5"/>
      <c r="F5996" s="3">
        <v>1</v>
      </c>
      <c r="G5996" s="20">
        <v>1.2</v>
      </c>
      <c r="H5996" s="20"/>
      <c r="I5996" s="20">
        <v>2.2000000000000002</v>
      </c>
      <c r="J5996" s="30">
        <f t="shared" si="130"/>
        <v>2.64</v>
      </c>
      <c r="K5996" s="22"/>
      <c r="L5996" s="22"/>
      <c r="M5996" s="22"/>
    </row>
    <row r="5997" spans="1:13" ht="15.15" customHeight="1" thickBot="1" x14ac:dyDescent="0.35">
      <c r="A5997" s="22"/>
      <c r="B5997" s="22"/>
      <c r="C5997" s="22"/>
      <c r="D5997" s="26"/>
      <c r="E5997" s="5" t="s">
        <v>11908</v>
      </c>
      <c r="F5997" s="3">
        <v>-1</v>
      </c>
      <c r="G5997" s="20">
        <v>1.8</v>
      </c>
      <c r="H5997" s="20"/>
      <c r="I5997" s="20">
        <v>2.2000000000000002</v>
      </c>
      <c r="J5997" s="30">
        <f t="shared" si="130"/>
        <v>-3.96</v>
      </c>
      <c r="K5997" s="22"/>
      <c r="L5997" s="22"/>
      <c r="M5997" s="22"/>
    </row>
    <row r="5998" spans="1:13" ht="15.15" customHeight="1" thickBot="1" x14ac:dyDescent="0.35">
      <c r="A5998" s="22"/>
      <c r="B5998" s="22"/>
      <c r="C5998" s="22"/>
      <c r="D5998" s="26"/>
      <c r="E5998" s="5" t="s">
        <v>11909</v>
      </c>
      <c r="F5998" s="3">
        <v>-1</v>
      </c>
      <c r="G5998" s="20">
        <v>1</v>
      </c>
      <c r="H5998" s="20"/>
      <c r="I5998" s="20">
        <v>2.0499999999999998</v>
      </c>
      <c r="J5998" s="30">
        <f t="shared" si="130"/>
        <v>-2.0499999999999998</v>
      </c>
      <c r="K5998" s="22"/>
      <c r="L5998" s="22"/>
      <c r="M5998" s="22"/>
    </row>
    <row r="5999" spans="1:13" ht="15.15" customHeight="1" thickBot="1" x14ac:dyDescent="0.35">
      <c r="A5999" s="22"/>
      <c r="B5999" s="22"/>
      <c r="C5999" s="22"/>
      <c r="D5999" s="26"/>
      <c r="E5999" s="5">
        <v>209</v>
      </c>
      <c r="F5999" s="3">
        <v>2</v>
      </c>
      <c r="G5999" s="20">
        <v>2.5</v>
      </c>
      <c r="H5999" s="20"/>
      <c r="I5999" s="20">
        <v>2.2000000000000002</v>
      </c>
      <c r="J5999" s="30">
        <f t="shared" si="130"/>
        <v>11</v>
      </c>
      <c r="K5999" s="22"/>
      <c r="L5999" s="22"/>
      <c r="M5999" s="22"/>
    </row>
    <row r="6000" spans="1:13" ht="15.15" customHeight="1" thickBot="1" x14ac:dyDescent="0.35">
      <c r="A6000" s="22"/>
      <c r="B6000" s="22"/>
      <c r="C6000" s="22"/>
      <c r="D6000" s="26"/>
      <c r="E6000" s="5"/>
      <c r="F6000" s="3">
        <v>2</v>
      </c>
      <c r="G6000" s="20">
        <v>1.75</v>
      </c>
      <c r="H6000" s="20"/>
      <c r="I6000" s="20">
        <v>2.2000000000000002</v>
      </c>
      <c r="J6000" s="30">
        <f t="shared" si="130"/>
        <v>7.7</v>
      </c>
      <c r="K6000" s="22"/>
      <c r="L6000" s="22"/>
      <c r="M6000" s="22"/>
    </row>
    <row r="6001" spans="1:13" ht="15.15" customHeight="1" thickBot="1" x14ac:dyDescent="0.35">
      <c r="A6001" s="22"/>
      <c r="B6001" s="22"/>
      <c r="C6001" s="22"/>
      <c r="D6001" s="26"/>
      <c r="E6001" s="5"/>
      <c r="F6001" s="3">
        <v>-1</v>
      </c>
      <c r="G6001" s="20">
        <v>1.2</v>
      </c>
      <c r="H6001" s="20"/>
      <c r="I6001" s="20">
        <v>2.2000000000000002</v>
      </c>
      <c r="J6001" s="30">
        <f t="shared" si="130"/>
        <v>-2.64</v>
      </c>
      <c r="K6001" s="22"/>
      <c r="L6001" s="22"/>
      <c r="M6001" s="22"/>
    </row>
    <row r="6002" spans="1:13" ht="15.15" customHeight="1" thickBot="1" x14ac:dyDescent="0.35">
      <c r="A6002" s="22"/>
      <c r="B6002" s="22"/>
      <c r="C6002" s="22"/>
      <c r="D6002" s="26"/>
      <c r="E6002" s="5" t="s">
        <v>11910</v>
      </c>
      <c r="F6002" s="3">
        <v>-1</v>
      </c>
      <c r="G6002" s="20">
        <v>1.8</v>
      </c>
      <c r="H6002" s="20"/>
      <c r="I6002" s="20">
        <v>2.2000000000000002</v>
      </c>
      <c r="J6002" s="30">
        <f t="shared" si="130"/>
        <v>-3.96</v>
      </c>
      <c r="K6002" s="22"/>
      <c r="L6002" s="22"/>
      <c r="M6002" s="22"/>
    </row>
    <row r="6003" spans="1:13" ht="15.15" customHeight="1" thickBot="1" x14ac:dyDescent="0.35">
      <c r="A6003" s="22"/>
      <c r="B6003" s="22"/>
      <c r="C6003" s="22"/>
      <c r="D6003" s="26"/>
      <c r="E6003" s="5" t="s">
        <v>11911</v>
      </c>
      <c r="F6003" s="3">
        <v>-1</v>
      </c>
      <c r="G6003" s="20">
        <v>1</v>
      </c>
      <c r="H6003" s="20"/>
      <c r="I6003" s="20">
        <v>2.0499999999999998</v>
      </c>
      <c r="J6003" s="30">
        <f t="shared" si="130"/>
        <v>-2.0499999999999998</v>
      </c>
      <c r="K6003" s="32">
        <f>SUM(J5895:J6003)</f>
        <v>436.94999999999987</v>
      </c>
      <c r="L6003" s="22"/>
      <c r="M6003" s="22"/>
    </row>
    <row r="6004" spans="1:13" ht="15.45" customHeight="1" thickBot="1" x14ac:dyDescent="0.35">
      <c r="A6004" s="10" t="s">
        <v>11912</v>
      </c>
      <c r="B6004" s="5" t="s">
        <v>11913</v>
      </c>
      <c r="C6004" s="5" t="s">
        <v>11914</v>
      </c>
      <c r="D6004" s="84" t="s">
        <v>11915</v>
      </c>
      <c r="E6004" s="84"/>
      <c r="F6004" s="84"/>
      <c r="G6004" s="84"/>
      <c r="H6004" s="84"/>
      <c r="I6004" s="84"/>
      <c r="J6004" s="84"/>
      <c r="K6004" s="20">
        <f>SUM(K6007:K6031)</f>
        <v>240.22900000000001</v>
      </c>
      <c r="L6004" s="21">
        <f>ROUND(0*(1+M2/100),2)</f>
        <v>0</v>
      </c>
      <c r="M6004" s="21">
        <f>ROUND(K6004*L6004,2)</f>
        <v>0</v>
      </c>
    </row>
    <row r="6005" spans="1:13" ht="67.5" customHeight="1" thickBot="1" x14ac:dyDescent="0.35">
      <c r="A6005" s="22"/>
      <c r="B6005" s="22"/>
      <c r="C6005" s="22"/>
      <c r="D6005" s="84" t="s">
        <v>11916</v>
      </c>
      <c r="E6005" s="84"/>
      <c r="F6005" s="84"/>
      <c r="G6005" s="84"/>
      <c r="H6005" s="84"/>
      <c r="I6005" s="84"/>
      <c r="J6005" s="84"/>
      <c r="K6005" s="84"/>
      <c r="L6005" s="84"/>
      <c r="M6005" s="84"/>
    </row>
    <row r="6006" spans="1:13" ht="15.15" customHeight="1" thickBot="1" x14ac:dyDescent="0.35">
      <c r="A6006" s="22"/>
      <c r="B6006" s="22"/>
      <c r="C6006" s="22"/>
      <c r="D6006" s="22"/>
      <c r="E6006" s="23"/>
      <c r="F6006" s="25" t="s">
        <v>11917</v>
      </c>
      <c r="G6006" s="25" t="s">
        <v>11918</v>
      </c>
      <c r="H6006" s="25" t="s">
        <v>11919</v>
      </c>
      <c r="I6006" s="25" t="s">
        <v>11920</v>
      </c>
      <c r="J6006" s="25" t="s">
        <v>11921</v>
      </c>
      <c r="K6006" s="25" t="s">
        <v>11922</v>
      </c>
      <c r="L6006" s="22"/>
      <c r="M6006" s="22"/>
    </row>
    <row r="6007" spans="1:13" ht="15.15" customHeight="1" thickBot="1" x14ac:dyDescent="0.35">
      <c r="A6007" s="22"/>
      <c r="B6007" s="22"/>
      <c r="C6007" s="22"/>
      <c r="D6007" s="26"/>
      <c r="E6007" s="27" t="s">
        <v>11923</v>
      </c>
      <c r="F6007" s="28"/>
      <c r="G6007" s="29"/>
      <c r="H6007" s="29"/>
      <c r="I6007" s="29"/>
      <c r="J6007" s="41" t="s">
        <v>11924</v>
      </c>
      <c r="K6007" s="42"/>
      <c r="L6007" s="22"/>
      <c r="M6007" s="22"/>
    </row>
    <row r="6008" spans="1:13" ht="15.15" customHeight="1" thickBot="1" x14ac:dyDescent="0.35">
      <c r="A6008" s="22"/>
      <c r="B6008" s="22"/>
      <c r="C6008" s="22"/>
      <c r="D6008" s="26"/>
      <c r="E6008" s="5" t="s">
        <v>11925</v>
      </c>
      <c r="F6008" s="3">
        <v>2</v>
      </c>
      <c r="G6008" s="20">
        <v>17.5</v>
      </c>
      <c r="H6008" s="20"/>
      <c r="I6008" s="20">
        <v>1.75</v>
      </c>
      <c r="J6008" s="30">
        <f t="shared" ref="J6008:J6024" si="131">ROUND(F6008*G6008*I6008,3)</f>
        <v>61.25</v>
      </c>
      <c r="K6008" s="22"/>
      <c r="L6008" s="22"/>
      <c r="M6008" s="22"/>
    </row>
    <row r="6009" spans="1:13" ht="15.15" customHeight="1" thickBot="1" x14ac:dyDescent="0.35">
      <c r="A6009" s="22"/>
      <c r="B6009" s="22"/>
      <c r="C6009" s="22"/>
      <c r="D6009" s="26"/>
      <c r="E6009" s="5"/>
      <c r="F6009" s="3">
        <v>2</v>
      </c>
      <c r="G6009" s="20">
        <v>12</v>
      </c>
      <c r="H6009" s="20"/>
      <c r="I6009" s="20">
        <v>1.75</v>
      </c>
      <c r="J6009" s="30">
        <f t="shared" si="131"/>
        <v>42</v>
      </c>
      <c r="K6009" s="22"/>
      <c r="L6009" s="22"/>
      <c r="M6009" s="22"/>
    </row>
    <row r="6010" spans="1:13" ht="15.15" customHeight="1" thickBot="1" x14ac:dyDescent="0.35">
      <c r="A6010" s="22"/>
      <c r="B6010" s="22"/>
      <c r="C6010" s="22"/>
      <c r="D6010" s="26"/>
      <c r="E6010" s="5"/>
      <c r="F6010" s="3">
        <v>2</v>
      </c>
      <c r="G6010" s="20">
        <v>0.9</v>
      </c>
      <c r="H6010" s="20"/>
      <c r="I6010" s="20">
        <v>1.75</v>
      </c>
      <c r="J6010" s="30">
        <f t="shared" si="131"/>
        <v>3.15</v>
      </c>
      <c r="K6010" s="22"/>
      <c r="L6010" s="22"/>
      <c r="M6010" s="22"/>
    </row>
    <row r="6011" spans="1:13" ht="15.15" customHeight="1" thickBot="1" x14ac:dyDescent="0.35">
      <c r="A6011" s="22"/>
      <c r="B6011" s="22"/>
      <c r="C6011" s="22"/>
      <c r="D6011" s="26"/>
      <c r="E6011" s="5" t="s">
        <v>11926</v>
      </c>
      <c r="F6011" s="3">
        <v>-1</v>
      </c>
      <c r="G6011" s="20">
        <v>1.7</v>
      </c>
      <c r="H6011" s="20"/>
      <c r="I6011" s="20">
        <v>1.75</v>
      </c>
      <c r="J6011" s="30">
        <f t="shared" si="131"/>
        <v>-2.9750000000000001</v>
      </c>
      <c r="K6011" s="22"/>
      <c r="L6011" s="22"/>
      <c r="M6011" s="22"/>
    </row>
    <row r="6012" spans="1:13" ht="15.15" customHeight="1" thickBot="1" x14ac:dyDescent="0.35">
      <c r="A6012" s="22"/>
      <c r="B6012" s="22"/>
      <c r="C6012" s="22"/>
      <c r="D6012" s="26"/>
      <c r="E6012" s="5" t="s">
        <v>11927</v>
      </c>
      <c r="F6012" s="3">
        <v>-1</v>
      </c>
      <c r="G6012" s="20">
        <v>0.82499999999999996</v>
      </c>
      <c r="H6012" s="20"/>
      <c r="I6012" s="20">
        <v>1.75</v>
      </c>
      <c r="J6012" s="30">
        <f t="shared" si="131"/>
        <v>-1.444</v>
      </c>
      <c r="K6012" s="22"/>
      <c r="L6012" s="22"/>
      <c r="M6012" s="22"/>
    </row>
    <row r="6013" spans="1:13" ht="15.15" customHeight="1" thickBot="1" x14ac:dyDescent="0.35">
      <c r="A6013" s="22"/>
      <c r="B6013" s="22"/>
      <c r="C6013" s="22"/>
      <c r="D6013" s="26"/>
      <c r="E6013" s="5" t="s">
        <v>11928</v>
      </c>
      <c r="F6013" s="3">
        <v>1</v>
      </c>
      <c r="G6013" s="20">
        <v>6.3</v>
      </c>
      <c r="H6013" s="20"/>
      <c r="I6013" s="20">
        <v>3</v>
      </c>
      <c r="J6013" s="30">
        <f t="shared" si="131"/>
        <v>18.899999999999999</v>
      </c>
      <c r="K6013" s="22"/>
      <c r="L6013" s="22"/>
      <c r="M6013" s="22"/>
    </row>
    <row r="6014" spans="1:13" ht="15.15" customHeight="1" thickBot="1" x14ac:dyDescent="0.35">
      <c r="A6014" s="22"/>
      <c r="B6014" s="22"/>
      <c r="C6014" s="22"/>
      <c r="D6014" s="26"/>
      <c r="E6014" s="5" t="s">
        <v>11929</v>
      </c>
      <c r="F6014" s="3">
        <v>1</v>
      </c>
      <c r="G6014" s="20">
        <v>1.9</v>
      </c>
      <c r="H6014" s="20"/>
      <c r="I6014" s="20">
        <v>3</v>
      </c>
      <c r="J6014" s="30">
        <f t="shared" si="131"/>
        <v>5.7</v>
      </c>
      <c r="K6014" s="22"/>
      <c r="L6014" s="22"/>
      <c r="M6014" s="22"/>
    </row>
    <row r="6015" spans="1:13" ht="15.15" customHeight="1" thickBot="1" x14ac:dyDescent="0.35">
      <c r="A6015" s="22"/>
      <c r="B6015" s="22"/>
      <c r="C6015" s="22"/>
      <c r="D6015" s="26"/>
      <c r="E6015" s="5"/>
      <c r="F6015" s="3">
        <v>1</v>
      </c>
      <c r="G6015" s="20">
        <v>2.25</v>
      </c>
      <c r="H6015" s="20"/>
      <c r="I6015" s="20">
        <v>3</v>
      </c>
      <c r="J6015" s="30">
        <f t="shared" si="131"/>
        <v>6.75</v>
      </c>
      <c r="K6015" s="22"/>
      <c r="L6015" s="22"/>
      <c r="M6015" s="22"/>
    </row>
    <row r="6016" spans="1:13" ht="15.15" customHeight="1" thickBot="1" x14ac:dyDescent="0.35">
      <c r="A6016" s="22"/>
      <c r="B6016" s="22"/>
      <c r="C6016" s="22"/>
      <c r="D6016" s="26"/>
      <c r="E6016" s="5"/>
      <c r="F6016" s="3">
        <v>1</v>
      </c>
      <c r="G6016" s="20">
        <v>3.75</v>
      </c>
      <c r="H6016" s="20"/>
      <c r="I6016" s="20">
        <v>3</v>
      </c>
      <c r="J6016" s="30">
        <f t="shared" si="131"/>
        <v>11.25</v>
      </c>
      <c r="K6016" s="22"/>
      <c r="L6016" s="22"/>
      <c r="M6016" s="22"/>
    </row>
    <row r="6017" spans="1:13" ht="15.15" customHeight="1" thickBot="1" x14ac:dyDescent="0.35">
      <c r="A6017" s="22"/>
      <c r="B6017" s="22"/>
      <c r="C6017" s="22"/>
      <c r="D6017" s="26"/>
      <c r="E6017" s="5" t="s">
        <v>11930</v>
      </c>
      <c r="F6017" s="3">
        <v>2</v>
      </c>
      <c r="G6017" s="20">
        <v>0.4</v>
      </c>
      <c r="H6017" s="20"/>
      <c r="I6017" s="20">
        <v>3</v>
      </c>
      <c r="J6017" s="30">
        <f t="shared" si="131"/>
        <v>2.4</v>
      </c>
      <c r="K6017" s="22"/>
      <c r="L6017" s="22"/>
      <c r="M6017" s="22"/>
    </row>
    <row r="6018" spans="1:13" ht="15.15" customHeight="1" thickBot="1" x14ac:dyDescent="0.35">
      <c r="A6018" s="22"/>
      <c r="B6018" s="22"/>
      <c r="C6018" s="22"/>
      <c r="D6018" s="26"/>
      <c r="E6018" s="5"/>
      <c r="F6018" s="3">
        <v>2</v>
      </c>
      <c r="G6018" s="20">
        <v>1.45</v>
      </c>
      <c r="H6018" s="20"/>
      <c r="I6018" s="20">
        <v>3</v>
      </c>
      <c r="J6018" s="30">
        <f t="shared" si="131"/>
        <v>8.6999999999999993</v>
      </c>
      <c r="K6018" s="22"/>
      <c r="L6018" s="22"/>
      <c r="M6018" s="22"/>
    </row>
    <row r="6019" spans="1:13" ht="15.15" customHeight="1" thickBot="1" x14ac:dyDescent="0.35">
      <c r="A6019" s="22"/>
      <c r="B6019" s="22"/>
      <c r="C6019" s="22"/>
      <c r="D6019" s="26"/>
      <c r="E6019" s="5"/>
      <c r="F6019" s="3">
        <v>1</v>
      </c>
      <c r="G6019" s="20">
        <v>2.4500000000000002</v>
      </c>
      <c r="H6019" s="20"/>
      <c r="I6019" s="20">
        <v>3</v>
      </c>
      <c r="J6019" s="30">
        <f t="shared" si="131"/>
        <v>7.35</v>
      </c>
      <c r="K6019" s="22"/>
      <c r="L6019" s="22"/>
      <c r="M6019" s="22"/>
    </row>
    <row r="6020" spans="1:13" ht="15.15" customHeight="1" thickBot="1" x14ac:dyDescent="0.35">
      <c r="A6020" s="22"/>
      <c r="B6020" s="22"/>
      <c r="C6020" s="22"/>
      <c r="D6020" s="26"/>
      <c r="E6020" s="5"/>
      <c r="F6020" s="3">
        <v>1</v>
      </c>
      <c r="G6020" s="20">
        <v>0.35</v>
      </c>
      <c r="H6020" s="20"/>
      <c r="I6020" s="20">
        <v>3</v>
      </c>
      <c r="J6020" s="30">
        <f t="shared" si="131"/>
        <v>1.05</v>
      </c>
      <c r="K6020" s="22"/>
      <c r="L6020" s="22"/>
      <c r="M6020" s="22"/>
    </row>
    <row r="6021" spans="1:13" ht="15.15" customHeight="1" thickBot="1" x14ac:dyDescent="0.35">
      <c r="A6021" s="22"/>
      <c r="B6021" s="22"/>
      <c r="C6021" s="22"/>
      <c r="D6021" s="26"/>
      <c r="E6021" s="5"/>
      <c r="F6021" s="3">
        <v>1</v>
      </c>
      <c r="G6021" s="20">
        <v>3.7</v>
      </c>
      <c r="H6021" s="20"/>
      <c r="I6021" s="20">
        <v>3</v>
      </c>
      <c r="J6021" s="30">
        <f t="shared" si="131"/>
        <v>11.1</v>
      </c>
      <c r="K6021" s="22"/>
      <c r="L6021" s="22"/>
      <c r="M6021" s="22"/>
    </row>
    <row r="6022" spans="1:13" ht="15.15" customHeight="1" thickBot="1" x14ac:dyDescent="0.35">
      <c r="A6022" s="22"/>
      <c r="B6022" s="22"/>
      <c r="C6022" s="22"/>
      <c r="D6022" s="26"/>
      <c r="E6022" s="5"/>
      <c r="F6022" s="3">
        <v>1</v>
      </c>
      <c r="G6022" s="20">
        <v>3.25</v>
      </c>
      <c r="H6022" s="20"/>
      <c r="I6022" s="20">
        <v>1.95</v>
      </c>
      <c r="J6022" s="30">
        <f t="shared" si="131"/>
        <v>6.3380000000000001</v>
      </c>
      <c r="K6022" s="22"/>
      <c r="L6022" s="22"/>
      <c r="M6022" s="22"/>
    </row>
    <row r="6023" spans="1:13" ht="15.15" customHeight="1" thickBot="1" x14ac:dyDescent="0.35">
      <c r="A6023" s="22"/>
      <c r="B6023" s="22"/>
      <c r="C6023" s="22"/>
      <c r="D6023" s="26"/>
      <c r="E6023" s="5" t="s">
        <v>11931</v>
      </c>
      <c r="F6023" s="3">
        <v>2</v>
      </c>
      <c r="G6023" s="20">
        <v>1.75</v>
      </c>
      <c r="H6023" s="20"/>
      <c r="I6023" s="20">
        <v>1</v>
      </c>
      <c r="J6023" s="30">
        <f t="shared" si="131"/>
        <v>3.5</v>
      </c>
      <c r="K6023" s="22"/>
      <c r="L6023" s="22"/>
      <c r="M6023" s="22"/>
    </row>
    <row r="6024" spans="1:13" ht="15.15" customHeight="1" thickBot="1" x14ac:dyDescent="0.35">
      <c r="A6024" s="22"/>
      <c r="B6024" s="22"/>
      <c r="C6024" s="22"/>
      <c r="D6024" s="26"/>
      <c r="E6024" s="5"/>
      <c r="F6024" s="3">
        <v>1</v>
      </c>
      <c r="G6024" s="20">
        <v>10.8</v>
      </c>
      <c r="H6024" s="20"/>
      <c r="I6024" s="20">
        <v>1</v>
      </c>
      <c r="J6024" s="30">
        <f t="shared" si="131"/>
        <v>10.8</v>
      </c>
      <c r="K6024" s="22"/>
      <c r="L6024" s="22"/>
      <c r="M6024" s="22"/>
    </row>
    <row r="6025" spans="1:13" ht="15.15" customHeight="1" thickBot="1" x14ac:dyDescent="0.35">
      <c r="A6025" s="22"/>
      <c r="B6025" s="22"/>
      <c r="C6025" s="22"/>
      <c r="D6025" s="26"/>
      <c r="E6025" s="5" t="s">
        <v>11932</v>
      </c>
      <c r="F6025" s="3"/>
      <c r="G6025" s="20"/>
      <c r="H6025" s="20"/>
      <c r="I6025" s="20"/>
      <c r="J6025" s="24" t="s">
        <v>11933</v>
      </c>
      <c r="K6025" s="22"/>
      <c r="L6025" s="22"/>
      <c r="M6025" s="22"/>
    </row>
    <row r="6026" spans="1:13" ht="15.15" customHeight="1" thickBot="1" x14ac:dyDescent="0.35">
      <c r="A6026" s="22"/>
      <c r="B6026" s="22"/>
      <c r="C6026" s="22"/>
      <c r="D6026" s="26"/>
      <c r="E6026" s="5" t="s">
        <v>11934</v>
      </c>
      <c r="F6026" s="3">
        <v>1</v>
      </c>
      <c r="G6026" s="20">
        <v>1.85</v>
      </c>
      <c r="H6026" s="20"/>
      <c r="I6026" s="20">
        <v>2.2000000000000002</v>
      </c>
      <c r="J6026" s="30">
        <f>ROUND(F6026*G6026*I6026,3)</f>
        <v>4.07</v>
      </c>
      <c r="K6026" s="22"/>
      <c r="L6026" s="22"/>
      <c r="M6026" s="22"/>
    </row>
    <row r="6027" spans="1:13" ht="15.15" customHeight="1" thickBot="1" x14ac:dyDescent="0.35">
      <c r="A6027" s="22"/>
      <c r="B6027" s="22"/>
      <c r="C6027" s="22"/>
      <c r="D6027" s="26"/>
      <c r="E6027" s="5"/>
      <c r="F6027" s="3">
        <v>2</v>
      </c>
      <c r="G6027" s="20">
        <v>2.5</v>
      </c>
      <c r="H6027" s="20"/>
      <c r="I6027" s="20">
        <v>2.2000000000000002</v>
      </c>
      <c r="J6027" s="30">
        <f>ROUND(F6027*G6027*I6027,3)</f>
        <v>11</v>
      </c>
      <c r="K6027" s="22"/>
      <c r="L6027" s="22"/>
      <c r="M6027" s="22"/>
    </row>
    <row r="6028" spans="1:13" ht="15.15" customHeight="1" thickBot="1" x14ac:dyDescent="0.35">
      <c r="A6028" s="22"/>
      <c r="B6028" s="22"/>
      <c r="C6028" s="22"/>
      <c r="D6028" s="26"/>
      <c r="E6028" s="5" t="s">
        <v>11935</v>
      </c>
      <c r="F6028" s="3"/>
      <c r="G6028" s="20"/>
      <c r="H6028" s="20"/>
      <c r="I6028" s="20"/>
      <c r="J6028" s="24" t="s">
        <v>11936</v>
      </c>
      <c r="K6028" s="22"/>
      <c r="L6028" s="22"/>
      <c r="M6028" s="22"/>
    </row>
    <row r="6029" spans="1:13" ht="15.15" customHeight="1" thickBot="1" x14ac:dyDescent="0.35">
      <c r="A6029" s="22"/>
      <c r="B6029" s="22"/>
      <c r="C6029" s="22"/>
      <c r="D6029" s="26"/>
      <c r="E6029" s="5" t="s">
        <v>11937</v>
      </c>
      <c r="F6029" s="3">
        <v>1</v>
      </c>
      <c r="G6029" s="20">
        <v>3.45</v>
      </c>
      <c r="H6029" s="20"/>
      <c r="I6029" s="20">
        <v>2.2000000000000002</v>
      </c>
      <c r="J6029" s="30">
        <f>ROUND(F6029*G6029*I6029,3)</f>
        <v>7.59</v>
      </c>
      <c r="K6029" s="22"/>
      <c r="L6029" s="22"/>
      <c r="M6029" s="22"/>
    </row>
    <row r="6030" spans="1:13" ht="15.15" customHeight="1" thickBot="1" x14ac:dyDescent="0.35">
      <c r="A6030" s="22"/>
      <c r="B6030" s="22"/>
      <c r="C6030" s="22"/>
      <c r="D6030" s="26"/>
      <c r="E6030" s="5" t="s">
        <v>11938</v>
      </c>
      <c r="F6030" s="3">
        <v>1</v>
      </c>
      <c r="G6030" s="20">
        <v>2.25</v>
      </c>
      <c r="H6030" s="20"/>
      <c r="I6030" s="20">
        <v>5</v>
      </c>
      <c r="J6030" s="30">
        <f>ROUND(F6030*G6030*I6030,3)</f>
        <v>11.25</v>
      </c>
      <c r="K6030" s="22"/>
      <c r="L6030" s="22"/>
      <c r="M6030" s="22"/>
    </row>
    <row r="6031" spans="1:13" ht="15.15" customHeight="1" thickBot="1" x14ac:dyDescent="0.35">
      <c r="A6031" s="22"/>
      <c r="B6031" s="22"/>
      <c r="C6031" s="22"/>
      <c r="D6031" s="26"/>
      <c r="E6031" s="5"/>
      <c r="F6031" s="3">
        <v>1</v>
      </c>
      <c r="G6031" s="20">
        <v>2.1</v>
      </c>
      <c r="H6031" s="20"/>
      <c r="I6031" s="20">
        <v>5</v>
      </c>
      <c r="J6031" s="30">
        <f>ROUND(F6031*G6031*I6031,3)</f>
        <v>10.5</v>
      </c>
      <c r="K6031" s="32">
        <f>SUM(J6007:J6031)</f>
        <v>240.22900000000001</v>
      </c>
      <c r="L6031" s="22"/>
      <c r="M6031" s="22"/>
    </row>
    <row r="6032" spans="1:13" ht="15.45" customHeight="1" thickBot="1" x14ac:dyDescent="0.35">
      <c r="A6032" s="10" t="s">
        <v>11939</v>
      </c>
      <c r="B6032" s="5" t="s">
        <v>11940</v>
      </c>
      <c r="C6032" s="5" t="s">
        <v>11941</v>
      </c>
      <c r="D6032" s="84" t="s">
        <v>11942</v>
      </c>
      <c r="E6032" s="84"/>
      <c r="F6032" s="84"/>
      <c r="G6032" s="84"/>
      <c r="H6032" s="84"/>
      <c r="I6032" s="84"/>
      <c r="J6032" s="84"/>
      <c r="K6032" s="20">
        <f>SUM(K6035:K6082)</f>
        <v>475.46699999999998</v>
      </c>
      <c r="L6032" s="21">
        <f>ROUND(0*(1+M2/100),2)</f>
        <v>0</v>
      </c>
      <c r="M6032" s="21">
        <f>ROUND(K6032*L6032,2)</f>
        <v>0</v>
      </c>
    </row>
    <row r="6033" spans="1:13" ht="58.35" customHeight="1" thickBot="1" x14ac:dyDescent="0.35">
      <c r="A6033" s="22"/>
      <c r="B6033" s="22"/>
      <c r="C6033" s="22"/>
      <c r="D6033" s="84" t="s">
        <v>11943</v>
      </c>
      <c r="E6033" s="84"/>
      <c r="F6033" s="84"/>
      <c r="G6033" s="84"/>
      <c r="H6033" s="84"/>
      <c r="I6033" s="84"/>
      <c r="J6033" s="84"/>
      <c r="K6033" s="84"/>
      <c r="L6033" s="84"/>
      <c r="M6033" s="84"/>
    </row>
    <row r="6034" spans="1:13" ht="15.15" customHeight="1" thickBot="1" x14ac:dyDescent="0.35">
      <c r="A6034" s="22"/>
      <c r="B6034" s="22"/>
      <c r="C6034" s="22"/>
      <c r="D6034" s="22"/>
      <c r="E6034" s="23"/>
      <c r="F6034" s="25" t="s">
        <v>11944</v>
      </c>
      <c r="G6034" s="25" t="s">
        <v>11945</v>
      </c>
      <c r="H6034" s="25" t="s">
        <v>11946</v>
      </c>
      <c r="I6034" s="25" t="s">
        <v>11947</v>
      </c>
      <c r="J6034" s="25" t="s">
        <v>11948</v>
      </c>
      <c r="K6034" s="25" t="s">
        <v>11949</v>
      </c>
      <c r="L6034" s="22"/>
      <c r="M6034" s="22"/>
    </row>
    <row r="6035" spans="1:13" ht="15.15" customHeight="1" thickBot="1" x14ac:dyDescent="0.35">
      <c r="A6035" s="22"/>
      <c r="B6035" s="22"/>
      <c r="C6035" s="22"/>
      <c r="D6035" s="26"/>
      <c r="E6035" s="27" t="s">
        <v>11950</v>
      </c>
      <c r="F6035" s="28"/>
      <c r="G6035" s="29"/>
      <c r="H6035" s="29"/>
      <c r="I6035" s="29"/>
      <c r="J6035" s="41" t="s">
        <v>11951</v>
      </c>
      <c r="K6035" s="42"/>
      <c r="L6035" s="22"/>
      <c r="M6035" s="22"/>
    </row>
    <row r="6036" spans="1:13" ht="15.15" customHeight="1" thickBot="1" x14ac:dyDescent="0.35">
      <c r="A6036" s="22"/>
      <c r="B6036" s="22"/>
      <c r="C6036" s="22"/>
      <c r="D6036" s="26"/>
      <c r="E6036" s="5" t="s">
        <v>11952</v>
      </c>
      <c r="F6036" s="3">
        <v>16</v>
      </c>
      <c r="G6036" s="20">
        <v>0.4</v>
      </c>
      <c r="H6036" s="20"/>
      <c r="I6036" s="20">
        <v>3</v>
      </c>
      <c r="J6036" s="30">
        <f t="shared" ref="J6036:J6045" si="132">ROUND(F6036*G6036*I6036,3)</f>
        <v>19.2</v>
      </c>
      <c r="K6036" s="22"/>
      <c r="L6036" s="22"/>
      <c r="M6036" s="22"/>
    </row>
    <row r="6037" spans="1:13" ht="15.15" customHeight="1" thickBot="1" x14ac:dyDescent="0.35">
      <c r="A6037" s="22"/>
      <c r="B6037" s="22"/>
      <c r="C6037" s="22"/>
      <c r="D6037" s="26"/>
      <c r="E6037" s="5" t="s">
        <v>11953</v>
      </c>
      <c r="F6037" s="3">
        <v>16</v>
      </c>
      <c r="G6037" s="20">
        <v>0.4</v>
      </c>
      <c r="H6037" s="20"/>
      <c r="I6037" s="20">
        <v>3</v>
      </c>
      <c r="J6037" s="30">
        <f t="shared" si="132"/>
        <v>19.2</v>
      </c>
      <c r="K6037" s="22"/>
      <c r="L6037" s="22"/>
      <c r="M6037" s="22"/>
    </row>
    <row r="6038" spans="1:13" ht="15.15" customHeight="1" thickBot="1" x14ac:dyDescent="0.35">
      <c r="A6038" s="22"/>
      <c r="B6038" s="22"/>
      <c r="C6038" s="22"/>
      <c r="D6038" s="26"/>
      <c r="E6038" s="5" t="s">
        <v>11954</v>
      </c>
      <c r="F6038" s="3">
        <v>1</v>
      </c>
      <c r="G6038" s="20">
        <v>8.1</v>
      </c>
      <c r="H6038" s="20"/>
      <c r="I6038" s="20">
        <v>1</v>
      </c>
      <c r="J6038" s="30">
        <f t="shared" si="132"/>
        <v>8.1</v>
      </c>
      <c r="K6038" s="22"/>
      <c r="L6038" s="22"/>
      <c r="M6038" s="22"/>
    </row>
    <row r="6039" spans="1:13" ht="15.15" customHeight="1" thickBot="1" x14ac:dyDescent="0.35">
      <c r="A6039" s="22"/>
      <c r="B6039" s="22"/>
      <c r="C6039" s="22"/>
      <c r="D6039" s="26"/>
      <c r="E6039" s="5"/>
      <c r="F6039" s="3">
        <v>1</v>
      </c>
      <c r="G6039" s="20">
        <v>7.05</v>
      </c>
      <c r="H6039" s="20"/>
      <c r="I6039" s="20">
        <v>1</v>
      </c>
      <c r="J6039" s="30">
        <f t="shared" si="132"/>
        <v>7.05</v>
      </c>
      <c r="K6039" s="22"/>
      <c r="L6039" s="22"/>
      <c r="M6039" s="22"/>
    </row>
    <row r="6040" spans="1:13" ht="15.15" customHeight="1" thickBot="1" x14ac:dyDescent="0.35">
      <c r="A6040" s="22"/>
      <c r="B6040" s="22"/>
      <c r="C6040" s="22"/>
      <c r="D6040" s="26"/>
      <c r="E6040" s="5"/>
      <c r="F6040" s="3">
        <v>1</v>
      </c>
      <c r="G6040" s="20">
        <v>1.8</v>
      </c>
      <c r="H6040" s="20"/>
      <c r="I6040" s="20">
        <v>1</v>
      </c>
      <c r="J6040" s="30">
        <f t="shared" si="132"/>
        <v>1.8</v>
      </c>
      <c r="K6040" s="22"/>
      <c r="L6040" s="22"/>
      <c r="M6040" s="22"/>
    </row>
    <row r="6041" spans="1:13" ht="15.15" customHeight="1" thickBot="1" x14ac:dyDescent="0.35">
      <c r="A6041" s="22"/>
      <c r="B6041" s="22"/>
      <c r="C6041" s="22"/>
      <c r="D6041" s="26"/>
      <c r="E6041" s="5" t="s">
        <v>11955</v>
      </c>
      <c r="F6041" s="3">
        <v>1</v>
      </c>
      <c r="G6041" s="20">
        <v>12.15</v>
      </c>
      <c r="H6041" s="20"/>
      <c r="I6041" s="20">
        <v>1</v>
      </c>
      <c r="J6041" s="30">
        <f t="shared" si="132"/>
        <v>12.15</v>
      </c>
      <c r="K6041" s="22"/>
      <c r="L6041" s="22"/>
      <c r="M6041" s="22"/>
    </row>
    <row r="6042" spans="1:13" ht="15.15" customHeight="1" thickBot="1" x14ac:dyDescent="0.35">
      <c r="A6042" s="22"/>
      <c r="B6042" s="22"/>
      <c r="C6042" s="22"/>
      <c r="D6042" s="26"/>
      <c r="E6042" s="5"/>
      <c r="F6042" s="3">
        <v>1</v>
      </c>
      <c r="G6042" s="20">
        <v>1.45</v>
      </c>
      <c r="H6042" s="20"/>
      <c r="I6042" s="20">
        <v>1</v>
      </c>
      <c r="J6042" s="30">
        <f t="shared" si="132"/>
        <v>1.45</v>
      </c>
      <c r="K6042" s="22"/>
      <c r="L6042" s="22"/>
      <c r="M6042" s="22"/>
    </row>
    <row r="6043" spans="1:13" ht="15.15" customHeight="1" thickBot="1" x14ac:dyDescent="0.35">
      <c r="A6043" s="22"/>
      <c r="B6043" s="22"/>
      <c r="C6043" s="22"/>
      <c r="D6043" s="26"/>
      <c r="E6043" s="5"/>
      <c r="F6043" s="3">
        <v>1</v>
      </c>
      <c r="G6043" s="20">
        <v>8.4</v>
      </c>
      <c r="H6043" s="20"/>
      <c r="I6043" s="20">
        <v>1</v>
      </c>
      <c r="J6043" s="30">
        <f t="shared" si="132"/>
        <v>8.4</v>
      </c>
      <c r="K6043" s="22"/>
      <c r="L6043" s="22"/>
      <c r="M6043" s="22"/>
    </row>
    <row r="6044" spans="1:13" ht="15.15" customHeight="1" thickBot="1" x14ac:dyDescent="0.35">
      <c r="A6044" s="22"/>
      <c r="B6044" s="22"/>
      <c r="C6044" s="22"/>
      <c r="D6044" s="26"/>
      <c r="E6044" s="5" t="s">
        <v>11956</v>
      </c>
      <c r="F6044" s="3">
        <v>2</v>
      </c>
      <c r="G6044" s="20">
        <v>1.8</v>
      </c>
      <c r="H6044" s="20"/>
      <c r="I6044" s="20">
        <v>1</v>
      </c>
      <c r="J6044" s="30">
        <f t="shared" si="132"/>
        <v>3.6</v>
      </c>
      <c r="K6044" s="22"/>
      <c r="L6044" s="22"/>
      <c r="M6044" s="22"/>
    </row>
    <row r="6045" spans="1:13" ht="15.15" customHeight="1" thickBot="1" x14ac:dyDescent="0.35">
      <c r="A6045" s="22"/>
      <c r="B6045" s="22"/>
      <c r="C6045" s="22"/>
      <c r="D6045" s="26"/>
      <c r="E6045" s="5"/>
      <c r="F6045" s="3">
        <v>2</v>
      </c>
      <c r="G6045" s="20">
        <v>4.2</v>
      </c>
      <c r="H6045" s="20"/>
      <c r="I6045" s="20">
        <v>1</v>
      </c>
      <c r="J6045" s="30">
        <f t="shared" si="132"/>
        <v>8.4</v>
      </c>
      <c r="K6045" s="22"/>
      <c r="L6045" s="22"/>
      <c r="M6045" s="22"/>
    </row>
    <row r="6046" spans="1:13" ht="15.15" customHeight="1" thickBot="1" x14ac:dyDescent="0.35">
      <c r="A6046" s="22"/>
      <c r="B6046" s="22"/>
      <c r="C6046" s="22"/>
      <c r="D6046" s="26"/>
      <c r="E6046" s="5" t="s">
        <v>11957</v>
      </c>
      <c r="F6046" s="3"/>
      <c r="G6046" s="20"/>
      <c r="H6046" s="20"/>
      <c r="I6046" s="20"/>
      <c r="J6046" s="24" t="s">
        <v>11958</v>
      </c>
      <c r="K6046" s="22"/>
      <c r="L6046" s="22"/>
      <c r="M6046" s="22"/>
    </row>
    <row r="6047" spans="1:13" ht="15.15" customHeight="1" thickBot="1" x14ac:dyDescent="0.35">
      <c r="A6047" s="22"/>
      <c r="B6047" s="22"/>
      <c r="C6047" s="22"/>
      <c r="D6047" s="26"/>
      <c r="E6047" s="5" t="s">
        <v>11959</v>
      </c>
      <c r="F6047" s="3">
        <v>1</v>
      </c>
      <c r="G6047" s="20">
        <v>27.65</v>
      </c>
      <c r="H6047" s="20"/>
      <c r="I6047" s="20">
        <v>1</v>
      </c>
      <c r="J6047" s="30">
        <f t="shared" ref="J6047:J6055" si="133">ROUND(F6047*G6047*I6047,3)</f>
        <v>27.65</v>
      </c>
      <c r="K6047" s="22"/>
      <c r="L6047" s="22"/>
      <c r="M6047" s="22"/>
    </row>
    <row r="6048" spans="1:13" ht="15.15" customHeight="1" thickBot="1" x14ac:dyDescent="0.35">
      <c r="A6048" s="22"/>
      <c r="B6048" s="22"/>
      <c r="C6048" s="22"/>
      <c r="D6048" s="26"/>
      <c r="E6048" s="5"/>
      <c r="F6048" s="3">
        <v>2</v>
      </c>
      <c r="G6048" s="20">
        <v>1.8</v>
      </c>
      <c r="H6048" s="20"/>
      <c r="I6048" s="20">
        <v>1</v>
      </c>
      <c r="J6048" s="30">
        <f t="shared" si="133"/>
        <v>3.6</v>
      </c>
      <c r="K6048" s="22"/>
      <c r="L6048" s="22"/>
      <c r="M6048" s="22"/>
    </row>
    <row r="6049" spans="1:13" ht="15.15" customHeight="1" thickBot="1" x14ac:dyDescent="0.35">
      <c r="A6049" s="22"/>
      <c r="B6049" s="22"/>
      <c r="C6049" s="22"/>
      <c r="D6049" s="26"/>
      <c r="E6049" s="5"/>
      <c r="F6049" s="3">
        <v>1</v>
      </c>
      <c r="G6049" s="20">
        <v>7.05</v>
      </c>
      <c r="H6049" s="20"/>
      <c r="I6049" s="20">
        <v>1</v>
      </c>
      <c r="J6049" s="30">
        <f t="shared" si="133"/>
        <v>7.05</v>
      </c>
      <c r="K6049" s="22"/>
      <c r="L6049" s="22"/>
      <c r="M6049" s="22"/>
    </row>
    <row r="6050" spans="1:13" ht="15.15" customHeight="1" thickBot="1" x14ac:dyDescent="0.35">
      <c r="A6050" s="22"/>
      <c r="B6050" s="22"/>
      <c r="C6050" s="22"/>
      <c r="D6050" s="26"/>
      <c r="E6050" s="5"/>
      <c r="F6050" s="3">
        <v>1</v>
      </c>
      <c r="G6050" s="20">
        <v>2.4500000000000002</v>
      </c>
      <c r="H6050" s="20"/>
      <c r="I6050" s="20">
        <v>1</v>
      </c>
      <c r="J6050" s="30">
        <f t="shared" si="133"/>
        <v>2.4500000000000002</v>
      </c>
      <c r="K6050" s="22"/>
      <c r="L6050" s="22"/>
      <c r="M6050" s="22"/>
    </row>
    <row r="6051" spans="1:13" ht="15.15" customHeight="1" thickBot="1" x14ac:dyDescent="0.35">
      <c r="A6051" s="22"/>
      <c r="B6051" s="22"/>
      <c r="C6051" s="22"/>
      <c r="D6051" s="26"/>
      <c r="E6051" s="5"/>
      <c r="F6051" s="3">
        <v>1</v>
      </c>
      <c r="G6051" s="20">
        <v>12.75</v>
      </c>
      <c r="H6051" s="20"/>
      <c r="I6051" s="20">
        <v>1</v>
      </c>
      <c r="J6051" s="30">
        <f t="shared" si="133"/>
        <v>12.75</v>
      </c>
      <c r="K6051" s="22"/>
      <c r="L6051" s="22"/>
      <c r="M6051" s="22"/>
    </row>
    <row r="6052" spans="1:13" ht="15.15" customHeight="1" thickBot="1" x14ac:dyDescent="0.35">
      <c r="A6052" s="22"/>
      <c r="B6052" s="22"/>
      <c r="C6052" s="22"/>
      <c r="D6052" s="26"/>
      <c r="E6052" s="5" t="s">
        <v>11960</v>
      </c>
      <c r="F6052" s="3">
        <v>2</v>
      </c>
      <c r="G6052" s="20">
        <v>1.6</v>
      </c>
      <c r="H6052" s="20"/>
      <c r="I6052" s="20">
        <v>1</v>
      </c>
      <c r="J6052" s="30">
        <f t="shared" si="133"/>
        <v>3.2</v>
      </c>
      <c r="K6052" s="22"/>
      <c r="L6052" s="22"/>
      <c r="M6052" s="22"/>
    </row>
    <row r="6053" spans="1:13" ht="15.15" customHeight="1" thickBot="1" x14ac:dyDescent="0.35">
      <c r="A6053" s="22"/>
      <c r="B6053" s="22"/>
      <c r="C6053" s="22"/>
      <c r="D6053" s="26"/>
      <c r="E6053" s="5"/>
      <c r="F6053" s="3">
        <v>1</v>
      </c>
      <c r="G6053" s="20">
        <v>22.05</v>
      </c>
      <c r="H6053" s="20"/>
      <c r="I6053" s="20">
        <v>1</v>
      </c>
      <c r="J6053" s="30">
        <f t="shared" si="133"/>
        <v>22.05</v>
      </c>
      <c r="K6053" s="22"/>
      <c r="L6053" s="22"/>
      <c r="M6053" s="22"/>
    </row>
    <row r="6054" spans="1:13" ht="15.15" customHeight="1" thickBot="1" x14ac:dyDescent="0.35">
      <c r="A6054" s="22"/>
      <c r="B6054" s="22"/>
      <c r="C6054" s="22"/>
      <c r="D6054" s="26"/>
      <c r="E6054" s="5"/>
      <c r="F6054" s="3">
        <v>1</v>
      </c>
      <c r="G6054" s="20">
        <v>3.3</v>
      </c>
      <c r="H6054" s="20"/>
      <c r="I6054" s="20">
        <v>1</v>
      </c>
      <c r="J6054" s="30">
        <f t="shared" si="133"/>
        <v>3.3</v>
      </c>
      <c r="K6054" s="22"/>
      <c r="L6054" s="22"/>
      <c r="M6054" s="22"/>
    </row>
    <row r="6055" spans="1:13" ht="15.15" customHeight="1" thickBot="1" x14ac:dyDescent="0.35">
      <c r="A6055" s="22"/>
      <c r="B6055" s="22"/>
      <c r="C6055" s="22"/>
      <c r="D6055" s="26"/>
      <c r="E6055" s="5"/>
      <c r="F6055" s="3">
        <v>1</v>
      </c>
      <c r="G6055" s="20">
        <v>17.25</v>
      </c>
      <c r="H6055" s="20"/>
      <c r="I6055" s="20">
        <v>1</v>
      </c>
      <c r="J6055" s="30">
        <f t="shared" si="133"/>
        <v>17.25</v>
      </c>
      <c r="K6055" s="22"/>
      <c r="L6055" s="22"/>
      <c r="M6055" s="22"/>
    </row>
    <row r="6056" spans="1:13" ht="15.15" customHeight="1" thickBot="1" x14ac:dyDescent="0.35">
      <c r="A6056" s="22"/>
      <c r="B6056" s="22"/>
      <c r="C6056" s="22"/>
      <c r="D6056" s="26"/>
      <c r="E6056" s="5" t="s">
        <v>11961</v>
      </c>
      <c r="F6056" s="3"/>
      <c r="G6056" s="20"/>
      <c r="H6056" s="20"/>
      <c r="I6056" s="20"/>
      <c r="J6056" s="24" t="s">
        <v>11962</v>
      </c>
      <c r="K6056" s="22"/>
      <c r="L6056" s="22"/>
      <c r="M6056" s="22"/>
    </row>
    <row r="6057" spans="1:13" ht="15.15" customHeight="1" thickBot="1" x14ac:dyDescent="0.35">
      <c r="A6057" s="22"/>
      <c r="B6057" s="22"/>
      <c r="C6057" s="22"/>
      <c r="D6057" s="26"/>
      <c r="E6057" s="5" t="s">
        <v>11963</v>
      </c>
      <c r="F6057" s="3">
        <v>2</v>
      </c>
      <c r="G6057" s="20">
        <v>1.8</v>
      </c>
      <c r="H6057" s="20"/>
      <c r="I6057" s="20">
        <v>1</v>
      </c>
      <c r="J6057" s="30">
        <f>ROUND(F6057*G6057*I6057,3)</f>
        <v>3.6</v>
      </c>
      <c r="K6057" s="22"/>
      <c r="L6057" s="22"/>
      <c r="M6057" s="22"/>
    </row>
    <row r="6058" spans="1:13" ht="15.15" customHeight="1" thickBot="1" x14ac:dyDescent="0.35">
      <c r="A6058" s="22"/>
      <c r="B6058" s="22"/>
      <c r="C6058" s="22"/>
      <c r="D6058" s="26"/>
      <c r="E6058" s="5"/>
      <c r="F6058" s="3">
        <v>1</v>
      </c>
      <c r="G6058" s="20">
        <v>27.65</v>
      </c>
      <c r="H6058" s="20"/>
      <c r="I6058" s="20">
        <v>1</v>
      </c>
      <c r="J6058" s="30">
        <f>ROUND(F6058*G6058*I6058,3)</f>
        <v>27.65</v>
      </c>
      <c r="K6058" s="22"/>
      <c r="L6058" s="22"/>
      <c r="M6058" s="22"/>
    </row>
    <row r="6059" spans="1:13" ht="15.15" customHeight="1" thickBot="1" x14ac:dyDescent="0.35">
      <c r="A6059" s="22"/>
      <c r="B6059" s="22"/>
      <c r="C6059" s="22"/>
      <c r="D6059" s="26"/>
      <c r="E6059" s="5"/>
      <c r="F6059" s="3">
        <v>1</v>
      </c>
      <c r="G6059" s="20">
        <v>7.05</v>
      </c>
      <c r="H6059" s="20"/>
      <c r="I6059" s="20">
        <v>1</v>
      </c>
      <c r="J6059" s="30">
        <f>ROUND(F6059*G6059*I6059,3)</f>
        <v>7.05</v>
      </c>
      <c r="K6059" s="22"/>
      <c r="L6059" s="22"/>
      <c r="M6059" s="22"/>
    </row>
    <row r="6060" spans="1:13" ht="15.15" customHeight="1" thickBot="1" x14ac:dyDescent="0.35">
      <c r="A6060" s="22"/>
      <c r="B6060" s="22"/>
      <c r="C6060" s="22"/>
      <c r="D6060" s="26"/>
      <c r="E6060" s="5"/>
      <c r="F6060" s="3">
        <v>1</v>
      </c>
      <c r="G6060" s="20">
        <v>2.4500000000000002</v>
      </c>
      <c r="H6060" s="20"/>
      <c r="I6060" s="20">
        <v>1</v>
      </c>
      <c r="J6060" s="30">
        <f>ROUND(F6060*G6060*I6060,3)</f>
        <v>2.4500000000000002</v>
      </c>
      <c r="K6060" s="22"/>
      <c r="L6060" s="22"/>
      <c r="M6060" s="22"/>
    </row>
    <row r="6061" spans="1:13" ht="15.15" customHeight="1" thickBot="1" x14ac:dyDescent="0.35">
      <c r="A6061" s="22"/>
      <c r="B6061" s="22"/>
      <c r="C6061" s="22"/>
      <c r="D6061" s="26"/>
      <c r="E6061" s="5"/>
      <c r="F6061" s="3">
        <v>1</v>
      </c>
      <c r="G6061" s="20">
        <v>12.75</v>
      </c>
      <c r="H6061" s="20"/>
      <c r="I6061" s="20">
        <v>1</v>
      </c>
      <c r="J6061" s="30">
        <f>ROUND(F6061*G6061*I6061,3)</f>
        <v>12.75</v>
      </c>
      <c r="K6061" s="22"/>
      <c r="L6061" s="22"/>
      <c r="M6061" s="22"/>
    </row>
    <row r="6062" spans="1:13" ht="21.3" customHeight="1" thickBot="1" x14ac:dyDescent="0.35">
      <c r="A6062" s="22"/>
      <c r="B6062" s="22"/>
      <c r="C6062" s="22"/>
      <c r="D6062" s="26"/>
      <c r="E6062" s="5" t="s">
        <v>11964</v>
      </c>
      <c r="F6062" s="3"/>
      <c r="G6062" s="20"/>
      <c r="H6062" s="20"/>
      <c r="I6062" s="20"/>
      <c r="J6062" s="24" t="s">
        <v>11965</v>
      </c>
      <c r="K6062" s="22"/>
      <c r="L6062" s="22"/>
      <c r="M6062" s="22"/>
    </row>
    <row r="6063" spans="1:13" ht="15.15" customHeight="1" thickBot="1" x14ac:dyDescent="0.35">
      <c r="A6063" s="22"/>
      <c r="B6063" s="22"/>
      <c r="C6063" s="22"/>
      <c r="D6063" s="26"/>
      <c r="E6063" s="5"/>
      <c r="F6063" s="3">
        <v>1</v>
      </c>
      <c r="G6063" s="20">
        <v>4.3499999999999996</v>
      </c>
      <c r="H6063" s="20"/>
      <c r="I6063" s="20">
        <v>0.9</v>
      </c>
      <c r="J6063" s="30">
        <f t="shared" ref="J6063:J6078" si="134">ROUND(F6063*G6063*I6063,3)</f>
        <v>3.915</v>
      </c>
      <c r="K6063" s="22"/>
      <c r="L6063" s="22"/>
      <c r="M6063" s="22"/>
    </row>
    <row r="6064" spans="1:13" ht="15.15" customHeight="1" thickBot="1" x14ac:dyDescent="0.35">
      <c r="A6064" s="22"/>
      <c r="B6064" s="22"/>
      <c r="C6064" s="22"/>
      <c r="D6064" s="26"/>
      <c r="E6064" s="5"/>
      <c r="F6064" s="3">
        <v>1</v>
      </c>
      <c r="G6064" s="20">
        <v>4.3499999999999996</v>
      </c>
      <c r="H6064" s="20"/>
      <c r="I6064" s="20">
        <v>0.6</v>
      </c>
      <c r="J6064" s="30">
        <f t="shared" si="134"/>
        <v>2.61</v>
      </c>
      <c r="K6064" s="22"/>
      <c r="L6064" s="22"/>
      <c r="M6064" s="22"/>
    </row>
    <row r="6065" spans="1:13" ht="15.15" customHeight="1" thickBot="1" x14ac:dyDescent="0.35">
      <c r="A6065" s="22"/>
      <c r="B6065" s="22"/>
      <c r="C6065" s="22"/>
      <c r="D6065" s="26"/>
      <c r="E6065" s="5"/>
      <c r="F6065" s="3">
        <v>1</v>
      </c>
      <c r="G6065" s="20">
        <v>0.6</v>
      </c>
      <c r="H6065" s="20"/>
      <c r="I6065" s="20">
        <v>0.9</v>
      </c>
      <c r="J6065" s="30">
        <f t="shared" si="134"/>
        <v>0.54</v>
      </c>
      <c r="K6065" s="22"/>
      <c r="L6065" s="22"/>
      <c r="M6065" s="22"/>
    </row>
    <row r="6066" spans="1:13" ht="15.15" customHeight="1" thickBot="1" x14ac:dyDescent="0.35">
      <c r="A6066" s="22"/>
      <c r="B6066" s="22"/>
      <c r="C6066" s="22"/>
      <c r="D6066" s="26"/>
      <c r="E6066" s="5"/>
      <c r="F6066" s="3">
        <v>1</v>
      </c>
      <c r="G6066" s="20">
        <v>0.15</v>
      </c>
      <c r="H6066" s="20"/>
      <c r="I6066" s="20">
        <v>0.9</v>
      </c>
      <c r="J6066" s="30">
        <f t="shared" si="134"/>
        <v>0.13500000000000001</v>
      </c>
      <c r="K6066" s="22"/>
      <c r="L6066" s="22"/>
      <c r="M6066" s="22"/>
    </row>
    <row r="6067" spans="1:13" ht="15.15" customHeight="1" thickBot="1" x14ac:dyDescent="0.35">
      <c r="A6067" s="22"/>
      <c r="B6067" s="22"/>
      <c r="C6067" s="22"/>
      <c r="D6067" s="26"/>
      <c r="E6067" s="5" t="s">
        <v>11966</v>
      </c>
      <c r="F6067" s="3">
        <v>1</v>
      </c>
      <c r="G6067" s="20">
        <v>3.85</v>
      </c>
      <c r="H6067" s="20"/>
      <c r="I6067" s="20">
        <v>1.1000000000000001</v>
      </c>
      <c r="J6067" s="30">
        <f t="shared" si="134"/>
        <v>4.2350000000000003</v>
      </c>
      <c r="K6067" s="22"/>
      <c r="L6067" s="22"/>
      <c r="M6067" s="22"/>
    </row>
    <row r="6068" spans="1:13" ht="15.15" customHeight="1" thickBot="1" x14ac:dyDescent="0.35">
      <c r="A6068" s="22"/>
      <c r="B6068" s="22"/>
      <c r="C6068" s="22"/>
      <c r="D6068" s="26"/>
      <c r="E6068" s="5"/>
      <c r="F6068" s="3">
        <v>1</v>
      </c>
      <c r="G6068" s="20">
        <v>3.85</v>
      </c>
      <c r="H6068" s="20"/>
      <c r="I6068" s="20">
        <v>0.47</v>
      </c>
      <c r="J6068" s="30">
        <f t="shared" si="134"/>
        <v>1.81</v>
      </c>
      <c r="K6068" s="22"/>
      <c r="L6068" s="22"/>
      <c r="M6068" s="22"/>
    </row>
    <row r="6069" spans="1:13" ht="15.15" customHeight="1" thickBot="1" x14ac:dyDescent="0.35">
      <c r="A6069" s="22"/>
      <c r="B6069" s="22"/>
      <c r="C6069" s="22"/>
      <c r="D6069" s="26"/>
      <c r="E6069" s="5"/>
      <c r="F6069" s="3">
        <v>1</v>
      </c>
      <c r="G6069" s="20">
        <v>0.47</v>
      </c>
      <c r="H6069" s="20"/>
      <c r="I6069" s="20">
        <v>0.9</v>
      </c>
      <c r="J6069" s="30">
        <f t="shared" si="134"/>
        <v>0.42299999999999999</v>
      </c>
      <c r="K6069" s="22"/>
      <c r="L6069" s="22"/>
      <c r="M6069" s="22"/>
    </row>
    <row r="6070" spans="1:13" ht="15.15" customHeight="1" thickBot="1" x14ac:dyDescent="0.35">
      <c r="A6070" s="22"/>
      <c r="B6070" s="22"/>
      <c r="C6070" s="22"/>
      <c r="D6070" s="26"/>
      <c r="E6070" s="5"/>
      <c r="F6070" s="3">
        <v>1</v>
      </c>
      <c r="G6070" s="20">
        <v>0.17</v>
      </c>
      <c r="H6070" s="20"/>
      <c r="I6070" s="20">
        <v>1.1000000000000001</v>
      </c>
      <c r="J6070" s="30">
        <f t="shared" si="134"/>
        <v>0.187</v>
      </c>
      <c r="K6070" s="22"/>
      <c r="L6070" s="22"/>
      <c r="M6070" s="22"/>
    </row>
    <row r="6071" spans="1:13" ht="21.3" customHeight="1" thickBot="1" x14ac:dyDescent="0.35">
      <c r="A6071" s="22"/>
      <c r="B6071" s="22"/>
      <c r="C6071" s="22"/>
      <c r="D6071" s="26"/>
      <c r="E6071" s="5" t="s">
        <v>11967</v>
      </c>
      <c r="F6071" s="3">
        <v>1</v>
      </c>
      <c r="G6071" s="20">
        <v>2.4</v>
      </c>
      <c r="H6071" s="20"/>
      <c r="I6071" s="20">
        <v>3</v>
      </c>
      <c r="J6071" s="30">
        <f t="shared" si="134"/>
        <v>7.2</v>
      </c>
      <c r="K6071" s="22"/>
      <c r="L6071" s="22"/>
      <c r="M6071" s="22"/>
    </row>
    <row r="6072" spans="1:13" ht="15.15" customHeight="1" thickBot="1" x14ac:dyDescent="0.35">
      <c r="A6072" s="22"/>
      <c r="B6072" s="22"/>
      <c r="C6072" s="22"/>
      <c r="D6072" s="26"/>
      <c r="E6072" s="5"/>
      <c r="F6072" s="3">
        <v>1</v>
      </c>
      <c r="G6072" s="20">
        <v>7.6</v>
      </c>
      <c r="H6072" s="20"/>
      <c r="I6072" s="20">
        <v>3</v>
      </c>
      <c r="J6072" s="30">
        <f t="shared" si="134"/>
        <v>22.8</v>
      </c>
      <c r="K6072" s="22"/>
      <c r="L6072" s="22"/>
      <c r="M6072" s="22"/>
    </row>
    <row r="6073" spans="1:13" ht="21.3" customHeight="1" thickBot="1" x14ac:dyDescent="0.35">
      <c r="A6073" s="22"/>
      <c r="B6073" s="22"/>
      <c r="C6073" s="22"/>
      <c r="D6073" s="26"/>
      <c r="E6073" s="5" t="s">
        <v>11968</v>
      </c>
      <c r="F6073" s="3">
        <v>4</v>
      </c>
      <c r="G6073" s="20">
        <v>3.25</v>
      </c>
      <c r="H6073" s="20"/>
      <c r="I6073" s="20">
        <v>2.5</v>
      </c>
      <c r="J6073" s="30">
        <f t="shared" si="134"/>
        <v>32.5</v>
      </c>
      <c r="K6073" s="22"/>
      <c r="L6073" s="22"/>
      <c r="M6073" s="22"/>
    </row>
    <row r="6074" spans="1:13" ht="15.15" customHeight="1" thickBot="1" x14ac:dyDescent="0.35">
      <c r="A6074" s="22"/>
      <c r="B6074" s="22"/>
      <c r="C6074" s="22"/>
      <c r="D6074" s="26"/>
      <c r="E6074" s="5"/>
      <c r="F6074" s="3">
        <v>2</v>
      </c>
      <c r="G6074" s="20">
        <v>4.55</v>
      </c>
      <c r="H6074" s="20"/>
      <c r="I6074" s="20">
        <v>2.5</v>
      </c>
      <c r="J6074" s="30">
        <f t="shared" si="134"/>
        <v>22.75</v>
      </c>
      <c r="K6074" s="22"/>
      <c r="L6074" s="22"/>
      <c r="M6074" s="22"/>
    </row>
    <row r="6075" spans="1:13" ht="15.15" customHeight="1" thickBot="1" x14ac:dyDescent="0.35">
      <c r="A6075" s="22"/>
      <c r="B6075" s="22"/>
      <c r="C6075" s="22"/>
      <c r="D6075" s="26"/>
      <c r="E6075" s="5"/>
      <c r="F6075" s="3">
        <v>2</v>
      </c>
      <c r="G6075" s="20">
        <v>4.6500000000000004</v>
      </c>
      <c r="H6075" s="20"/>
      <c r="I6075" s="20">
        <v>2.5</v>
      </c>
      <c r="J6075" s="30">
        <f t="shared" si="134"/>
        <v>23.25</v>
      </c>
      <c r="K6075" s="22"/>
      <c r="L6075" s="22"/>
      <c r="M6075" s="22"/>
    </row>
    <row r="6076" spans="1:13" ht="15.15" customHeight="1" thickBot="1" x14ac:dyDescent="0.35">
      <c r="A6076" s="22"/>
      <c r="B6076" s="22"/>
      <c r="C6076" s="22"/>
      <c r="D6076" s="26"/>
      <c r="E6076" s="5"/>
      <c r="F6076" s="3">
        <v>2</v>
      </c>
      <c r="G6076" s="20">
        <v>2</v>
      </c>
      <c r="H6076" s="20"/>
      <c r="I6076" s="20">
        <v>2.5</v>
      </c>
      <c r="J6076" s="30">
        <f t="shared" si="134"/>
        <v>10</v>
      </c>
      <c r="K6076" s="22"/>
      <c r="L6076" s="22"/>
      <c r="M6076" s="22"/>
    </row>
    <row r="6077" spans="1:13" ht="15.15" customHeight="1" thickBot="1" x14ac:dyDescent="0.35">
      <c r="A6077" s="22"/>
      <c r="B6077" s="22"/>
      <c r="C6077" s="22"/>
      <c r="D6077" s="26"/>
      <c r="E6077" s="5"/>
      <c r="F6077" s="3">
        <v>2</v>
      </c>
      <c r="G6077" s="20">
        <v>3.05</v>
      </c>
      <c r="H6077" s="20"/>
      <c r="I6077" s="20">
        <v>2.5</v>
      </c>
      <c r="J6077" s="30">
        <f t="shared" si="134"/>
        <v>15.25</v>
      </c>
      <c r="K6077" s="22"/>
      <c r="L6077" s="22"/>
      <c r="M6077" s="22"/>
    </row>
    <row r="6078" spans="1:13" ht="21.3" customHeight="1" thickBot="1" x14ac:dyDescent="0.35">
      <c r="A6078" s="22"/>
      <c r="B6078" s="22"/>
      <c r="C6078" s="22"/>
      <c r="D6078" s="26"/>
      <c r="E6078" s="5" t="s">
        <v>11969</v>
      </c>
      <c r="F6078" s="3">
        <v>22</v>
      </c>
      <c r="G6078" s="20">
        <v>1.26</v>
      </c>
      <c r="H6078" s="20"/>
      <c r="I6078" s="20">
        <v>1.2</v>
      </c>
      <c r="J6078" s="30">
        <f t="shared" si="134"/>
        <v>33.264000000000003</v>
      </c>
      <c r="K6078" s="22"/>
      <c r="L6078" s="22"/>
      <c r="M6078" s="22"/>
    </row>
    <row r="6079" spans="1:13" ht="15.15" customHeight="1" thickBot="1" x14ac:dyDescent="0.35">
      <c r="A6079" s="22"/>
      <c r="B6079" s="22"/>
      <c r="C6079" s="22"/>
      <c r="D6079" s="26"/>
      <c r="E6079" s="5"/>
      <c r="F6079" s="3">
        <v>44</v>
      </c>
      <c r="G6079" s="20">
        <v>1</v>
      </c>
      <c r="H6079" s="20">
        <v>0.25</v>
      </c>
      <c r="I6079" s="20"/>
      <c r="J6079" s="30">
        <f>ROUND(F6079*G6079*H6079,3)</f>
        <v>11</v>
      </c>
      <c r="K6079" s="22"/>
      <c r="L6079" s="22"/>
      <c r="M6079" s="22"/>
    </row>
    <row r="6080" spans="1:13" ht="15.15" customHeight="1" thickBot="1" x14ac:dyDescent="0.35">
      <c r="A6080" s="22"/>
      <c r="B6080" s="22"/>
      <c r="C6080" s="22"/>
      <c r="D6080" s="26"/>
      <c r="E6080" s="5" t="s">
        <v>11970</v>
      </c>
      <c r="F6080" s="3">
        <v>22</v>
      </c>
      <c r="G6080" s="20">
        <v>1.26</v>
      </c>
      <c r="H6080" s="20">
        <v>0.3</v>
      </c>
      <c r="I6080" s="20"/>
      <c r="J6080" s="30">
        <f>ROUND(F6080*G6080*H6080,3)</f>
        <v>8.3160000000000007</v>
      </c>
      <c r="K6080" s="22"/>
      <c r="L6080" s="22"/>
      <c r="M6080" s="22"/>
    </row>
    <row r="6081" spans="1:13" ht="15.15" customHeight="1" thickBot="1" x14ac:dyDescent="0.35">
      <c r="A6081" s="22"/>
      <c r="B6081" s="22"/>
      <c r="C6081" s="22"/>
      <c r="D6081" s="26"/>
      <c r="E6081" s="5"/>
      <c r="F6081" s="3">
        <v>44</v>
      </c>
      <c r="G6081" s="20">
        <v>1.25</v>
      </c>
      <c r="H6081" s="20">
        <v>0.3</v>
      </c>
      <c r="I6081" s="20"/>
      <c r="J6081" s="30">
        <f>ROUND(F6081*G6081*H6081,3)</f>
        <v>16.5</v>
      </c>
      <c r="K6081" s="22"/>
      <c r="L6081" s="22"/>
      <c r="M6081" s="22"/>
    </row>
    <row r="6082" spans="1:13" ht="15.15" customHeight="1" thickBot="1" x14ac:dyDescent="0.35">
      <c r="A6082" s="22"/>
      <c r="B6082" s="22"/>
      <c r="C6082" s="22"/>
      <c r="D6082" s="26"/>
      <c r="E6082" s="5" t="s">
        <v>11971</v>
      </c>
      <c r="F6082" s="3">
        <v>22</v>
      </c>
      <c r="G6082" s="20">
        <v>1.26</v>
      </c>
      <c r="H6082" s="20">
        <v>0.6</v>
      </c>
      <c r="I6082" s="20"/>
      <c r="J6082" s="30">
        <f>ROUND(F6082*G6082*H6082,3)</f>
        <v>16.632000000000001</v>
      </c>
      <c r="K6082" s="32">
        <f>SUM(J6035:J6082)</f>
        <v>475.46699999999998</v>
      </c>
      <c r="L6082" s="22"/>
      <c r="M6082" s="22"/>
    </row>
    <row r="6083" spans="1:13" ht="15.45" customHeight="1" thickBot="1" x14ac:dyDescent="0.35">
      <c r="A6083" s="34"/>
      <c r="B6083" s="34"/>
      <c r="C6083" s="34"/>
      <c r="D6083" s="35" t="s">
        <v>11972</v>
      </c>
      <c r="E6083" s="36"/>
      <c r="F6083" s="36"/>
      <c r="G6083" s="36"/>
      <c r="H6083" s="36"/>
      <c r="I6083" s="36"/>
      <c r="J6083" s="36"/>
      <c r="K6083" s="36"/>
      <c r="L6083" s="37">
        <f>M5892+M6004+M6032</f>
        <v>0</v>
      </c>
      <c r="M6083" s="37">
        <f>ROUND(L6083,2)</f>
        <v>0</v>
      </c>
    </row>
    <row r="6084" spans="1:13" ht="15.45" customHeight="1" thickBot="1" x14ac:dyDescent="0.35">
      <c r="A6084" s="38" t="s">
        <v>11973</v>
      </c>
      <c r="B6084" s="38" t="s">
        <v>11974</v>
      </c>
      <c r="C6084" s="39"/>
      <c r="D6084" s="85" t="s">
        <v>11975</v>
      </c>
      <c r="E6084" s="85"/>
      <c r="F6084" s="85"/>
      <c r="G6084" s="85"/>
      <c r="H6084" s="85"/>
      <c r="I6084" s="85"/>
      <c r="J6084" s="85"/>
      <c r="K6084" s="39"/>
      <c r="L6084" s="40">
        <f>L6103</f>
        <v>0</v>
      </c>
      <c r="M6084" s="40">
        <f>ROUND(L6084,2)</f>
        <v>0</v>
      </c>
    </row>
    <row r="6085" spans="1:13" ht="15.45" customHeight="1" thickBot="1" x14ac:dyDescent="0.35">
      <c r="A6085" s="10" t="s">
        <v>11976</v>
      </c>
      <c r="B6085" s="5" t="s">
        <v>11977</v>
      </c>
      <c r="C6085" s="5" t="s">
        <v>11978</v>
      </c>
      <c r="D6085" s="84" t="s">
        <v>11979</v>
      </c>
      <c r="E6085" s="84"/>
      <c r="F6085" s="84"/>
      <c r="G6085" s="84"/>
      <c r="H6085" s="84"/>
      <c r="I6085" s="84"/>
      <c r="J6085" s="84"/>
      <c r="K6085" s="20">
        <f>SUM(K6088:K6090)</f>
        <v>35.1</v>
      </c>
      <c r="L6085" s="21">
        <f>ROUND(0*(1+M2/100),2)</f>
        <v>0</v>
      </c>
      <c r="M6085" s="21">
        <f>ROUND(K6085*L6085,2)</f>
        <v>0</v>
      </c>
    </row>
    <row r="6086" spans="1:13" ht="49.05" customHeight="1" thickBot="1" x14ac:dyDescent="0.35">
      <c r="A6086" s="22"/>
      <c r="B6086" s="22"/>
      <c r="C6086" s="22"/>
      <c r="D6086" s="84" t="s">
        <v>11980</v>
      </c>
      <c r="E6086" s="84"/>
      <c r="F6086" s="84"/>
      <c r="G6086" s="84"/>
      <c r="H6086" s="84"/>
      <c r="I6086" s="84"/>
      <c r="J6086" s="84"/>
      <c r="K6086" s="84"/>
      <c r="L6086" s="84"/>
      <c r="M6086" s="84"/>
    </row>
    <row r="6087" spans="1:13" ht="15.15" customHeight="1" thickBot="1" x14ac:dyDescent="0.35">
      <c r="A6087" s="22"/>
      <c r="B6087" s="22"/>
      <c r="C6087" s="22"/>
      <c r="D6087" s="22"/>
      <c r="E6087" s="23"/>
      <c r="F6087" s="25" t="s">
        <v>11981</v>
      </c>
      <c r="G6087" s="25" t="s">
        <v>11982</v>
      </c>
      <c r="H6087" s="25" t="s">
        <v>11983</v>
      </c>
      <c r="I6087" s="25" t="s">
        <v>11984</v>
      </c>
      <c r="J6087" s="25" t="s">
        <v>11985</v>
      </c>
      <c r="K6087" s="25" t="s">
        <v>11986</v>
      </c>
      <c r="L6087" s="22"/>
      <c r="M6087" s="22"/>
    </row>
    <row r="6088" spans="1:13" ht="21.3" customHeight="1" thickBot="1" x14ac:dyDescent="0.35">
      <c r="A6088" s="22"/>
      <c r="B6088" s="22"/>
      <c r="C6088" s="22"/>
      <c r="D6088" s="26"/>
      <c r="E6088" s="27" t="s">
        <v>11987</v>
      </c>
      <c r="F6088" s="28">
        <v>17</v>
      </c>
      <c r="G6088" s="29">
        <v>0.9</v>
      </c>
      <c r="H6088" s="29"/>
      <c r="I6088" s="29"/>
      <c r="J6088" s="31">
        <f>ROUND(F6088*G6088,3)</f>
        <v>15.3</v>
      </c>
      <c r="K6088" s="42"/>
      <c r="L6088" s="22"/>
      <c r="M6088" s="22"/>
    </row>
    <row r="6089" spans="1:13" ht="15.15" customHeight="1" thickBot="1" x14ac:dyDescent="0.35">
      <c r="A6089" s="22"/>
      <c r="B6089" s="22"/>
      <c r="C6089" s="22"/>
      <c r="D6089" s="26"/>
      <c r="E6089" s="5" t="s">
        <v>11988</v>
      </c>
      <c r="F6089" s="3"/>
      <c r="G6089" s="20"/>
      <c r="H6089" s="20"/>
      <c r="I6089" s="20"/>
      <c r="J6089" s="24" t="s">
        <v>11989</v>
      </c>
      <c r="K6089" s="22"/>
      <c r="L6089" s="22"/>
      <c r="M6089" s="22"/>
    </row>
    <row r="6090" spans="1:13" ht="15.15" customHeight="1" thickBot="1" x14ac:dyDescent="0.35">
      <c r="A6090" s="22"/>
      <c r="B6090" s="22"/>
      <c r="C6090" s="22"/>
      <c r="D6090" s="26"/>
      <c r="E6090" s="5" t="s">
        <v>11990</v>
      </c>
      <c r="F6090" s="3">
        <v>18</v>
      </c>
      <c r="G6090" s="20">
        <v>1.1000000000000001</v>
      </c>
      <c r="H6090" s="20"/>
      <c r="I6090" s="20"/>
      <c r="J6090" s="30">
        <f>ROUND(F6090*G6090,3)</f>
        <v>19.8</v>
      </c>
      <c r="K6090" s="32">
        <f>SUM(J6088:J6090)</f>
        <v>35.1</v>
      </c>
      <c r="L6090" s="22"/>
      <c r="M6090" s="22"/>
    </row>
    <row r="6091" spans="1:13" ht="15.45" customHeight="1" thickBot="1" x14ac:dyDescent="0.35">
      <c r="A6091" s="10" t="s">
        <v>11991</v>
      </c>
      <c r="B6091" s="5" t="s">
        <v>11992</v>
      </c>
      <c r="C6091" s="5" t="s">
        <v>11993</v>
      </c>
      <c r="D6091" s="84" t="s">
        <v>11994</v>
      </c>
      <c r="E6091" s="84"/>
      <c r="F6091" s="84"/>
      <c r="G6091" s="84"/>
      <c r="H6091" s="84"/>
      <c r="I6091" s="84"/>
      <c r="J6091" s="84"/>
      <c r="K6091" s="20">
        <f>SUM(K6094:K6096)</f>
        <v>44</v>
      </c>
      <c r="L6091" s="21">
        <f>ROUND(0*(1+M2/100),2)</f>
        <v>0</v>
      </c>
      <c r="M6091" s="21">
        <f>ROUND(K6091*L6091,2)</f>
        <v>0</v>
      </c>
    </row>
    <row r="6092" spans="1:13" ht="85.95" customHeight="1" thickBot="1" x14ac:dyDescent="0.35">
      <c r="A6092" s="22"/>
      <c r="B6092" s="22"/>
      <c r="C6092" s="22"/>
      <c r="D6092" s="84" t="s">
        <v>11995</v>
      </c>
      <c r="E6092" s="84"/>
      <c r="F6092" s="84"/>
      <c r="G6092" s="84"/>
      <c r="H6092" s="84"/>
      <c r="I6092" s="84"/>
      <c r="J6092" s="84"/>
      <c r="K6092" s="84"/>
      <c r="L6092" s="84"/>
      <c r="M6092" s="84"/>
    </row>
    <row r="6093" spans="1:13" ht="15.15" customHeight="1" thickBot="1" x14ac:dyDescent="0.35">
      <c r="A6093" s="22"/>
      <c r="B6093" s="22"/>
      <c r="C6093" s="22"/>
      <c r="D6093" s="22"/>
      <c r="E6093" s="23"/>
      <c r="F6093" s="25" t="s">
        <v>11996</v>
      </c>
      <c r="G6093" s="25" t="s">
        <v>11997</v>
      </c>
      <c r="H6093" s="25" t="s">
        <v>11998</v>
      </c>
      <c r="I6093" s="25" t="s">
        <v>11999</v>
      </c>
      <c r="J6093" s="25" t="s">
        <v>12000</v>
      </c>
      <c r="K6093" s="25" t="s">
        <v>12001</v>
      </c>
      <c r="L6093" s="22"/>
      <c r="M6093" s="22"/>
    </row>
    <row r="6094" spans="1:13" ht="21.3" customHeight="1" thickBot="1" x14ac:dyDescent="0.35">
      <c r="A6094" s="22"/>
      <c r="B6094" s="22"/>
      <c r="C6094" s="22"/>
      <c r="D6094" s="26"/>
      <c r="E6094" s="27" t="s">
        <v>12002</v>
      </c>
      <c r="F6094" s="28"/>
      <c r="G6094" s="29"/>
      <c r="H6094" s="29"/>
      <c r="I6094" s="29"/>
      <c r="J6094" s="41" t="s">
        <v>12003</v>
      </c>
      <c r="K6094" s="42"/>
      <c r="L6094" s="22"/>
      <c r="M6094" s="22"/>
    </row>
    <row r="6095" spans="1:13" ht="15.15" customHeight="1" thickBot="1" x14ac:dyDescent="0.35">
      <c r="A6095" s="22"/>
      <c r="B6095" s="22"/>
      <c r="C6095" s="22"/>
      <c r="D6095" s="26"/>
      <c r="E6095" s="5" t="s">
        <v>12004</v>
      </c>
      <c r="F6095" s="3">
        <v>18</v>
      </c>
      <c r="G6095" s="20">
        <v>1.1000000000000001</v>
      </c>
      <c r="H6095" s="20"/>
      <c r="I6095" s="20"/>
      <c r="J6095" s="30">
        <f>ROUND(F6095*G6095,3)</f>
        <v>19.8</v>
      </c>
      <c r="K6095" s="22"/>
      <c r="L6095" s="22"/>
      <c r="M6095" s="22"/>
    </row>
    <row r="6096" spans="1:13" ht="15.15" customHeight="1" thickBot="1" x14ac:dyDescent="0.35">
      <c r="A6096" s="22"/>
      <c r="B6096" s="22"/>
      <c r="C6096" s="22"/>
      <c r="D6096" s="26"/>
      <c r="E6096" s="5" t="s">
        <v>12005</v>
      </c>
      <c r="F6096" s="3">
        <v>22</v>
      </c>
      <c r="G6096" s="20">
        <v>1.1000000000000001</v>
      </c>
      <c r="H6096" s="20"/>
      <c r="I6096" s="20"/>
      <c r="J6096" s="30">
        <f>ROUND(F6096*G6096,3)</f>
        <v>24.2</v>
      </c>
      <c r="K6096" s="32">
        <f>SUM(J6094:J6096)</f>
        <v>44</v>
      </c>
      <c r="L6096" s="22"/>
      <c r="M6096" s="22"/>
    </row>
    <row r="6097" spans="1:13" ht="15.45" customHeight="1" thickBot="1" x14ac:dyDescent="0.35">
      <c r="A6097" s="10" t="s">
        <v>12006</v>
      </c>
      <c r="B6097" s="5" t="s">
        <v>12007</v>
      </c>
      <c r="C6097" s="5" t="s">
        <v>12008</v>
      </c>
      <c r="D6097" s="84" t="s">
        <v>12009</v>
      </c>
      <c r="E6097" s="84"/>
      <c r="F6097" s="84"/>
      <c r="G6097" s="84"/>
      <c r="H6097" s="84"/>
      <c r="I6097" s="84"/>
      <c r="J6097" s="84"/>
      <c r="K6097" s="20">
        <f>SUM(K6100:K6102)</f>
        <v>58.8</v>
      </c>
      <c r="L6097" s="21">
        <f>ROUND(0*(1+M2/100),2)</f>
        <v>0</v>
      </c>
      <c r="M6097" s="21">
        <f>ROUND(K6097*L6097,2)</f>
        <v>0</v>
      </c>
    </row>
    <row r="6098" spans="1:13" ht="85.95" customHeight="1" thickBot="1" x14ac:dyDescent="0.35">
      <c r="A6098" s="22"/>
      <c r="B6098" s="22"/>
      <c r="C6098" s="22"/>
      <c r="D6098" s="84" t="s">
        <v>12010</v>
      </c>
      <c r="E6098" s="84"/>
      <c r="F6098" s="84"/>
      <c r="G6098" s="84"/>
      <c r="H6098" s="84"/>
      <c r="I6098" s="84"/>
      <c r="J6098" s="84"/>
      <c r="K6098" s="84"/>
      <c r="L6098" s="84"/>
      <c r="M6098" s="84"/>
    </row>
    <row r="6099" spans="1:13" ht="15.15" customHeight="1" thickBot="1" x14ac:dyDescent="0.35">
      <c r="A6099" s="22"/>
      <c r="B6099" s="22"/>
      <c r="C6099" s="22"/>
      <c r="D6099" s="22"/>
      <c r="E6099" s="23"/>
      <c r="F6099" s="25" t="s">
        <v>12011</v>
      </c>
      <c r="G6099" s="25" t="s">
        <v>12012</v>
      </c>
      <c r="H6099" s="25" t="s">
        <v>12013</v>
      </c>
      <c r="I6099" s="25" t="s">
        <v>12014</v>
      </c>
      <c r="J6099" s="25" t="s">
        <v>12015</v>
      </c>
      <c r="K6099" s="25" t="s">
        <v>12016</v>
      </c>
      <c r="L6099" s="22"/>
      <c r="M6099" s="22"/>
    </row>
    <row r="6100" spans="1:13" ht="15.15" customHeight="1" thickBot="1" x14ac:dyDescent="0.35">
      <c r="A6100" s="22"/>
      <c r="B6100" s="22"/>
      <c r="C6100" s="22"/>
      <c r="D6100" s="26"/>
      <c r="E6100" s="27" t="s">
        <v>12017</v>
      </c>
      <c r="F6100" s="28">
        <v>6</v>
      </c>
      <c r="G6100" s="29">
        <v>1.4</v>
      </c>
      <c r="H6100" s="29"/>
      <c r="I6100" s="29"/>
      <c r="J6100" s="31">
        <f>ROUND(F6100*G6100,3)</f>
        <v>8.4</v>
      </c>
      <c r="K6100" s="42"/>
      <c r="L6100" s="22"/>
      <c r="M6100" s="22"/>
    </row>
    <row r="6101" spans="1:13" ht="21.3" customHeight="1" thickBot="1" x14ac:dyDescent="0.35">
      <c r="A6101" s="22"/>
      <c r="B6101" s="22"/>
      <c r="C6101" s="22"/>
      <c r="D6101" s="26"/>
      <c r="E6101" s="5" t="s">
        <v>12018</v>
      </c>
      <c r="F6101" s="3">
        <v>18</v>
      </c>
      <c r="G6101" s="20">
        <v>1.4</v>
      </c>
      <c r="H6101" s="20"/>
      <c r="I6101" s="20"/>
      <c r="J6101" s="30">
        <f>ROUND(F6101*G6101,3)</f>
        <v>25.2</v>
      </c>
      <c r="K6101" s="22"/>
      <c r="L6101" s="22"/>
      <c r="M6101" s="22"/>
    </row>
    <row r="6102" spans="1:13" ht="15.15" customHeight="1" thickBot="1" x14ac:dyDescent="0.35">
      <c r="A6102" s="22"/>
      <c r="B6102" s="22"/>
      <c r="C6102" s="22"/>
      <c r="D6102" s="26"/>
      <c r="E6102" s="5" t="s">
        <v>12019</v>
      </c>
      <c r="F6102" s="3">
        <v>18</v>
      </c>
      <c r="G6102" s="20">
        <v>1.4</v>
      </c>
      <c r="H6102" s="20"/>
      <c r="I6102" s="20"/>
      <c r="J6102" s="30">
        <f>ROUND(F6102*G6102,3)</f>
        <v>25.2</v>
      </c>
      <c r="K6102" s="32">
        <f>SUM(J6100:J6102)</f>
        <v>58.8</v>
      </c>
      <c r="L6102" s="22"/>
      <c r="M6102" s="22"/>
    </row>
    <row r="6103" spans="1:13" ht="15.45" customHeight="1" thickBot="1" x14ac:dyDescent="0.35">
      <c r="A6103" s="34"/>
      <c r="B6103" s="34"/>
      <c r="C6103" s="34"/>
      <c r="D6103" s="35" t="s">
        <v>12020</v>
      </c>
      <c r="E6103" s="36"/>
      <c r="F6103" s="36"/>
      <c r="G6103" s="36"/>
      <c r="H6103" s="36"/>
      <c r="I6103" s="36"/>
      <c r="J6103" s="36"/>
      <c r="K6103" s="36"/>
      <c r="L6103" s="37">
        <f>M6085+M6091+M6097</f>
        <v>0</v>
      </c>
      <c r="M6103" s="37">
        <f>ROUND(L6103,2)</f>
        <v>0</v>
      </c>
    </row>
    <row r="6104" spans="1:13" ht="15.45" customHeight="1" thickBot="1" x14ac:dyDescent="0.35">
      <c r="A6104" s="38" t="s">
        <v>12021</v>
      </c>
      <c r="B6104" s="38" t="s">
        <v>12022</v>
      </c>
      <c r="C6104" s="39"/>
      <c r="D6104" s="85" t="s">
        <v>12023</v>
      </c>
      <c r="E6104" s="85"/>
      <c r="F6104" s="85"/>
      <c r="G6104" s="85"/>
      <c r="H6104" s="85"/>
      <c r="I6104" s="85"/>
      <c r="J6104" s="85"/>
      <c r="K6104" s="39"/>
      <c r="L6104" s="40">
        <f>L6116</f>
        <v>0</v>
      </c>
      <c r="M6104" s="40">
        <f>ROUND(L6104,2)</f>
        <v>0</v>
      </c>
    </row>
    <row r="6105" spans="1:13" ht="15.45" customHeight="1" thickBot="1" x14ac:dyDescent="0.35">
      <c r="A6105" s="10" t="s">
        <v>12024</v>
      </c>
      <c r="B6105" s="5" t="s">
        <v>12025</v>
      </c>
      <c r="C6105" s="5" t="s">
        <v>12026</v>
      </c>
      <c r="D6105" s="84" t="s">
        <v>12027</v>
      </c>
      <c r="E6105" s="84"/>
      <c r="F6105" s="84"/>
      <c r="G6105" s="84"/>
      <c r="H6105" s="84"/>
      <c r="I6105" s="84"/>
      <c r="J6105" s="84"/>
      <c r="K6105" s="20">
        <f>SUM(K6108:K6115)</f>
        <v>337.28</v>
      </c>
      <c r="L6105" s="21">
        <f>ROUND(0*(1+M2/100),2)</f>
        <v>0</v>
      </c>
      <c r="M6105" s="21">
        <f>ROUND(K6105*L6105,2)</f>
        <v>0</v>
      </c>
    </row>
    <row r="6106" spans="1:13" ht="58.35" customHeight="1" thickBot="1" x14ac:dyDescent="0.35">
      <c r="A6106" s="22"/>
      <c r="B6106" s="22"/>
      <c r="C6106" s="22"/>
      <c r="D6106" s="84" t="s">
        <v>12028</v>
      </c>
      <c r="E6106" s="84"/>
      <c r="F6106" s="84"/>
      <c r="G6106" s="84"/>
      <c r="H6106" s="84"/>
      <c r="I6106" s="84"/>
      <c r="J6106" s="84"/>
      <c r="K6106" s="84"/>
      <c r="L6106" s="84"/>
      <c r="M6106" s="84"/>
    </row>
    <row r="6107" spans="1:13" ht="15.15" customHeight="1" thickBot="1" x14ac:dyDescent="0.35">
      <c r="A6107" s="22"/>
      <c r="B6107" s="22"/>
      <c r="C6107" s="22"/>
      <c r="D6107" s="22"/>
      <c r="E6107" s="23"/>
      <c r="F6107" s="25" t="s">
        <v>12029</v>
      </c>
      <c r="G6107" s="25" t="s">
        <v>12030</v>
      </c>
      <c r="H6107" s="25" t="s">
        <v>12031</v>
      </c>
      <c r="I6107" s="25" t="s">
        <v>12032</v>
      </c>
      <c r="J6107" s="25" t="s">
        <v>12033</v>
      </c>
      <c r="K6107" s="25" t="s">
        <v>12034</v>
      </c>
      <c r="L6107" s="22"/>
      <c r="M6107" s="22"/>
    </row>
    <row r="6108" spans="1:13" ht="15.15" customHeight="1" thickBot="1" x14ac:dyDescent="0.35">
      <c r="A6108" s="22"/>
      <c r="B6108" s="22"/>
      <c r="C6108" s="22"/>
      <c r="D6108" s="26"/>
      <c r="E6108" s="27" t="s">
        <v>12035</v>
      </c>
      <c r="F6108" s="28"/>
      <c r="G6108" s="29"/>
      <c r="H6108" s="29"/>
      <c r="I6108" s="29"/>
      <c r="J6108" s="41" t="s">
        <v>12036</v>
      </c>
      <c r="K6108" s="42"/>
      <c r="L6108" s="22"/>
      <c r="M6108" s="22"/>
    </row>
    <row r="6109" spans="1:13" ht="15.15" customHeight="1" thickBot="1" x14ac:dyDescent="0.35">
      <c r="A6109" s="22"/>
      <c r="B6109" s="22"/>
      <c r="C6109" s="22"/>
      <c r="D6109" s="26"/>
      <c r="E6109" s="5"/>
      <c r="F6109" s="3">
        <v>2</v>
      </c>
      <c r="G6109" s="20">
        <v>28.8</v>
      </c>
      <c r="H6109" s="20"/>
      <c r="I6109" s="20"/>
      <c r="J6109" s="30">
        <f>ROUND(F6109*G6109,3)</f>
        <v>57.6</v>
      </c>
      <c r="K6109" s="22"/>
      <c r="L6109" s="22"/>
      <c r="M6109" s="22"/>
    </row>
    <row r="6110" spans="1:13" ht="15.15" customHeight="1" thickBot="1" x14ac:dyDescent="0.35">
      <c r="A6110" s="22"/>
      <c r="B6110" s="22"/>
      <c r="C6110" s="22"/>
      <c r="D6110" s="26"/>
      <c r="E6110" s="5"/>
      <c r="F6110" s="3">
        <v>1</v>
      </c>
      <c r="G6110" s="20">
        <v>4.1500000000000004</v>
      </c>
      <c r="H6110" s="20"/>
      <c r="I6110" s="20">
        <v>4.5</v>
      </c>
      <c r="J6110" s="30">
        <f>ROUND(F6110*G6110*I6110,3)</f>
        <v>18.675000000000001</v>
      </c>
      <c r="K6110" s="22"/>
      <c r="L6110" s="22"/>
      <c r="M6110" s="22"/>
    </row>
    <row r="6111" spans="1:13" ht="15.15" customHeight="1" thickBot="1" x14ac:dyDescent="0.35">
      <c r="A6111" s="22"/>
      <c r="B6111" s="22"/>
      <c r="C6111" s="22"/>
      <c r="D6111" s="26"/>
      <c r="E6111" s="5"/>
      <c r="F6111" s="3">
        <v>1</v>
      </c>
      <c r="G6111" s="20">
        <v>4.1500000000000004</v>
      </c>
      <c r="H6111" s="20"/>
      <c r="I6111" s="20">
        <v>7.2</v>
      </c>
      <c r="J6111" s="30">
        <f>ROUND(F6111*G6111*I6111,3)</f>
        <v>29.88</v>
      </c>
      <c r="K6111" s="22"/>
      <c r="L6111" s="22"/>
      <c r="M6111" s="22"/>
    </row>
    <row r="6112" spans="1:13" ht="15.15" customHeight="1" thickBot="1" x14ac:dyDescent="0.35">
      <c r="A6112" s="22"/>
      <c r="B6112" s="22"/>
      <c r="C6112" s="22"/>
      <c r="D6112" s="26"/>
      <c r="E6112" s="5" t="s">
        <v>12037</v>
      </c>
      <c r="F6112" s="3"/>
      <c r="G6112" s="20"/>
      <c r="H6112" s="20"/>
      <c r="I6112" s="20"/>
      <c r="J6112" s="24" t="s">
        <v>12038</v>
      </c>
      <c r="K6112" s="22"/>
      <c r="L6112" s="22"/>
      <c r="M6112" s="22"/>
    </row>
    <row r="6113" spans="1:13" ht="15.15" customHeight="1" thickBot="1" x14ac:dyDescent="0.35">
      <c r="A6113" s="22"/>
      <c r="B6113" s="22"/>
      <c r="C6113" s="22"/>
      <c r="D6113" s="26"/>
      <c r="E6113" s="5" t="s">
        <v>12039</v>
      </c>
      <c r="F6113" s="3">
        <v>1</v>
      </c>
      <c r="G6113" s="20">
        <v>9.4</v>
      </c>
      <c r="H6113" s="20"/>
      <c r="I6113" s="20">
        <v>2.5</v>
      </c>
      <c r="J6113" s="30">
        <f>ROUND(F6113*G6113*I6113,3)</f>
        <v>23.5</v>
      </c>
      <c r="K6113" s="22"/>
      <c r="L6113" s="22"/>
      <c r="M6113" s="22"/>
    </row>
    <row r="6114" spans="1:13" ht="15.15" customHeight="1" thickBot="1" x14ac:dyDescent="0.35">
      <c r="A6114" s="22"/>
      <c r="B6114" s="22"/>
      <c r="C6114" s="22"/>
      <c r="D6114" s="26"/>
      <c r="E6114" s="5"/>
      <c r="F6114" s="3">
        <v>1</v>
      </c>
      <c r="G6114" s="20">
        <v>3.05</v>
      </c>
      <c r="H6114" s="20"/>
      <c r="I6114" s="20">
        <v>2.5</v>
      </c>
      <c r="J6114" s="30">
        <f>ROUND(F6114*G6114*I6114,3)</f>
        <v>7.625</v>
      </c>
      <c r="K6114" s="22"/>
      <c r="L6114" s="22"/>
      <c r="M6114" s="22"/>
    </row>
    <row r="6115" spans="1:13" ht="15.15" customHeight="1" thickBot="1" x14ac:dyDescent="0.35">
      <c r="A6115" s="22"/>
      <c r="B6115" s="22"/>
      <c r="C6115" s="22"/>
      <c r="D6115" s="26"/>
      <c r="E6115" s="5" t="s">
        <v>12040</v>
      </c>
      <c r="F6115" s="3">
        <v>1</v>
      </c>
      <c r="G6115" s="20">
        <v>40</v>
      </c>
      <c r="H6115" s="20"/>
      <c r="I6115" s="20">
        <v>5</v>
      </c>
      <c r="J6115" s="30">
        <f>ROUND(F6115*G6115*I6115,3)</f>
        <v>200</v>
      </c>
      <c r="K6115" s="32">
        <f>SUM(J6108:J6115)</f>
        <v>337.28</v>
      </c>
      <c r="L6115" s="22"/>
      <c r="M6115" s="22"/>
    </row>
    <row r="6116" spans="1:13" ht="15.45" customHeight="1" thickBot="1" x14ac:dyDescent="0.35">
      <c r="A6116" s="34"/>
      <c r="B6116" s="34"/>
      <c r="C6116" s="34"/>
      <c r="D6116" s="35" t="s">
        <v>12041</v>
      </c>
      <c r="E6116" s="36"/>
      <c r="F6116" s="36"/>
      <c r="G6116" s="36"/>
      <c r="H6116" s="36"/>
      <c r="I6116" s="36"/>
      <c r="J6116" s="36"/>
      <c r="K6116" s="36"/>
      <c r="L6116" s="37">
        <f>M6105</f>
        <v>0</v>
      </c>
      <c r="M6116" s="37">
        <f>ROUND(L6116,2)</f>
        <v>0</v>
      </c>
    </row>
    <row r="6117" spans="1:13" ht="15.45" customHeight="1" thickBot="1" x14ac:dyDescent="0.35">
      <c r="A6117" s="38" t="s">
        <v>12042</v>
      </c>
      <c r="B6117" s="38" t="s">
        <v>12043</v>
      </c>
      <c r="C6117" s="39"/>
      <c r="D6117" s="85" t="s">
        <v>12044</v>
      </c>
      <c r="E6117" s="85"/>
      <c r="F6117" s="85"/>
      <c r="G6117" s="85"/>
      <c r="H6117" s="85"/>
      <c r="I6117" s="85"/>
      <c r="J6117" s="85"/>
      <c r="K6117" s="39"/>
      <c r="L6117" s="40">
        <f>L6420</f>
        <v>0</v>
      </c>
      <c r="M6117" s="40">
        <f>ROUND(L6117,2)</f>
        <v>0</v>
      </c>
    </row>
    <row r="6118" spans="1:13" ht="15.45" customHeight="1" thickBot="1" x14ac:dyDescent="0.35">
      <c r="A6118" s="10" t="s">
        <v>12045</v>
      </c>
      <c r="B6118" s="5" t="s">
        <v>12046</v>
      </c>
      <c r="C6118" s="5" t="s">
        <v>12047</v>
      </c>
      <c r="D6118" s="84" t="s">
        <v>12048</v>
      </c>
      <c r="E6118" s="84"/>
      <c r="F6118" s="84"/>
      <c r="G6118" s="84"/>
      <c r="H6118" s="84"/>
      <c r="I6118" s="84"/>
      <c r="J6118" s="84"/>
      <c r="K6118" s="20">
        <f>SUM(K6121:K6379)</f>
        <v>3146.0259999999989</v>
      </c>
      <c r="L6118" s="21">
        <f>ROUND(0*(1+M2/100),2)</f>
        <v>0</v>
      </c>
      <c r="M6118" s="21">
        <f>ROUND(K6118*L6118,2)</f>
        <v>0</v>
      </c>
    </row>
    <row r="6119" spans="1:13" ht="67.5" customHeight="1" thickBot="1" x14ac:dyDescent="0.35">
      <c r="A6119" s="22"/>
      <c r="B6119" s="22"/>
      <c r="C6119" s="22"/>
      <c r="D6119" s="84" t="s">
        <v>12049</v>
      </c>
      <c r="E6119" s="84"/>
      <c r="F6119" s="84"/>
      <c r="G6119" s="84"/>
      <c r="H6119" s="84"/>
      <c r="I6119" s="84"/>
      <c r="J6119" s="84"/>
      <c r="K6119" s="84"/>
      <c r="L6119" s="84"/>
      <c r="M6119" s="84"/>
    </row>
    <row r="6120" spans="1:13" ht="15.15" customHeight="1" thickBot="1" x14ac:dyDescent="0.35">
      <c r="A6120" s="22"/>
      <c r="B6120" s="22"/>
      <c r="C6120" s="22"/>
      <c r="D6120" s="22"/>
      <c r="E6120" s="23"/>
      <c r="F6120" s="25" t="s">
        <v>12050</v>
      </c>
      <c r="G6120" s="25" t="s">
        <v>12051</v>
      </c>
      <c r="H6120" s="25" t="s">
        <v>12052</v>
      </c>
      <c r="I6120" s="25" t="s">
        <v>12053</v>
      </c>
      <c r="J6120" s="25" t="s">
        <v>12054</v>
      </c>
      <c r="K6120" s="25" t="s">
        <v>12055</v>
      </c>
      <c r="L6120" s="22"/>
      <c r="M6120" s="22"/>
    </row>
    <row r="6121" spans="1:13" ht="15.15" customHeight="1" thickBot="1" x14ac:dyDescent="0.35">
      <c r="A6121" s="22"/>
      <c r="B6121" s="22"/>
      <c r="C6121" s="22"/>
      <c r="D6121" s="26"/>
      <c r="E6121" s="27" t="s">
        <v>12056</v>
      </c>
      <c r="F6121" s="28"/>
      <c r="G6121" s="29"/>
      <c r="H6121" s="29"/>
      <c r="I6121" s="29"/>
      <c r="J6121" s="41" t="s">
        <v>12057</v>
      </c>
      <c r="K6121" s="42"/>
      <c r="L6121" s="22"/>
      <c r="M6121" s="22"/>
    </row>
    <row r="6122" spans="1:13" ht="15.15" customHeight="1" thickBot="1" x14ac:dyDescent="0.35">
      <c r="A6122" s="22"/>
      <c r="B6122" s="22"/>
      <c r="C6122" s="22"/>
      <c r="D6122" s="26"/>
      <c r="E6122" s="5" t="s">
        <v>12058</v>
      </c>
      <c r="F6122" s="3"/>
      <c r="G6122" s="20"/>
      <c r="H6122" s="20"/>
      <c r="I6122" s="20"/>
      <c r="J6122" s="24" t="s">
        <v>12059</v>
      </c>
      <c r="K6122" s="22"/>
      <c r="L6122" s="22"/>
      <c r="M6122" s="22"/>
    </row>
    <row r="6123" spans="1:13" ht="15.15" customHeight="1" thickBot="1" x14ac:dyDescent="0.35">
      <c r="A6123" s="22"/>
      <c r="B6123" s="22"/>
      <c r="C6123" s="22"/>
      <c r="D6123" s="26"/>
      <c r="E6123" s="5" t="s">
        <v>12060</v>
      </c>
      <c r="F6123" s="3">
        <v>4</v>
      </c>
      <c r="G6123" s="20">
        <v>4.25</v>
      </c>
      <c r="H6123" s="20">
        <v>3.8</v>
      </c>
      <c r="I6123" s="20"/>
      <c r="J6123" s="30">
        <f>ROUND(F6123*G6123*H6123,3)</f>
        <v>64.599999999999994</v>
      </c>
      <c r="K6123" s="22"/>
      <c r="L6123" s="22"/>
      <c r="M6123" s="22"/>
    </row>
    <row r="6124" spans="1:13" ht="15.15" customHeight="1" thickBot="1" x14ac:dyDescent="0.35">
      <c r="A6124" s="22"/>
      <c r="B6124" s="22"/>
      <c r="C6124" s="22"/>
      <c r="D6124" s="26"/>
      <c r="E6124" s="5" t="s">
        <v>12061</v>
      </c>
      <c r="F6124" s="3">
        <v>1</v>
      </c>
      <c r="G6124" s="20">
        <v>5.55</v>
      </c>
      <c r="H6124" s="20">
        <v>3.5</v>
      </c>
      <c r="I6124" s="20"/>
      <c r="J6124" s="30">
        <f>ROUND(F6124*G6124*H6124,3)</f>
        <v>19.425000000000001</v>
      </c>
      <c r="K6124" s="22"/>
      <c r="L6124" s="22"/>
      <c r="M6124" s="22"/>
    </row>
    <row r="6125" spans="1:13" ht="15.15" customHeight="1" thickBot="1" x14ac:dyDescent="0.35">
      <c r="A6125" s="22"/>
      <c r="B6125" s="22"/>
      <c r="C6125" s="22"/>
      <c r="D6125" s="26"/>
      <c r="E6125" s="5" t="s">
        <v>12062</v>
      </c>
      <c r="F6125" s="3"/>
      <c r="G6125" s="20"/>
      <c r="H6125" s="20"/>
      <c r="I6125" s="20"/>
      <c r="J6125" s="24" t="s">
        <v>12063</v>
      </c>
      <c r="K6125" s="22"/>
      <c r="L6125" s="22"/>
      <c r="M6125" s="22"/>
    </row>
    <row r="6126" spans="1:13" ht="15.15" customHeight="1" thickBot="1" x14ac:dyDescent="0.35">
      <c r="A6126" s="22"/>
      <c r="B6126" s="22"/>
      <c r="C6126" s="22"/>
      <c r="D6126" s="26"/>
      <c r="E6126" s="5">
        <v>101</v>
      </c>
      <c r="F6126" s="3">
        <v>1</v>
      </c>
      <c r="G6126" s="20">
        <v>4.25</v>
      </c>
      <c r="H6126" s="20">
        <v>5.0999999999999996</v>
      </c>
      <c r="I6126" s="20"/>
      <c r="J6126" s="30">
        <f t="shared" ref="J6126:J6137" si="135">ROUND(F6126*G6126*H6126,3)</f>
        <v>21.675000000000001</v>
      </c>
      <c r="K6126" s="22"/>
      <c r="L6126" s="22"/>
      <c r="M6126" s="22"/>
    </row>
    <row r="6127" spans="1:13" ht="15.15" customHeight="1" thickBot="1" x14ac:dyDescent="0.35">
      <c r="A6127" s="22"/>
      <c r="B6127" s="22"/>
      <c r="C6127" s="22"/>
      <c r="D6127" s="26"/>
      <c r="E6127" s="5">
        <v>102</v>
      </c>
      <c r="F6127" s="3">
        <v>1</v>
      </c>
      <c r="G6127" s="20">
        <v>4.25</v>
      </c>
      <c r="H6127" s="20">
        <v>4.55</v>
      </c>
      <c r="I6127" s="20"/>
      <c r="J6127" s="30">
        <f t="shared" si="135"/>
        <v>19.338000000000001</v>
      </c>
      <c r="K6127" s="22"/>
      <c r="L6127" s="22"/>
      <c r="M6127" s="22"/>
    </row>
    <row r="6128" spans="1:13" ht="15.15" customHeight="1" thickBot="1" x14ac:dyDescent="0.35">
      <c r="A6128" s="22"/>
      <c r="B6128" s="22"/>
      <c r="C6128" s="22"/>
      <c r="D6128" s="26"/>
      <c r="E6128" s="5">
        <v>103</v>
      </c>
      <c r="F6128" s="3">
        <v>1</v>
      </c>
      <c r="G6128" s="20">
        <v>4.25</v>
      </c>
      <c r="H6128" s="20">
        <v>3.9</v>
      </c>
      <c r="I6128" s="20"/>
      <c r="J6128" s="30">
        <f t="shared" si="135"/>
        <v>16.574999999999999</v>
      </c>
      <c r="K6128" s="22"/>
      <c r="L6128" s="22"/>
      <c r="M6128" s="22"/>
    </row>
    <row r="6129" spans="1:13" ht="15.15" customHeight="1" thickBot="1" x14ac:dyDescent="0.35">
      <c r="A6129" s="22"/>
      <c r="B6129" s="22"/>
      <c r="C6129" s="22"/>
      <c r="D6129" s="26"/>
      <c r="E6129" s="5" t="s">
        <v>12064</v>
      </c>
      <c r="F6129" s="3">
        <v>4</v>
      </c>
      <c r="G6129" s="20">
        <v>4.25</v>
      </c>
      <c r="H6129" s="20">
        <v>3.8</v>
      </c>
      <c r="I6129" s="20"/>
      <c r="J6129" s="30">
        <f t="shared" si="135"/>
        <v>64.599999999999994</v>
      </c>
      <c r="K6129" s="22"/>
      <c r="L6129" s="22"/>
      <c r="M6129" s="22"/>
    </row>
    <row r="6130" spans="1:13" ht="15.15" customHeight="1" thickBot="1" x14ac:dyDescent="0.35">
      <c r="A6130" s="22"/>
      <c r="B6130" s="22"/>
      <c r="C6130" s="22"/>
      <c r="D6130" s="26"/>
      <c r="E6130" s="5">
        <v>108</v>
      </c>
      <c r="F6130" s="3">
        <v>1</v>
      </c>
      <c r="G6130" s="20">
        <v>5.55</v>
      </c>
      <c r="H6130" s="20">
        <v>3.5</v>
      </c>
      <c r="I6130" s="20"/>
      <c r="J6130" s="30">
        <f t="shared" si="135"/>
        <v>19.425000000000001</v>
      </c>
      <c r="K6130" s="22"/>
      <c r="L6130" s="22"/>
      <c r="M6130" s="22"/>
    </row>
    <row r="6131" spans="1:13" ht="15.15" customHeight="1" thickBot="1" x14ac:dyDescent="0.35">
      <c r="A6131" s="22"/>
      <c r="B6131" s="22"/>
      <c r="C6131" s="22"/>
      <c r="D6131" s="26"/>
      <c r="E6131" s="5">
        <v>109</v>
      </c>
      <c r="F6131" s="3">
        <v>1</v>
      </c>
      <c r="G6131" s="20">
        <v>4.4000000000000004</v>
      </c>
      <c r="H6131" s="20">
        <v>4</v>
      </c>
      <c r="I6131" s="20"/>
      <c r="J6131" s="30">
        <f t="shared" si="135"/>
        <v>17.600000000000001</v>
      </c>
      <c r="K6131" s="22"/>
      <c r="L6131" s="22"/>
      <c r="M6131" s="22"/>
    </row>
    <row r="6132" spans="1:13" ht="15.15" customHeight="1" thickBot="1" x14ac:dyDescent="0.35">
      <c r="A6132" s="22"/>
      <c r="B6132" s="22"/>
      <c r="C6132" s="22"/>
      <c r="D6132" s="26"/>
      <c r="E6132" s="5">
        <v>110</v>
      </c>
      <c r="F6132" s="3">
        <v>1</v>
      </c>
      <c r="G6132" s="20">
        <v>4.55</v>
      </c>
      <c r="H6132" s="20">
        <v>4.5999999999999996</v>
      </c>
      <c r="I6132" s="20"/>
      <c r="J6132" s="30">
        <f t="shared" si="135"/>
        <v>20.93</v>
      </c>
      <c r="K6132" s="22"/>
      <c r="L6132" s="22"/>
      <c r="M6132" s="22"/>
    </row>
    <row r="6133" spans="1:13" ht="15.15" customHeight="1" thickBot="1" x14ac:dyDescent="0.35">
      <c r="A6133" s="22"/>
      <c r="B6133" s="22"/>
      <c r="C6133" s="22"/>
      <c r="D6133" s="26"/>
      <c r="E6133" s="5" t="s">
        <v>12065</v>
      </c>
      <c r="F6133" s="3">
        <v>2</v>
      </c>
      <c r="G6133" s="20">
        <v>4.5999999999999996</v>
      </c>
      <c r="H6133" s="20">
        <v>3.8</v>
      </c>
      <c r="I6133" s="20"/>
      <c r="J6133" s="30">
        <f t="shared" si="135"/>
        <v>34.96</v>
      </c>
      <c r="K6133" s="22"/>
      <c r="L6133" s="22"/>
      <c r="M6133" s="22"/>
    </row>
    <row r="6134" spans="1:13" ht="15.15" customHeight="1" thickBot="1" x14ac:dyDescent="0.35">
      <c r="A6134" s="22"/>
      <c r="B6134" s="22"/>
      <c r="C6134" s="22"/>
      <c r="D6134" s="26"/>
      <c r="E6134" s="5">
        <v>112</v>
      </c>
      <c r="F6134" s="3">
        <v>1</v>
      </c>
      <c r="G6134" s="20">
        <v>4.5999999999999996</v>
      </c>
      <c r="H6134" s="20">
        <v>3.9</v>
      </c>
      <c r="I6134" s="20"/>
      <c r="J6134" s="30">
        <f t="shared" si="135"/>
        <v>17.940000000000001</v>
      </c>
      <c r="K6134" s="22"/>
      <c r="L6134" s="22"/>
      <c r="M6134" s="22"/>
    </row>
    <row r="6135" spans="1:13" ht="15.15" customHeight="1" thickBot="1" x14ac:dyDescent="0.35">
      <c r="A6135" s="22"/>
      <c r="B6135" s="22"/>
      <c r="C6135" s="22"/>
      <c r="D6135" s="26"/>
      <c r="E6135" s="5" t="s">
        <v>12066</v>
      </c>
      <c r="F6135" s="3">
        <v>2</v>
      </c>
      <c r="G6135" s="20">
        <v>4.25</v>
      </c>
      <c r="H6135" s="20">
        <v>3.85</v>
      </c>
      <c r="I6135" s="20"/>
      <c r="J6135" s="30">
        <f t="shared" si="135"/>
        <v>32.725000000000001</v>
      </c>
      <c r="K6135" s="22"/>
      <c r="L6135" s="22"/>
      <c r="M6135" s="22"/>
    </row>
    <row r="6136" spans="1:13" ht="15.15" customHeight="1" thickBot="1" x14ac:dyDescent="0.35">
      <c r="A6136" s="22"/>
      <c r="B6136" s="22"/>
      <c r="C6136" s="22"/>
      <c r="D6136" s="26"/>
      <c r="E6136" s="5">
        <v>116</v>
      </c>
      <c r="F6136" s="3">
        <v>1</v>
      </c>
      <c r="G6136" s="20">
        <v>5.35</v>
      </c>
      <c r="H6136" s="20">
        <v>3.5</v>
      </c>
      <c r="I6136" s="20"/>
      <c r="J6136" s="30">
        <f t="shared" si="135"/>
        <v>18.725000000000001</v>
      </c>
      <c r="K6136" s="22"/>
      <c r="L6136" s="22"/>
      <c r="M6136" s="22"/>
    </row>
    <row r="6137" spans="1:13" ht="15.15" customHeight="1" thickBot="1" x14ac:dyDescent="0.35">
      <c r="A6137" s="22"/>
      <c r="B6137" s="22"/>
      <c r="C6137" s="22"/>
      <c r="D6137" s="26"/>
      <c r="E6137" s="5">
        <v>117</v>
      </c>
      <c r="F6137" s="3">
        <v>1</v>
      </c>
      <c r="G6137" s="20">
        <v>4.5</v>
      </c>
      <c r="H6137" s="20">
        <v>3.6</v>
      </c>
      <c r="I6137" s="20"/>
      <c r="J6137" s="30">
        <f t="shared" si="135"/>
        <v>16.2</v>
      </c>
      <c r="K6137" s="22"/>
      <c r="L6137" s="22"/>
      <c r="M6137" s="22"/>
    </row>
    <row r="6138" spans="1:13" ht="15.15" customHeight="1" thickBot="1" x14ac:dyDescent="0.35">
      <c r="A6138" s="22"/>
      <c r="B6138" s="22"/>
      <c r="C6138" s="22"/>
      <c r="D6138" s="26"/>
      <c r="E6138" s="5" t="s">
        <v>12067</v>
      </c>
      <c r="F6138" s="3"/>
      <c r="G6138" s="20"/>
      <c r="H6138" s="20"/>
      <c r="I6138" s="20"/>
      <c r="J6138" s="24" t="s">
        <v>12068</v>
      </c>
      <c r="K6138" s="22"/>
      <c r="L6138" s="22"/>
      <c r="M6138" s="22"/>
    </row>
    <row r="6139" spans="1:13" ht="15.15" customHeight="1" thickBot="1" x14ac:dyDescent="0.35">
      <c r="A6139" s="22"/>
      <c r="B6139" s="22"/>
      <c r="C6139" s="22"/>
      <c r="D6139" s="26"/>
      <c r="E6139" s="5">
        <v>201</v>
      </c>
      <c r="F6139" s="3">
        <v>1</v>
      </c>
      <c r="G6139" s="20">
        <v>4.25</v>
      </c>
      <c r="H6139" s="20">
        <v>3.75</v>
      </c>
      <c r="I6139" s="20"/>
      <c r="J6139" s="30">
        <f t="shared" ref="J6139:J6145" si="136">ROUND(F6139*G6139*H6139,3)</f>
        <v>15.938000000000001</v>
      </c>
      <c r="K6139" s="22"/>
      <c r="L6139" s="22"/>
      <c r="M6139" s="22"/>
    </row>
    <row r="6140" spans="1:13" ht="15.15" customHeight="1" thickBot="1" x14ac:dyDescent="0.35">
      <c r="A6140" s="22"/>
      <c r="B6140" s="22"/>
      <c r="C6140" s="22"/>
      <c r="D6140" s="26"/>
      <c r="E6140" s="5" t="s">
        <v>12069</v>
      </c>
      <c r="F6140" s="3">
        <v>2</v>
      </c>
      <c r="G6140" s="20">
        <v>4.25</v>
      </c>
      <c r="H6140" s="20">
        <v>3.9</v>
      </c>
      <c r="I6140" s="20"/>
      <c r="J6140" s="30">
        <f t="shared" si="136"/>
        <v>33.15</v>
      </c>
      <c r="K6140" s="22"/>
      <c r="L6140" s="22"/>
      <c r="M6140" s="22"/>
    </row>
    <row r="6141" spans="1:13" ht="15.15" customHeight="1" thickBot="1" x14ac:dyDescent="0.35">
      <c r="A6141" s="22"/>
      <c r="B6141" s="22"/>
      <c r="C6141" s="22"/>
      <c r="D6141" s="26"/>
      <c r="E6141" s="5">
        <v>204</v>
      </c>
      <c r="F6141" s="3">
        <v>1</v>
      </c>
      <c r="G6141" s="20">
        <v>4.25</v>
      </c>
      <c r="H6141" s="20">
        <v>3.8</v>
      </c>
      <c r="I6141" s="20"/>
      <c r="J6141" s="30">
        <f t="shared" si="136"/>
        <v>16.149999999999999</v>
      </c>
      <c r="K6141" s="22"/>
      <c r="L6141" s="22"/>
      <c r="M6141" s="22"/>
    </row>
    <row r="6142" spans="1:13" ht="15.15" customHeight="1" thickBot="1" x14ac:dyDescent="0.35">
      <c r="A6142" s="22"/>
      <c r="B6142" s="22"/>
      <c r="C6142" s="22"/>
      <c r="D6142" s="26"/>
      <c r="E6142" s="5">
        <v>205</v>
      </c>
      <c r="F6142" s="3">
        <v>1</v>
      </c>
      <c r="G6142" s="20">
        <v>4.4000000000000004</v>
      </c>
      <c r="H6142" s="20">
        <v>3.6</v>
      </c>
      <c r="I6142" s="20"/>
      <c r="J6142" s="30">
        <f t="shared" si="136"/>
        <v>15.84</v>
      </c>
      <c r="K6142" s="22"/>
      <c r="L6142" s="22"/>
      <c r="M6142" s="22"/>
    </row>
    <row r="6143" spans="1:13" ht="15.15" customHeight="1" thickBot="1" x14ac:dyDescent="0.35">
      <c r="A6143" s="22"/>
      <c r="B6143" s="22"/>
      <c r="C6143" s="22"/>
      <c r="D6143" s="26"/>
      <c r="E6143" s="5">
        <v>206</v>
      </c>
      <c r="F6143" s="3">
        <v>1</v>
      </c>
      <c r="G6143" s="20">
        <v>4.5999999999999996</v>
      </c>
      <c r="H6143" s="20">
        <v>4.0999999999999996</v>
      </c>
      <c r="I6143" s="20"/>
      <c r="J6143" s="30">
        <f t="shared" si="136"/>
        <v>18.86</v>
      </c>
      <c r="K6143" s="22"/>
      <c r="L6143" s="22"/>
      <c r="M6143" s="22"/>
    </row>
    <row r="6144" spans="1:13" ht="15.15" customHeight="1" thickBot="1" x14ac:dyDescent="0.35">
      <c r="A6144" s="22"/>
      <c r="B6144" s="22"/>
      <c r="C6144" s="22"/>
      <c r="D6144" s="26"/>
      <c r="E6144" s="5">
        <v>207</v>
      </c>
      <c r="F6144" s="3">
        <v>1</v>
      </c>
      <c r="G6144" s="20">
        <v>4.4000000000000004</v>
      </c>
      <c r="H6144" s="20">
        <v>3.75</v>
      </c>
      <c r="I6144" s="20"/>
      <c r="J6144" s="30">
        <f t="shared" si="136"/>
        <v>16.5</v>
      </c>
      <c r="K6144" s="22"/>
      <c r="L6144" s="22"/>
      <c r="M6144" s="22"/>
    </row>
    <row r="6145" spans="1:13" ht="15.15" customHeight="1" thickBot="1" x14ac:dyDescent="0.35">
      <c r="A6145" s="22"/>
      <c r="B6145" s="22"/>
      <c r="C6145" s="22"/>
      <c r="D6145" s="26"/>
      <c r="E6145" s="5">
        <v>208</v>
      </c>
      <c r="F6145" s="3">
        <v>1</v>
      </c>
      <c r="G6145" s="20">
        <v>5.55</v>
      </c>
      <c r="H6145" s="20">
        <v>3.5</v>
      </c>
      <c r="I6145" s="20"/>
      <c r="J6145" s="30">
        <f t="shared" si="136"/>
        <v>19.425000000000001</v>
      </c>
      <c r="K6145" s="22"/>
      <c r="L6145" s="22"/>
      <c r="M6145" s="22"/>
    </row>
    <row r="6146" spans="1:13" ht="30.6" customHeight="1" thickBot="1" x14ac:dyDescent="0.35">
      <c r="A6146" s="22"/>
      <c r="B6146" s="22"/>
      <c r="C6146" s="22"/>
      <c r="D6146" s="26"/>
      <c r="E6146" s="5" t="s">
        <v>12070</v>
      </c>
      <c r="F6146" s="3"/>
      <c r="G6146" s="20"/>
      <c r="H6146" s="20"/>
      <c r="I6146" s="20"/>
      <c r="J6146" s="24" t="s">
        <v>12071</v>
      </c>
      <c r="K6146" s="22"/>
      <c r="L6146" s="22"/>
      <c r="M6146" s="22"/>
    </row>
    <row r="6147" spans="1:13" ht="15.15" customHeight="1" thickBot="1" x14ac:dyDescent="0.35">
      <c r="A6147" s="22"/>
      <c r="B6147" s="22"/>
      <c r="C6147" s="22"/>
      <c r="D6147" s="26"/>
      <c r="E6147" s="5" t="s">
        <v>12072</v>
      </c>
      <c r="F6147" s="3"/>
      <c r="G6147" s="20"/>
      <c r="H6147" s="20"/>
      <c r="I6147" s="20"/>
      <c r="J6147" s="24" t="s">
        <v>12073</v>
      </c>
      <c r="K6147" s="22"/>
      <c r="L6147" s="22"/>
      <c r="M6147" s="22"/>
    </row>
    <row r="6148" spans="1:13" ht="15.15" customHeight="1" thickBot="1" x14ac:dyDescent="0.35">
      <c r="A6148" s="22"/>
      <c r="B6148" s="22"/>
      <c r="C6148" s="22"/>
      <c r="D6148" s="26"/>
      <c r="E6148" s="5" t="s">
        <v>12074</v>
      </c>
      <c r="F6148" s="3">
        <v>1</v>
      </c>
      <c r="G6148" s="20">
        <v>4.7</v>
      </c>
      <c r="H6148" s="20">
        <v>7.2</v>
      </c>
      <c r="I6148" s="20"/>
      <c r="J6148" s="30">
        <f>ROUND(F6148*G6148*H6148,3)</f>
        <v>33.840000000000003</v>
      </c>
      <c r="K6148" s="22"/>
      <c r="L6148" s="22"/>
      <c r="M6148" s="22"/>
    </row>
    <row r="6149" spans="1:13" ht="15.15" customHeight="1" thickBot="1" x14ac:dyDescent="0.35">
      <c r="A6149" s="22"/>
      <c r="B6149" s="22"/>
      <c r="C6149" s="22"/>
      <c r="D6149" s="26"/>
      <c r="E6149" s="5"/>
      <c r="F6149" s="3">
        <v>1</v>
      </c>
      <c r="G6149" s="20">
        <v>4.5</v>
      </c>
      <c r="H6149" s="20">
        <v>7.2</v>
      </c>
      <c r="I6149" s="20"/>
      <c r="J6149" s="30">
        <f>ROUND(F6149*G6149*H6149,3)</f>
        <v>32.4</v>
      </c>
      <c r="K6149" s="22"/>
      <c r="L6149" s="22"/>
      <c r="M6149" s="22"/>
    </row>
    <row r="6150" spans="1:13" ht="15.15" customHeight="1" thickBot="1" x14ac:dyDescent="0.35">
      <c r="A6150" s="22"/>
      <c r="B6150" s="22"/>
      <c r="C6150" s="22"/>
      <c r="D6150" s="26"/>
      <c r="E6150" s="5" t="s">
        <v>12075</v>
      </c>
      <c r="F6150" s="3">
        <v>-2</v>
      </c>
      <c r="G6150" s="20">
        <v>3.6</v>
      </c>
      <c r="H6150" s="20">
        <v>6.6</v>
      </c>
      <c r="I6150" s="20"/>
      <c r="J6150" s="30">
        <f>ROUND(F6150*G6150*H6150,3)</f>
        <v>-47.52</v>
      </c>
      <c r="K6150" s="22"/>
      <c r="L6150" s="22"/>
      <c r="M6150" s="22"/>
    </row>
    <row r="6151" spans="1:13" ht="15.15" customHeight="1" thickBot="1" x14ac:dyDescent="0.35">
      <c r="A6151" s="22"/>
      <c r="B6151" s="22"/>
      <c r="C6151" s="22"/>
      <c r="D6151" s="26"/>
      <c r="E6151" s="5" t="s">
        <v>12076</v>
      </c>
      <c r="F6151" s="3"/>
      <c r="G6151" s="20"/>
      <c r="H6151" s="20"/>
      <c r="I6151" s="20"/>
      <c r="J6151" s="24" t="s">
        <v>12077</v>
      </c>
      <c r="K6151" s="22"/>
      <c r="L6151" s="22"/>
      <c r="M6151" s="22"/>
    </row>
    <row r="6152" spans="1:13" ht="15.15" customHeight="1" thickBot="1" x14ac:dyDescent="0.35">
      <c r="A6152" s="22"/>
      <c r="B6152" s="22"/>
      <c r="C6152" s="22"/>
      <c r="D6152" s="26"/>
      <c r="E6152" s="5" t="s">
        <v>12078</v>
      </c>
      <c r="F6152" s="3">
        <v>1</v>
      </c>
      <c r="G6152" s="20">
        <v>89.32</v>
      </c>
      <c r="H6152" s="20"/>
      <c r="I6152" s="20"/>
      <c r="J6152" s="30">
        <f>ROUND(F6152*G6152,3)</f>
        <v>89.32</v>
      </c>
      <c r="K6152" s="22"/>
      <c r="L6152" s="22"/>
      <c r="M6152" s="22"/>
    </row>
    <row r="6153" spans="1:13" ht="15.15" customHeight="1" thickBot="1" x14ac:dyDescent="0.35">
      <c r="A6153" s="22"/>
      <c r="B6153" s="22"/>
      <c r="C6153" s="22"/>
      <c r="D6153" s="26"/>
      <c r="E6153" s="5" t="s">
        <v>12079</v>
      </c>
      <c r="F6153" s="3">
        <v>1</v>
      </c>
      <c r="G6153" s="20">
        <v>2.78</v>
      </c>
      <c r="H6153" s="20"/>
      <c r="I6153" s="20"/>
      <c r="J6153" s="30">
        <f>ROUND(F6153*G6153,3)</f>
        <v>2.78</v>
      </c>
      <c r="K6153" s="22"/>
      <c r="L6153" s="22"/>
      <c r="M6153" s="22"/>
    </row>
    <row r="6154" spans="1:13" ht="15.15" customHeight="1" thickBot="1" x14ac:dyDescent="0.35">
      <c r="A6154" s="22"/>
      <c r="B6154" s="22"/>
      <c r="C6154" s="22"/>
      <c r="D6154" s="26"/>
      <c r="E6154" s="5" t="s">
        <v>12080</v>
      </c>
      <c r="F6154" s="3">
        <v>1</v>
      </c>
      <c r="G6154" s="20">
        <v>8.1199999999999992</v>
      </c>
      <c r="H6154" s="20"/>
      <c r="I6154" s="20"/>
      <c r="J6154" s="30">
        <f>ROUND(F6154*G6154,3)</f>
        <v>8.1199999999999992</v>
      </c>
      <c r="K6154" s="22"/>
      <c r="L6154" s="22"/>
      <c r="M6154" s="22"/>
    </row>
    <row r="6155" spans="1:13" ht="15.15" customHeight="1" thickBot="1" x14ac:dyDescent="0.35">
      <c r="A6155" s="22"/>
      <c r="B6155" s="22"/>
      <c r="C6155" s="22"/>
      <c r="D6155" s="26"/>
      <c r="E6155" s="5" t="s">
        <v>12081</v>
      </c>
      <c r="F6155" s="3">
        <v>1</v>
      </c>
      <c r="G6155" s="20">
        <v>3.9</v>
      </c>
      <c r="H6155" s="20">
        <v>3.55</v>
      </c>
      <c r="I6155" s="20"/>
      <c r="J6155" s="30">
        <f t="shared" ref="J6155:J6163" si="137">ROUND(F6155*G6155*H6155,3)</f>
        <v>13.845000000000001</v>
      </c>
      <c r="K6155" s="22"/>
      <c r="L6155" s="22"/>
      <c r="M6155" s="22"/>
    </row>
    <row r="6156" spans="1:13" ht="15.15" customHeight="1" thickBot="1" x14ac:dyDescent="0.35">
      <c r="A6156" s="22"/>
      <c r="B6156" s="22"/>
      <c r="C6156" s="22"/>
      <c r="D6156" s="26"/>
      <c r="E6156" s="5"/>
      <c r="F6156" s="3">
        <v>0.5</v>
      </c>
      <c r="G6156" s="20">
        <v>0.95</v>
      </c>
      <c r="H6156" s="20">
        <v>3.55</v>
      </c>
      <c r="I6156" s="20"/>
      <c r="J6156" s="30">
        <f t="shared" si="137"/>
        <v>1.6859999999999999</v>
      </c>
      <c r="K6156" s="22"/>
      <c r="L6156" s="22"/>
      <c r="M6156" s="22"/>
    </row>
    <row r="6157" spans="1:13" ht="15.15" customHeight="1" thickBot="1" x14ac:dyDescent="0.35">
      <c r="A6157" s="22"/>
      <c r="B6157" s="22"/>
      <c r="C6157" s="22"/>
      <c r="D6157" s="26"/>
      <c r="E6157" s="5" t="s">
        <v>12082</v>
      </c>
      <c r="F6157" s="3">
        <v>-1</v>
      </c>
      <c r="G6157" s="20">
        <v>3.6</v>
      </c>
      <c r="H6157" s="20">
        <v>3</v>
      </c>
      <c r="I6157" s="20"/>
      <c r="J6157" s="30">
        <f t="shared" si="137"/>
        <v>-10.8</v>
      </c>
      <c r="K6157" s="22"/>
      <c r="L6157" s="22"/>
      <c r="M6157" s="22"/>
    </row>
    <row r="6158" spans="1:13" ht="15.15" customHeight="1" thickBot="1" x14ac:dyDescent="0.35">
      <c r="A6158" s="22"/>
      <c r="B6158" s="22"/>
      <c r="C6158" s="22"/>
      <c r="D6158" s="26"/>
      <c r="E6158" s="5"/>
      <c r="F6158" s="3">
        <v>-1</v>
      </c>
      <c r="G6158" s="20">
        <v>2.4</v>
      </c>
      <c r="H6158" s="20">
        <v>5.4</v>
      </c>
      <c r="I6158" s="20"/>
      <c r="J6158" s="30">
        <f t="shared" si="137"/>
        <v>-12.96</v>
      </c>
      <c r="K6158" s="22"/>
      <c r="L6158" s="22"/>
      <c r="M6158" s="22"/>
    </row>
    <row r="6159" spans="1:13" ht="15.15" customHeight="1" thickBot="1" x14ac:dyDescent="0.35">
      <c r="A6159" s="22"/>
      <c r="B6159" s="22"/>
      <c r="C6159" s="22"/>
      <c r="D6159" s="26"/>
      <c r="E6159" s="5"/>
      <c r="F6159" s="3">
        <v>-1</v>
      </c>
      <c r="G6159" s="20">
        <v>2.4</v>
      </c>
      <c r="H6159" s="20">
        <v>7.2</v>
      </c>
      <c r="I6159" s="20"/>
      <c r="J6159" s="30">
        <f t="shared" si="137"/>
        <v>-17.28</v>
      </c>
      <c r="K6159" s="22"/>
      <c r="L6159" s="22"/>
      <c r="M6159" s="22"/>
    </row>
    <row r="6160" spans="1:13" ht="15.15" customHeight="1" thickBot="1" x14ac:dyDescent="0.35">
      <c r="A6160" s="22"/>
      <c r="B6160" s="22"/>
      <c r="C6160" s="22"/>
      <c r="D6160" s="26"/>
      <c r="E6160" s="5"/>
      <c r="F6160" s="3">
        <v>-1</v>
      </c>
      <c r="G6160" s="20">
        <v>0.6</v>
      </c>
      <c r="H6160" s="20">
        <v>3</v>
      </c>
      <c r="I6160" s="20"/>
      <c r="J6160" s="30">
        <f t="shared" si="137"/>
        <v>-1.8</v>
      </c>
      <c r="K6160" s="22"/>
      <c r="L6160" s="22"/>
      <c r="M6160" s="22"/>
    </row>
    <row r="6161" spans="1:13" ht="15.15" customHeight="1" thickBot="1" x14ac:dyDescent="0.35">
      <c r="A6161" s="22"/>
      <c r="B6161" s="22"/>
      <c r="C6161" s="22"/>
      <c r="D6161" s="26"/>
      <c r="E6161" s="5"/>
      <c r="F6161" s="3">
        <v>-1</v>
      </c>
      <c r="G6161" s="20">
        <v>4.2</v>
      </c>
      <c r="H6161" s="20">
        <v>2.4</v>
      </c>
      <c r="I6161" s="20"/>
      <c r="J6161" s="30">
        <f t="shared" si="137"/>
        <v>-10.08</v>
      </c>
      <c r="K6161" s="22"/>
      <c r="L6161" s="22"/>
      <c r="M6161" s="22"/>
    </row>
    <row r="6162" spans="1:13" ht="15.15" customHeight="1" thickBot="1" x14ac:dyDescent="0.35">
      <c r="A6162" s="22"/>
      <c r="B6162" s="22"/>
      <c r="C6162" s="22"/>
      <c r="D6162" s="26"/>
      <c r="E6162" s="5"/>
      <c r="F6162" s="3">
        <v>-1</v>
      </c>
      <c r="G6162" s="20">
        <v>4.8</v>
      </c>
      <c r="H6162" s="20">
        <v>1.2</v>
      </c>
      <c r="I6162" s="20"/>
      <c r="J6162" s="30">
        <f t="shared" si="137"/>
        <v>-5.76</v>
      </c>
      <c r="K6162" s="22"/>
      <c r="L6162" s="22"/>
      <c r="M6162" s="22"/>
    </row>
    <row r="6163" spans="1:13" ht="15.15" customHeight="1" thickBot="1" x14ac:dyDescent="0.35">
      <c r="A6163" s="22"/>
      <c r="B6163" s="22"/>
      <c r="C6163" s="22"/>
      <c r="D6163" s="26"/>
      <c r="E6163" s="5" t="s">
        <v>12083</v>
      </c>
      <c r="F6163" s="3">
        <v>1</v>
      </c>
      <c r="G6163" s="20">
        <v>1.75</v>
      </c>
      <c r="H6163" s="20">
        <v>2.4</v>
      </c>
      <c r="I6163" s="20"/>
      <c r="J6163" s="30">
        <f t="shared" si="137"/>
        <v>4.2</v>
      </c>
      <c r="K6163" s="22"/>
      <c r="L6163" s="22"/>
      <c r="M6163" s="22"/>
    </row>
    <row r="6164" spans="1:13" ht="15.15" customHeight="1" thickBot="1" x14ac:dyDescent="0.35">
      <c r="A6164" s="22"/>
      <c r="B6164" s="22"/>
      <c r="C6164" s="22"/>
      <c r="D6164" s="26"/>
      <c r="E6164" s="5" t="s">
        <v>12084</v>
      </c>
      <c r="F6164" s="3">
        <v>1</v>
      </c>
      <c r="G6164" s="20">
        <v>2.25</v>
      </c>
      <c r="H6164" s="20"/>
      <c r="I6164" s="20"/>
      <c r="J6164" s="30">
        <f>ROUND(F6164*G6164,3)</f>
        <v>2.25</v>
      </c>
      <c r="K6164" s="22"/>
      <c r="L6164" s="22"/>
      <c r="M6164" s="22"/>
    </row>
    <row r="6165" spans="1:13" ht="15.15" customHeight="1" thickBot="1" x14ac:dyDescent="0.35">
      <c r="A6165" s="22"/>
      <c r="B6165" s="22"/>
      <c r="C6165" s="22"/>
      <c r="D6165" s="26"/>
      <c r="E6165" s="5" t="s">
        <v>12085</v>
      </c>
      <c r="F6165" s="3">
        <v>1</v>
      </c>
      <c r="G6165" s="20">
        <v>16.100000000000001</v>
      </c>
      <c r="H6165" s="20">
        <v>1.75</v>
      </c>
      <c r="I6165" s="20"/>
      <c r="J6165" s="30">
        <f t="shared" ref="J6165:J6179" si="138">ROUND(F6165*G6165*H6165,3)</f>
        <v>28.175000000000001</v>
      </c>
      <c r="K6165" s="22"/>
      <c r="L6165" s="22"/>
      <c r="M6165" s="22"/>
    </row>
    <row r="6166" spans="1:13" ht="15.15" customHeight="1" thickBot="1" x14ac:dyDescent="0.35">
      <c r="A6166" s="22"/>
      <c r="B6166" s="22"/>
      <c r="C6166" s="22"/>
      <c r="D6166" s="26"/>
      <c r="E6166" s="5" t="s">
        <v>12086</v>
      </c>
      <c r="F6166" s="3">
        <v>1</v>
      </c>
      <c r="G6166" s="20">
        <v>3.9</v>
      </c>
      <c r="H6166" s="20">
        <v>3.25</v>
      </c>
      <c r="I6166" s="20"/>
      <c r="J6166" s="30">
        <f t="shared" si="138"/>
        <v>12.675000000000001</v>
      </c>
      <c r="K6166" s="22"/>
      <c r="L6166" s="22"/>
      <c r="M6166" s="22"/>
    </row>
    <row r="6167" spans="1:13" ht="15.15" customHeight="1" thickBot="1" x14ac:dyDescent="0.35">
      <c r="A6167" s="22"/>
      <c r="B6167" s="22"/>
      <c r="C6167" s="22"/>
      <c r="D6167" s="26"/>
      <c r="E6167" s="5"/>
      <c r="F6167" s="3">
        <v>1</v>
      </c>
      <c r="G6167" s="20">
        <v>0.65</v>
      </c>
      <c r="H6167" s="20">
        <v>2.1</v>
      </c>
      <c r="I6167" s="20"/>
      <c r="J6167" s="30">
        <f t="shared" si="138"/>
        <v>1.365</v>
      </c>
      <c r="K6167" s="22"/>
      <c r="L6167" s="22"/>
      <c r="M6167" s="22"/>
    </row>
    <row r="6168" spans="1:13" ht="15.15" customHeight="1" thickBot="1" x14ac:dyDescent="0.35">
      <c r="A6168" s="22"/>
      <c r="B6168" s="22"/>
      <c r="C6168" s="22"/>
      <c r="D6168" s="26"/>
      <c r="E6168" s="5"/>
      <c r="F6168" s="3">
        <v>1</v>
      </c>
      <c r="G6168" s="20">
        <v>4</v>
      </c>
      <c r="H6168" s="20">
        <v>3.25</v>
      </c>
      <c r="I6168" s="20"/>
      <c r="J6168" s="30">
        <f t="shared" si="138"/>
        <v>13</v>
      </c>
      <c r="K6168" s="22"/>
      <c r="L6168" s="22"/>
      <c r="M6168" s="22"/>
    </row>
    <row r="6169" spans="1:13" ht="15.15" customHeight="1" thickBot="1" x14ac:dyDescent="0.35">
      <c r="A6169" s="22"/>
      <c r="B6169" s="22"/>
      <c r="C6169" s="22"/>
      <c r="D6169" s="26"/>
      <c r="E6169" s="5"/>
      <c r="F6169" s="3">
        <v>1</v>
      </c>
      <c r="G6169" s="20">
        <v>0.65</v>
      </c>
      <c r="H6169" s="20">
        <v>2.1</v>
      </c>
      <c r="I6169" s="20"/>
      <c r="J6169" s="30">
        <f t="shared" si="138"/>
        <v>1.365</v>
      </c>
      <c r="K6169" s="22"/>
      <c r="L6169" s="22"/>
      <c r="M6169" s="22"/>
    </row>
    <row r="6170" spans="1:13" ht="15.15" customHeight="1" thickBot="1" x14ac:dyDescent="0.35">
      <c r="A6170" s="22"/>
      <c r="B6170" s="22"/>
      <c r="C6170" s="22"/>
      <c r="D6170" s="26"/>
      <c r="E6170" s="5" t="s">
        <v>12087</v>
      </c>
      <c r="F6170" s="3">
        <v>1</v>
      </c>
      <c r="G6170" s="20">
        <v>1.5</v>
      </c>
      <c r="H6170" s="20">
        <v>4.3</v>
      </c>
      <c r="I6170" s="20"/>
      <c r="J6170" s="30">
        <f t="shared" si="138"/>
        <v>6.45</v>
      </c>
      <c r="K6170" s="22"/>
      <c r="L6170" s="22"/>
      <c r="M6170" s="22"/>
    </row>
    <row r="6171" spans="1:13" ht="15.15" customHeight="1" thickBot="1" x14ac:dyDescent="0.35">
      <c r="A6171" s="22"/>
      <c r="B6171" s="22"/>
      <c r="C6171" s="22"/>
      <c r="D6171" s="26"/>
      <c r="E6171" s="5" t="s">
        <v>12088</v>
      </c>
      <c r="F6171" s="3">
        <v>1</v>
      </c>
      <c r="G6171" s="20">
        <v>2</v>
      </c>
      <c r="H6171" s="20">
        <v>3.05</v>
      </c>
      <c r="I6171" s="20"/>
      <c r="J6171" s="30">
        <f t="shared" si="138"/>
        <v>6.1</v>
      </c>
      <c r="K6171" s="22"/>
      <c r="L6171" s="22"/>
      <c r="M6171" s="22"/>
    </row>
    <row r="6172" spans="1:13" ht="15.15" customHeight="1" thickBot="1" x14ac:dyDescent="0.35">
      <c r="A6172" s="22"/>
      <c r="B6172" s="22"/>
      <c r="C6172" s="22"/>
      <c r="D6172" s="26"/>
      <c r="E6172" s="5" t="s">
        <v>12089</v>
      </c>
      <c r="F6172" s="3">
        <v>1</v>
      </c>
      <c r="G6172" s="20">
        <v>4</v>
      </c>
      <c r="H6172" s="20">
        <v>6</v>
      </c>
      <c r="I6172" s="20"/>
      <c r="J6172" s="30">
        <f t="shared" si="138"/>
        <v>24</v>
      </c>
      <c r="K6172" s="22"/>
      <c r="L6172" s="22"/>
      <c r="M6172" s="22"/>
    </row>
    <row r="6173" spans="1:13" ht="15.15" customHeight="1" thickBot="1" x14ac:dyDescent="0.35">
      <c r="A6173" s="22"/>
      <c r="B6173" s="22"/>
      <c r="C6173" s="22"/>
      <c r="D6173" s="26"/>
      <c r="E6173" s="5" t="s">
        <v>12090</v>
      </c>
      <c r="F6173" s="3">
        <v>1</v>
      </c>
      <c r="G6173" s="20">
        <v>1.75</v>
      </c>
      <c r="H6173" s="20">
        <v>3.05</v>
      </c>
      <c r="I6173" s="20"/>
      <c r="J6173" s="30">
        <f t="shared" si="138"/>
        <v>5.3380000000000001</v>
      </c>
      <c r="K6173" s="22"/>
      <c r="L6173" s="22"/>
      <c r="M6173" s="22"/>
    </row>
    <row r="6174" spans="1:13" ht="15.15" customHeight="1" thickBot="1" x14ac:dyDescent="0.35">
      <c r="A6174" s="22"/>
      <c r="B6174" s="22"/>
      <c r="C6174" s="22"/>
      <c r="D6174" s="26"/>
      <c r="E6174" s="5" t="s">
        <v>12091</v>
      </c>
      <c r="F6174" s="3">
        <v>1</v>
      </c>
      <c r="G6174" s="20">
        <v>3</v>
      </c>
      <c r="H6174" s="20">
        <v>6.85</v>
      </c>
      <c r="I6174" s="20"/>
      <c r="J6174" s="30">
        <f t="shared" si="138"/>
        <v>20.55</v>
      </c>
      <c r="K6174" s="22"/>
      <c r="L6174" s="22"/>
      <c r="M6174" s="22"/>
    </row>
    <row r="6175" spans="1:13" ht="15.15" customHeight="1" thickBot="1" x14ac:dyDescent="0.35">
      <c r="A6175" s="22"/>
      <c r="B6175" s="22"/>
      <c r="C6175" s="22"/>
      <c r="D6175" s="26"/>
      <c r="E6175" s="5" t="s">
        <v>12092</v>
      </c>
      <c r="F6175" s="3">
        <v>1</v>
      </c>
      <c r="G6175" s="20">
        <v>3.3</v>
      </c>
      <c r="H6175" s="20">
        <v>2.65</v>
      </c>
      <c r="I6175" s="20"/>
      <c r="J6175" s="30">
        <f t="shared" si="138"/>
        <v>8.7449999999999992</v>
      </c>
      <c r="K6175" s="22"/>
      <c r="L6175" s="22"/>
      <c r="M6175" s="22"/>
    </row>
    <row r="6176" spans="1:13" ht="15.15" customHeight="1" thickBot="1" x14ac:dyDescent="0.35">
      <c r="A6176" s="22"/>
      <c r="B6176" s="22"/>
      <c r="C6176" s="22"/>
      <c r="D6176" s="26"/>
      <c r="E6176" s="5"/>
      <c r="F6176" s="3">
        <v>1</v>
      </c>
      <c r="G6176" s="20">
        <v>0.95</v>
      </c>
      <c r="H6176" s="20">
        <v>2</v>
      </c>
      <c r="I6176" s="20"/>
      <c r="J6176" s="30">
        <f t="shared" si="138"/>
        <v>1.9</v>
      </c>
      <c r="K6176" s="22"/>
      <c r="L6176" s="22"/>
      <c r="M6176" s="22"/>
    </row>
    <row r="6177" spans="1:13" ht="15.15" customHeight="1" thickBot="1" x14ac:dyDescent="0.35">
      <c r="A6177" s="22"/>
      <c r="B6177" s="22"/>
      <c r="C6177" s="22"/>
      <c r="D6177" s="26"/>
      <c r="E6177" s="5" t="s">
        <v>12093</v>
      </c>
      <c r="F6177" s="3">
        <v>1</v>
      </c>
      <c r="G6177" s="20">
        <v>1.95</v>
      </c>
      <c r="H6177" s="20">
        <v>1.75</v>
      </c>
      <c r="I6177" s="20"/>
      <c r="J6177" s="30">
        <f t="shared" si="138"/>
        <v>3.4129999999999998</v>
      </c>
      <c r="K6177" s="22"/>
      <c r="L6177" s="22"/>
      <c r="M6177" s="22"/>
    </row>
    <row r="6178" spans="1:13" ht="15.15" customHeight="1" thickBot="1" x14ac:dyDescent="0.35">
      <c r="A6178" s="22"/>
      <c r="B6178" s="22"/>
      <c r="C6178" s="22"/>
      <c r="D6178" s="26"/>
      <c r="E6178" s="5" t="s">
        <v>12094</v>
      </c>
      <c r="F6178" s="3">
        <v>1</v>
      </c>
      <c r="G6178" s="20">
        <v>2.4</v>
      </c>
      <c r="H6178" s="20">
        <v>2.4500000000000002</v>
      </c>
      <c r="I6178" s="20"/>
      <c r="J6178" s="30">
        <f t="shared" si="138"/>
        <v>5.88</v>
      </c>
      <c r="K6178" s="22"/>
      <c r="L6178" s="22"/>
      <c r="M6178" s="22"/>
    </row>
    <row r="6179" spans="1:13" ht="15.15" customHeight="1" thickBot="1" x14ac:dyDescent="0.35">
      <c r="A6179" s="22"/>
      <c r="B6179" s="22"/>
      <c r="C6179" s="22"/>
      <c r="D6179" s="26"/>
      <c r="E6179" s="5" t="s">
        <v>12095</v>
      </c>
      <c r="F6179" s="3">
        <v>1</v>
      </c>
      <c r="G6179" s="20">
        <v>8.0500000000000007</v>
      </c>
      <c r="H6179" s="20">
        <v>2.35</v>
      </c>
      <c r="I6179" s="20"/>
      <c r="J6179" s="30">
        <f t="shared" si="138"/>
        <v>18.917999999999999</v>
      </c>
      <c r="K6179" s="22"/>
      <c r="L6179" s="22"/>
      <c r="M6179" s="22"/>
    </row>
    <row r="6180" spans="1:13" ht="15.15" customHeight="1" thickBot="1" x14ac:dyDescent="0.35">
      <c r="A6180" s="22"/>
      <c r="B6180" s="22"/>
      <c r="C6180" s="22"/>
      <c r="D6180" s="26"/>
      <c r="E6180" s="5" t="s">
        <v>12096</v>
      </c>
      <c r="F6180" s="3"/>
      <c r="G6180" s="20"/>
      <c r="H6180" s="20"/>
      <c r="I6180" s="20"/>
      <c r="J6180" s="24" t="s">
        <v>12097</v>
      </c>
      <c r="K6180" s="22"/>
      <c r="L6180" s="22"/>
      <c r="M6180" s="22"/>
    </row>
    <row r="6181" spans="1:13" ht="15.15" customHeight="1" thickBot="1" x14ac:dyDescent="0.35">
      <c r="A6181" s="22"/>
      <c r="B6181" s="22"/>
      <c r="C6181" s="22"/>
      <c r="D6181" s="26"/>
      <c r="E6181" s="5">
        <v>1</v>
      </c>
      <c r="F6181" s="3">
        <v>1</v>
      </c>
      <c r="G6181" s="20">
        <v>6.2</v>
      </c>
      <c r="H6181" s="20">
        <v>5</v>
      </c>
      <c r="I6181" s="20"/>
      <c r="J6181" s="30">
        <f t="shared" ref="J6181:J6199" si="139">ROUND(F6181*G6181*H6181,3)</f>
        <v>31</v>
      </c>
      <c r="K6181" s="22"/>
      <c r="L6181" s="22"/>
      <c r="M6181" s="22"/>
    </row>
    <row r="6182" spans="1:13" ht="15.15" customHeight="1" thickBot="1" x14ac:dyDescent="0.35">
      <c r="A6182" s="22"/>
      <c r="B6182" s="22"/>
      <c r="C6182" s="22"/>
      <c r="D6182" s="26"/>
      <c r="E6182" s="5"/>
      <c r="F6182" s="3">
        <v>1</v>
      </c>
      <c r="G6182" s="20">
        <v>3.3</v>
      </c>
      <c r="H6182" s="20">
        <v>2.95</v>
      </c>
      <c r="I6182" s="20"/>
      <c r="J6182" s="30">
        <f t="shared" si="139"/>
        <v>9.7349999999999994</v>
      </c>
      <c r="K6182" s="22"/>
      <c r="L6182" s="22"/>
      <c r="M6182" s="22"/>
    </row>
    <row r="6183" spans="1:13" ht="15.15" customHeight="1" thickBot="1" x14ac:dyDescent="0.35">
      <c r="A6183" s="22"/>
      <c r="B6183" s="22"/>
      <c r="C6183" s="22"/>
      <c r="D6183" s="26"/>
      <c r="E6183" s="5"/>
      <c r="F6183" s="3">
        <v>-1</v>
      </c>
      <c r="G6183" s="20">
        <v>0.45</v>
      </c>
      <c r="H6183" s="20">
        <v>0.9</v>
      </c>
      <c r="I6183" s="20"/>
      <c r="J6183" s="30">
        <f t="shared" si="139"/>
        <v>-0.40500000000000003</v>
      </c>
      <c r="K6183" s="22"/>
      <c r="L6183" s="22"/>
      <c r="M6183" s="22"/>
    </row>
    <row r="6184" spans="1:13" ht="15.15" customHeight="1" thickBot="1" x14ac:dyDescent="0.35">
      <c r="A6184" s="22"/>
      <c r="B6184" s="22"/>
      <c r="C6184" s="22"/>
      <c r="D6184" s="26"/>
      <c r="E6184" s="5"/>
      <c r="F6184" s="3">
        <v>1</v>
      </c>
      <c r="G6184" s="20">
        <v>3.15</v>
      </c>
      <c r="H6184" s="20">
        <v>1.5</v>
      </c>
      <c r="I6184" s="20"/>
      <c r="J6184" s="30">
        <f t="shared" si="139"/>
        <v>4.7249999999999996</v>
      </c>
      <c r="K6184" s="22"/>
      <c r="L6184" s="22"/>
      <c r="M6184" s="22"/>
    </row>
    <row r="6185" spans="1:13" ht="15.15" customHeight="1" thickBot="1" x14ac:dyDescent="0.35">
      <c r="A6185" s="22"/>
      <c r="B6185" s="22"/>
      <c r="C6185" s="22"/>
      <c r="D6185" s="26"/>
      <c r="E6185" s="5"/>
      <c r="F6185" s="3">
        <v>1</v>
      </c>
      <c r="G6185" s="20">
        <v>0.9</v>
      </c>
      <c r="H6185" s="20">
        <v>0.6</v>
      </c>
      <c r="I6185" s="20"/>
      <c r="J6185" s="30">
        <f t="shared" si="139"/>
        <v>0.54</v>
      </c>
      <c r="K6185" s="22"/>
      <c r="L6185" s="22"/>
      <c r="M6185" s="22"/>
    </row>
    <row r="6186" spans="1:13" ht="15.15" customHeight="1" thickBot="1" x14ac:dyDescent="0.35">
      <c r="A6186" s="22"/>
      <c r="B6186" s="22"/>
      <c r="C6186" s="22"/>
      <c r="D6186" s="26"/>
      <c r="E6186" s="5">
        <v>2</v>
      </c>
      <c r="F6186" s="3">
        <v>1</v>
      </c>
      <c r="G6186" s="20">
        <v>6.2</v>
      </c>
      <c r="H6186" s="20">
        <v>4.3499999999999996</v>
      </c>
      <c r="I6186" s="20"/>
      <c r="J6186" s="30">
        <f t="shared" si="139"/>
        <v>26.97</v>
      </c>
      <c r="K6186" s="22"/>
      <c r="L6186" s="22"/>
      <c r="M6186" s="22"/>
    </row>
    <row r="6187" spans="1:13" ht="15.15" customHeight="1" thickBot="1" x14ac:dyDescent="0.35">
      <c r="A6187" s="22"/>
      <c r="B6187" s="22"/>
      <c r="C6187" s="22"/>
      <c r="D6187" s="26"/>
      <c r="E6187" s="5"/>
      <c r="F6187" s="3">
        <v>1</v>
      </c>
      <c r="G6187" s="20">
        <v>3.15</v>
      </c>
      <c r="H6187" s="20">
        <v>2.4500000000000002</v>
      </c>
      <c r="I6187" s="20"/>
      <c r="J6187" s="30">
        <f t="shared" si="139"/>
        <v>7.718</v>
      </c>
      <c r="K6187" s="22"/>
      <c r="L6187" s="22"/>
      <c r="M6187" s="22"/>
    </row>
    <row r="6188" spans="1:13" ht="15.15" customHeight="1" thickBot="1" x14ac:dyDescent="0.35">
      <c r="A6188" s="22"/>
      <c r="B6188" s="22"/>
      <c r="C6188" s="22"/>
      <c r="D6188" s="26"/>
      <c r="E6188" s="5"/>
      <c r="F6188" s="3">
        <v>-1</v>
      </c>
      <c r="G6188" s="20">
        <v>0.8</v>
      </c>
      <c r="H6188" s="20">
        <v>0.45</v>
      </c>
      <c r="I6188" s="20"/>
      <c r="J6188" s="30">
        <f t="shared" si="139"/>
        <v>-0.36</v>
      </c>
      <c r="K6188" s="22"/>
      <c r="L6188" s="22"/>
      <c r="M6188" s="22"/>
    </row>
    <row r="6189" spans="1:13" ht="15.15" customHeight="1" thickBot="1" x14ac:dyDescent="0.35">
      <c r="A6189" s="22"/>
      <c r="B6189" s="22"/>
      <c r="C6189" s="22"/>
      <c r="D6189" s="26"/>
      <c r="E6189" s="5"/>
      <c r="F6189" s="3">
        <v>1</v>
      </c>
      <c r="G6189" s="20">
        <v>3.15</v>
      </c>
      <c r="H6189" s="20">
        <v>1.5</v>
      </c>
      <c r="I6189" s="20"/>
      <c r="J6189" s="30">
        <f t="shared" si="139"/>
        <v>4.7249999999999996</v>
      </c>
      <c r="K6189" s="22"/>
      <c r="L6189" s="22"/>
      <c r="M6189" s="22"/>
    </row>
    <row r="6190" spans="1:13" ht="15.15" customHeight="1" thickBot="1" x14ac:dyDescent="0.35">
      <c r="A6190" s="22"/>
      <c r="B6190" s="22"/>
      <c r="C6190" s="22"/>
      <c r="D6190" s="26"/>
      <c r="E6190" s="5"/>
      <c r="F6190" s="3">
        <v>1</v>
      </c>
      <c r="G6190" s="20">
        <v>0.9</v>
      </c>
      <c r="H6190" s="20">
        <v>0.6</v>
      </c>
      <c r="I6190" s="20"/>
      <c r="J6190" s="30">
        <f t="shared" si="139"/>
        <v>0.54</v>
      </c>
      <c r="K6190" s="22"/>
      <c r="L6190" s="22"/>
      <c r="M6190" s="22"/>
    </row>
    <row r="6191" spans="1:13" ht="15.15" customHeight="1" thickBot="1" x14ac:dyDescent="0.35">
      <c r="A6191" s="22"/>
      <c r="B6191" s="22"/>
      <c r="C6191" s="22"/>
      <c r="D6191" s="26"/>
      <c r="E6191" s="5" t="s">
        <v>12098</v>
      </c>
      <c r="F6191" s="3">
        <v>5</v>
      </c>
      <c r="G6191" s="20">
        <v>3.15</v>
      </c>
      <c r="H6191" s="20">
        <v>1.9</v>
      </c>
      <c r="I6191" s="20"/>
      <c r="J6191" s="30">
        <f t="shared" si="139"/>
        <v>29.925000000000001</v>
      </c>
      <c r="K6191" s="22"/>
      <c r="L6191" s="22"/>
      <c r="M6191" s="22"/>
    </row>
    <row r="6192" spans="1:13" ht="15.15" customHeight="1" thickBot="1" x14ac:dyDescent="0.35">
      <c r="A6192" s="22"/>
      <c r="B6192" s="22"/>
      <c r="C6192" s="22"/>
      <c r="D6192" s="26"/>
      <c r="E6192" s="5"/>
      <c r="F6192" s="3">
        <v>-2</v>
      </c>
      <c r="G6192" s="20">
        <v>0.8</v>
      </c>
      <c r="H6192" s="20">
        <v>0.45</v>
      </c>
      <c r="I6192" s="20"/>
      <c r="J6192" s="30">
        <f t="shared" si="139"/>
        <v>-0.72</v>
      </c>
      <c r="K6192" s="22"/>
      <c r="L6192" s="22"/>
      <c r="M6192" s="22"/>
    </row>
    <row r="6193" spans="1:13" ht="15.15" customHeight="1" thickBot="1" x14ac:dyDescent="0.35">
      <c r="A6193" s="22"/>
      <c r="B6193" s="22"/>
      <c r="C6193" s="22"/>
      <c r="D6193" s="26"/>
      <c r="E6193" s="5"/>
      <c r="F6193" s="3">
        <v>-1</v>
      </c>
      <c r="G6193" s="20">
        <v>0.3</v>
      </c>
      <c r="H6193" s="20">
        <v>0.8</v>
      </c>
      <c r="I6193" s="20"/>
      <c r="J6193" s="30">
        <f t="shared" si="139"/>
        <v>-0.24</v>
      </c>
      <c r="K6193" s="22"/>
      <c r="L6193" s="22"/>
      <c r="M6193" s="22"/>
    </row>
    <row r="6194" spans="1:13" ht="15.15" customHeight="1" thickBot="1" x14ac:dyDescent="0.35">
      <c r="A6194" s="22"/>
      <c r="B6194" s="22"/>
      <c r="C6194" s="22"/>
      <c r="D6194" s="26"/>
      <c r="E6194" s="5"/>
      <c r="F6194" s="3">
        <v>-2</v>
      </c>
      <c r="G6194" s="20">
        <v>0.8</v>
      </c>
      <c r="H6194" s="20">
        <v>0.25</v>
      </c>
      <c r="I6194" s="20"/>
      <c r="J6194" s="30">
        <f t="shared" si="139"/>
        <v>-0.4</v>
      </c>
      <c r="K6194" s="22"/>
      <c r="L6194" s="22"/>
      <c r="M6194" s="22"/>
    </row>
    <row r="6195" spans="1:13" ht="15.15" customHeight="1" thickBot="1" x14ac:dyDescent="0.35">
      <c r="A6195" s="22"/>
      <c r="B6195" s="22"/>
      <c r="C6195" s="22"/>
      <c r="D6195" s="26"/>
      <c r="E6195" s="5"/>
      <c r="F6195" s="3">
        <v>5</v>
      </c>
      <c r="G6195" s="20">
        <v>3.15</v>
      </c>
      <c r="H6195" s="20">
        <v>1.2</v>
      </c>
      <c r="I6195" s="20"/>
      <c r="J6195" s="30">
        <f t="shared" si="139"/>
        <v>18.899999999999999</v>
      </c>
      <c r="K6195" s="22"/>
      <c r="L6195" s="22"/>
      <c r="M6195" s="22"/>
    </row>
    <row r="6196" spans="1:13" ht="15.15" customHeight="1" thickBot="1" x14ac:dyDescent="0.35">
      <c r="A6196" s="22"/>
      <c r="B6196" s="22"/>
      <c r="C6196" s="22"/>
      <c r="D6196" s="26"/>
      <c r="E6196" s="5"/>
      <c r="F6196" s="3">
        <v>3</v>
      </c>
      <c r="G6196" s="20">
        <v>0.9</v>
      </c>
      <c r="H6196" s="20">
        <v>0.6</v>
      </c>
      <c r="I6196" s="20"/>
      <c r="J6196" s="30">
        <f t="shared" si="139"/>
        <v>1.62</v>
      </c>
      <c r="K6196" s="22"/>
      <c r="L6196" s="22"/>
      <c r="M6196" s="22"/>
    </row>
    <row r="6197" spans="1:13" ht="15.15" customHeight="1" thickBot="1" x14ac:dyDescent="0.35">
      <c r="A6197" s="22"/>
      <c r="B6197" s="22"/>
      <c r="C6197" s="22"/>
      <c r="D6197" s="26"/>
      <c r="E6197" s="5" t="s">
        <v>12099</v>
      </c>
      <c r="F6197" s="3">
        <v>1</v>
      </c>
      <c r="G6197" s="20">
        <v>3.85</v>
      </c>
      <c r="H6197" s="20">
        <v>1.55</v>
      </c>
      <c r="I6197" s="20"/>
      <c r="J6197" s="30">
        <f t="shared" si="139"/>
        <v>5.968</v>
      </c>
      <c r="K6197" s="22"/>
      <c r="L6197" s="22"/>
      <c r="M6197" s="22"/>
    </row>
    <row r="6198" spans="1:13" ht="15.15" customHeight="1" thickBot="1" x14ac:dyDescent="0.35">
      <c r="A6198" s="22"/>
      <c r="B6198" s="22"/>
      <c r="C6198" s="22"/>
      <c r="D6198" s="26"/>
      <c r="E6198" s="5"/>
      <c r="F6198" s="3">
        <v>1</v>
      </c>
      <c r="G6198" s="20">
        <v>1.8</v>
      </c>
      <c r="H6198" s="20">
        <v>1.6</v>
      </c>
      <c r="I6198" s="20"/>
      <c r="J6198" s="30">
        <f t="shared" si="139"/>
        <v>2.88</v>
      </c>
      <c r="K6198" s="22"/>
      <c r="L6198" s="22"/>
      <c r="M6198" s="22"/>
    </row>
    <row r="6199" spans="1:13" ht="15.15" customHeight="1" thickBot="1" x14ac:dyDescent="0.35">
      <c r="A6199" s="22"/>
      <c r="B6199" s="22"/>
      <c r="C6199" s="22"/>
      <c r="D6199" s="26"/>
      <c r="E6199" s="5"/>
      <c r="F6199" s="3">
        <v>1</v>
      </c>
      <c r="G6199" s="20">
        <v>3.25</v>
      </c>
      <c r="H6199" s="20">
        <v>1.2</v>
      </c>
      <c r="I6199" s="20"/>
      <c r="J6199" s="30">
        <f t="shared" si="139"/>
        <v>3.9</v>
      </c>
      <c r="K6199" s="22"/>
      <c r="L6199" s="22"/>
      <c r="M6199" s="22"/>
    </row>
    <row r="6200" spans="1:13" ht="15.15" customHeight="1" thickBot="1" x14ac:dyDescent="0.35">
      <c r="A6200" s="22"/>
      <c r="B6200" s="22"/>
      <c r="C6200" s="22"/>
      <c r="D6200" s="26"/>
      <c r="E6200" s="5" t="s">
        <v>12100</v>
      </c>
      <c r="F6200" s="3"/>
      <c r="G6200" s="20"/>
      <c r="H6200" s="20"/>
      <c r="I6200" s="20"/>
      <c r="J6200" s="24" t="s">
        <v>12101</v>
      </c>
      <c r="K6200" s="22"/>
      <c r="L6200" s="22"/>
      <c r="M6200" s="22"/>
    </row>
    <row r="6201" spans="1:13" ht="15.15" customHeight="1" thickBot="1" x14ac:dyDescent="0.35">
      <c r="A6201" s="22"/>
      <c r="B6201" s="22"/>
      <c r="C6201" s="22"/>
      <c r="D6201" s="26"/>
      <c r="E6201" s="5" t="s">
        <v>12102</v>
      </c>
      <c r="F6201" s="3">
        <v>1</v>
      </c>
      <c r="G6201" s="20">
        <v>1.93</v>
      </c>
      <c r="H6201" s="20">
        <v>1.63</v>
      </c>
      <c r="I6201" s="20"/>
      <c r="J6201" s="30">
        <f t="shared" ref="J6201:J6232" si="140">ROUND(F6201*G6201*H6201,3)</f>
        <v>3.1459999999999999</v>
      </c>
      <c r="K6201" s="22"/>
      <c r="L6201" s="22"/>
      <c r="M6201" s="22"/>
    </row>
    <row r="6202" spans="1:13" ht="15.15" customHeight="1" thickBot="1" x14ac:dyDescent="0.35">
      <c r="A6202" s="22"/>
      <c r="B6202" s="22"/>
      <c r="C6202" s="22"/>
      <c r="D6202" s="26"/>
      <c r="E6202" s="5"/>
      <c r="F6202" s="3">
        <v>1</v>
      </c>
      <c r="G6202" s="20">
        <v>2.52</v>
      </c>
      <c r="H6202" s="20">
        <v>2.4300000000000002</v>
      </c>
      <c r="I6202" s="20"/>
      <c r="J6202" s="30">
        <f t="shared" si="140"/>
        <v>6.1239999999999997</v>
      </c>
      <c r="K6202" s="22"/>
      <c r="L6202" s="22"/>
      <c r="M6202" s="22"/>
    </row>
    <row r="6203" spans="1:13" ht="15.15" customHeight="1" thickBot="1" x14ac:dyDescent="0.35">
      <c r="A6203" s="22"/>
      <c r="B6203" s="22"/>
      <c r="C6203" s="22"/>
      <c r="D6203" s="26"/>
      <c r="E6203" s="5"/>
      <c r="F6203" s="3">
        <v>1</v>
      </c>
      <c r="G6203" s="20">
        <v>1.85</v>
      </c>
      <c r="H6203" s="20">
        <v>2.1</v>
      </c>
      <c r="I6203" s="20"/>
      <c r="J6203" s="30">
        <f t="shared" si="140"/>
        <v>3.8849999999999998</v>
      </c>
      <c r="K6203" s="22"/>
      <c r="L6203" s="22"/>
      <c r="M6203" s="22"/>
    </row>
    <row r="6204" spans="1:13" ht="15.15" customHeight="1" thickBot="1" x14ac:dyDescent="0.35">
      <c r="A6204" s="22"/>
      <c r="B6204" s="22"/>
      <c r="C6204" s="22"/>
      <c r="D6204" s="26"/>
      <c r="E6204" s="5">
        <v>101</v>
      </c>
      <c r="F6204" s="3">
        <v>1</v>
      </c>
      <c r="G6204" s="20">
        <v>5.2</v>
      </c>
      <c r="H6204" s="20">
        <v>1.65</v>
      </c>
      <c r="I6204" s="20"/>
      <c r="J6204" s="30">
        <f t="shared" si="140"/>
        <v>8.58</v>
      </c>
      <c r="K6204" s="22"/>
      <c r="L6204" s="22"/>
      <c r="M6204" s="22"/>
    </row>
    <row r="6205" spans="1:13" ht="15.15" customHeight="1" thickBot="1" x14ac:dyDescent="0.35">
      <c r="A6205" s="22"/>
      <c r="B6205" s="22"/>
      <c r="C6205" s="22"/>
      <c r="D6205" s="26"/>
      <c r="E6205" s="5"/>
      <c r="F6205" s="3">
        <v>1</v>
      </c>
      <c r="G6205" s="20">
        <v>3.15</v>
      </c>
      <c r="H6205" s="20">
        <v>0.65</v>
      </c>
      <c r="I6205" s="20"/>
      <c r="J6205" s="30">
        <f t="shared" si="140"/>
        <v>2.048</v>
      </c>
      <c r="K6205" s="22"/>
      <c r="L6205" s="22"/>
      <c r="M6205" s="22"/>
    </row>
    <row r="6206" spans="1:13" ht="15.15" customHeight="1" thickBot="1" x14ac:dyDescent="0.35">
      <c r="A6206" s="22"/>
      <c r="B6206" s="22"/>
      <c r="C6206" s="22"/>
      <c r="D6206" s="26"/>
      <c r="E6206" s="5"/>
      <c r="F6206" s="3">
        <v>1</v>
      </c>
      <c r="G6206" s="20">
        <v>3.15</v>
      </c>
      <c r="H6206" s="20">
        <v>2.0499999999999998</v>
      </c>
      <c r="I6206" s="20"/>
      <c r="J6206" s="30">
        <f t="shared" si="140"/>
        <v>6.4580000000000002</v>
      </c>
      <c r="K6206" s="22"/>
      <c r="L6206" s="22"/>
      <c r="M6206" s="22"/>
    </row>
    <row r="6207" spans="1:13" ht="15.15" customHeight="1" thickBot="1" x14ac:dyDescent="0.35">
      <c r="A6207" s="22"/>
      <c r="B6207" s="22"/>
      <c r="C6207" s="22"/>
      <c r="D6207" s="26"/>
      <c r="E6207" s="5"/>
      <c r="F6207" s="3">
        <v>1</v>
      </c>
      <c r="G6207" s="20">
        <v>0.9</v>
      </c>
      <c r="H6207" s="20">
        <v>0.6</v>
      </c>
      <c r="I6207" s="20"/>
      <c r="J6207" s="30">
        <f t="shared" si="140"/>
        <v>0.54</v>
      </c>
      <c r="K6207" s="22"/>
      <c r="L6207" s="22"/>
      <c r="M6207" s="22"/>
    </row>
    <row r="6208" spans="1:13" ht="15.15" customHeight="1" thickBot="1" x14ac:dyDescent="0.35">
      <c r="A6208" s="22"/>
      <c r="B6208" s="22"/>
      <c r="C6208" s="22"/>
      <c r="D6208" s="26"/>
      <c r="E6208" s="5">
        <v>102</v>
      </c>
      <c r="F6208" s="3">
        <v>1</v>
      </c>
      <c r="G6208" s="20">
        <v>3.15</v>
      </c>
      <c r="H6208" s="20">
        <v>2.15</v>
      </c>
      <c r="I6208" s="20"/>
      <c r="J6208" s="30">
        <f t="shared" si="140"/>
        <v>6.7729999999999997</v>
      </c>
      <c r="K6208" s="22"/>
      <c r="L6208" s="22"/>
      <c r="M6208" s="22"/>
    </row>
    <row r="6209" spans="1:13" ht="15.15" customHeight="1" thickBot="1" x14ac:dyDescent="0.35">
      <c r="A6209" s="22"/>
      <c r="B6209" s="22"/>
      <c r="C6209" s="22"/>
      <c r="D6209" s="26"/>
      <c r="E6209" s="5"/>
      <c r="F6209" s="3">
        <v>1</v>
      </c>
      <c r="G6209" s="20">
        <v>2.35</v>
      </c>
      <c r="H6209" s="20">
        <v>0.35</v>
      </c>
      <c r="I6209" s="20"/>
      <c r="J6209" s="30">
        <f t="shared" si="140"/>
        <v>0.82299999999999995</v>
      </c>
      <c r="K6209" s="22"/>
      <c r="L6209" s="22"/>
      <c r="M6209" s="22"/>
    </row>
    <row r="6210" spans="1:13" ht="15.15" customHeight="1" thickBot="1" x14ac:dyDescent="0.35">
      <c r="A6210" s="22"/>
      <c r="B6210" s="22"/>
      <c r="C6210" s="22"/>
      <c r="D6210" s="26"/>
      <c r="E6210" s="5"/>
      <c r="F6210" s="3">
        <v>1</v>
      </c>
      <c r="G6210" s="20">
        <v>3.15</v>
      </c>
      <c r="H6210" s="20">
        <v>1.2</v>
      </c>
      <c r="I6210" s="20"/>
      <c r="J6210" s="30">
        <f t="shared" si="140"/>
        <v>3.78</v>
      </c>
      <c r="K6210" s="22"/>
      <c r="L6210" s="22"/>
      <c r="M6210" s="22"/>
    </row>
    <row r="6211" spans="1:13" ht="15.15" customHeight="1" thickBot="1" x14ac:dyDescent="0.35">
      <c r="A6211" s="22"/>
      <c r="B6211" s="22"/>
      <c r="C6211" s="22"/>
      <c r="D6211" s="26"/>
      <c r="E6211" s="5"/>
      <c r="F6211" s="3">
        <v>1</v>
      </c>
      <c r="G6211" s="20">
        <v>0.9</v>
      </c>
      <c r="H6211" s="20">
        <v>0.6</v>
      </c>
      <c r="I6211" s="20"/>
      <c r="J6211" s="30">
        <f t="shared" si="140"/>
        <v>0.54</v>
      </c>
      <c r="K6211" s="22"/>
      <c r="L6211" s="22"/>
      <c r="M6211" s="22"/>
    </row>
    <row r="6212" spans="1:13" ht="15.15" customHeight="1" thickBot="1" x14ac:dyDescent="0.35">
      <c r="A6212" s="22"/>
      <c r="B6212" s="22"/>
      <c r="C6212" s="22"/>
      <c r="D6212" s="26"/>
      <c r="E6212" s="5">
        <v>103</v>
      </c>
      <c r="F6212" s="3">
        <v>1</v>
      </c>
      <c r="G6212" s="20">
        <v>2.35</v>
      </c>
      <c r="H6212" s="20">
        <v>2.0499999999999998</v>
      </c>
      <c r="I6212" s="20"/>
      <c r="J6212" s="30">
        <f t="shared" si="140"/>
        <v>4.8179999999999996</v>
      </c>
      <c r="K6212" s="22"/>
      <c r="L6212" s="22"/>
      <c r="M6212" s="22"/>
    </row>
    <row r="6213" spans="1:13" ht="15.15" customHeight="1" thickBot="1" x14ac:dyDescent="0.35">
      <c r="A6213" s="22"/>
      <c r="B6213" s="22"/>
      <c r="C6213" s="22"/>
      <c r="D6213" s="26"/>
      <c r="E6213" s="5"/>
      <c r="F6213" s="3">
        <v>1</v>
      </c>
      <c r="G6213" s="20">
        <v>0.8</v>
      </c>
      <c r="H6213" s="20">
        <v>1.5</v>
      </c>
      <c r="I6213" s="20"/>
      <c r="J6213" s="30">
        <f t="shared" si="140"/>
        <v>1.2</v>
      </c>
      <c r="K6213" s="22"/>
      <c r="L6213" s="22"/>
      <c r="M6213" s="22"/>
    </row>
    <row r="6214" spans="1:13" ht="15.15" customHeight="1" thickBot="1" x14ac:dyDescent="0.35">
      <c r="A6214" s="22"/>
      <c r="B6214" s="22"/>
      <c r="C6214" s="22"/>
      <c r="D6214" s="26"/>
      <c r="E6214" s="5"/>
      <c r="F6214" s="3">
        <v>1</v>
      </c>
      <c r="G6214" s="20">
        <v>3.15</v>
      </c>
      <c r="H6214" s="20">
        <v>1.2</v>
      </c>
      <c r="I6214" s="20"/>
      <c r="J6214" s="30">
        <f t="shared" si="140"/>
        <v>3.78</v>
      </c>
      <c r="K6214" s="22"/>
      <c r="L6214" s="22"/>
      <c r="M6214" s="22"/>
    </row>
    <row r="6215" spans="1:13" ht="15.15" customHeight="1" thickBot="1" x14ac:dyDescent="0.35">
      <c r="A6215" s="22"/>
      <c r="B6215" s="22"/>
      <c r="C6215" s="22"/>
      <c r="D6215" s="26"/>
      <c r="E6215" s="5"/>
      <c r="F6215" s="3">
        <v>1</v>
      </c>
      <c r="G6215" s="20">
        <v>0.9</v>
      </c>
      <c r="H6215" s="20">
        <v>0.6</v>
      </c>
      <c r="I6215" s="20"/>
      <c r="J6215" s="30">
        <f t="shared" si="140"/>
        <v>0.54</v>
      </c>
      <c r="K6215" s="22"/>
      <c r="L6215" s="22"/>
      <c r="M6215" s="22"/>
    </row>
    <row r="6216" spans="1:13" ht="15.15" customHeight="1" thickBot="1" x14ac:dyDescent="0.35">
      <c r="A6216" s="22"/>
      <c r="B6216" s="22"/>
      <c r="C6216" s="22"/>
      <c r="D6216" s="26"/>
      <c r="E6216" s="5" t="s">
        <v>12103</v>
      </c>
      <c r="F6216" s="3">
        <v>3</v>
      </c>
      <c r="G6216" s="20">
        <v>3.15</v>
      </c>
      <c r="H6216" s="20">
        <v>1.9</v>
      </c>
      <c r="I6216" s="20"/>
      <c r="J6216" s="30">
        <f t="shared" si="140"/>
        <v>17.954999999999998</v>
      </c>
      <c r="K6216" s="22"/>
      <c r="L6216" s="22"/>
      <c r="M6216" s="22"/>
    </row>
    <row r="6217" spans="1:13" ht="15.15" customHeight="1" thickBot="1" x14ac:dyDescent="0.35">
      <c r="A6217" s="22"/>
      <c r="B6217" s="22"/>
      <c r="C6217" s="22"/>
      <c r="D6217" s="26"/>
      <c r="E6217" s="5"/>
      <c r="F6217" s="3">
        <v>-2</v>
      </c>
      <c r="G6217" s="20">
        <v>0.8</v>
      </c>
      <c r="H6217" s="20">
        <v>0.45</v>
      </c>
      <c r="I6217" s="20"/>
      <c r="J6217" s="30">
        <f t="shared" si="140"/>
        <v>-0.72</v>
      </c>
      <c r="K6217" s="22"/>
      <c r="L6217" s="22"/>
      <c r="M6217" s="22"/>
    </row>
    <row r="6218" spans="1:13" ht="15.15" customHeight="1" thickBot="1" x14ac:dyDescent="0.35">
      <c r="A6218" s="22"/>
      <c r="B6218" s="22"/>
      <c r="C6218" s="22"/>
      <c r="D6218" s="26"/>
      <c r="E6218" s="5"/>
      <c r="F6218" s="3">
        <v>-1</v>
      </c>
      <c r="G6218" s="20">
        <v>0.8</v>
      </c>
      <c r="H6218" s="20">
        <v>0.25</v>
      </c>
      <c r="I6218" s="20"/>
      <c r="J6218" s="30">
        <f t="shared" si="140"/>
        <v>-0.2</v>
      </c>
      <c r="K6218" s="22"/>
      <c r="L6218" s="22"/>
      <c r="M6218" s="22"/>
    </row>
    <row r="6219" spans="1:13" ht="15.15" customHeight="1" thickBot="1" x14ac:dyDescent="0.35">
      <c r="A6219" s="22"/>
      <c r="B6219" s="22"/>
      <c r="C6219" s="22"/>
      <c r="D6219" s="26"/>
      <c r="E6219" s="5"/>
      <c r="F6219" s="3">
        <v>3</v>
      </c>
      <c r="G6219" s="20">
        <v>3.15</v>
      </c>
      <c r="H6219" s="20">
        <v>1.2</v>
      </c>
      <c r="I6219" s="20"/>
      <c r="J6219" s="30">
        <f t="shared" si="140"/>
        <v>11.34</v>
      </c>
      <c r="K6219" s="22"/>
      <c r="L6219" s="22"/>
      <c r="M6219" s="22"/>
    </row>
    <row r="6220" spans="1:13" ht="15.15" customHeight="1" thickBot="1" x14ac:dyDescent="0.35">
      <c r="A6220" s="22"/>
      <c r="B6220" s="22"/>
      <c r="C6220" s="22"/>
      <c r="D6220" s="26"/>
      <c r="E6220" s="5"/>
      <c r="F6220" s="3">
        <v>2</v>
      </c>
      <c r="G6220" s="20">
        <v>0.9</v>
      </c>
      <c r="H6220" s="20">
        <v>0.6</v>
      </c>
      <c r="I6220" s="20"/>
      <c r="J6220" s="30">
        <f t="shared" si="140"/>
        <v>1.08</v>
      </c>
      <c r="K6220" s="22"/>
      <c r="L6220" s="22"/>
      <c r="M6220" s="22"/>
    </row>
    <row r="6221" spans="1:13" ht="15.15" customHeight="1" thickBot="1" x14ac:dyDescent="0.35">
      <c r="A6221" s="22"/>
      <c r="B6221" s="22"/>
      <c r="C6221" s="22"/>
      <c r="D6221" s="26"/>
      <c r="E6221" s="5">
        <v>106</v>
      </c>
      <c r="F6221" s="3">
        <v>1</v>
      </c>
      <c r="G6221" s="20">
        <v>3.15</v>
      </c>
      <c r="H6221" s="20">
        <v>1.8</v>
      </c>
      <c r="I6221" s="20"/>
      <c r="J6221" s="30">
        <f t="shared" si="140"/>
        <v>5.67</v>
      </c>
      <c r="K6221" s="22"/>
      <c r="L6221" s="22"/>
      <c r="M6221" s="22"/>
    </row>
    <row r="6222" spans="1:13" ht="15.15" customHeight="1" thickBot="1" x14ac:dyDescent="0.35">
      <c r="A6222" s="22"/>
      <c r="B6222" s="22"/>
      <c r="C6222" s="22"/>
      <c r="D6222" s="26"/>
      <c r="E6222" s="5"/>
      <c r="F6222" s="3">
        <v>-1</v>
      </c>
      <c r="G6222" s="20">
        <v>0.8</v>
      </c>
      <c r="H6222" s="20">
        <v>0.25</v>
      </c>
      <c r="I6222" s="20"/>
      <c r="J6222" s="30">
        <f t="shared" si="140"/>
        <v>-0.2</v>
      </c>
      <c r="K6222" s="22"/>
      <c r="L6222" s="22"/>
      <c r="M6222" s="22"/>
    </row>
    <row r="6223" spans="1:13" ht="15.15" customHeight="1" thickBot="1" x14ac:dyDescent="0.35">
      <c r="A6223" s="22"/>
      <c r="B6223" s="22"/>
      <c r="C6223" s="22"/>
      <c r="D6223" s="26"/>
      <c r="E6223" s="5"/>
      <c r="F6223" s="3">
        <v>1</v>
      </c>
      <c r="G6223" s="20">
        <v>3.15</v>
      </c>
      <c r="H6223" s="20">
        <v>1.2</v>
      </c>
      <c r="I6223" s="20"/>
      <c r="J6223" s="30">
        <f t="shared" si="140"/>
        <v>3.78</v>
      </c>
      <c r="K6223" s="22"/>
      <c r="L6223" s="22"/>
      <c r="M6223" s="22"/>
    </row>
    <row r="6224" spans="1:13" ht="15.15" customHeight="1" thickBot="1" x14ac:dyDescent="0.35">
      <c r="A6224" s="22"/>
      <c r="B6224" s="22"/>
      <c r="C6224" s="22"/>
      <c r="D6224" s="26"/>
      <c r="E6224" s="5"/>
      <c r="F6224" s="3">
        <v>1</v>
      </c>
      <c r="G6224" s="20">
        <v>0.9</v>
      </c>
      <c r="H6224" s="20">
        <v>0.6</v>
      </c>
      <c r="I6224" s="20"/>
      <c r="J6224" s="30">
        <f t="shared" si="140"/>
        <v>0.54</v>
      </c>
      <c r="K6224" s="22"/>
      <c r="L6224" s="22"/>
      <c r="M6224" s="22"/>
    </row>
    <row r="6225" spans="1:13" ht="15.15" customHeight="1" thickBot="1" x14ac:dyDescent="0.35">
      <c r="A6225" s="22"/>
      <c r="B6225" s="22"/>
      <c r="C6225" s="22"/>
      <c r="D6225" s="26"/>
      <c r="E6225" s="5">
        <v>108</v>
      </c>
      <c r="F6225" s="3">
        <v>1</v>
      </c>
      <c r="G6225" s="20">
        <v>3.85</v>
      </c>
      <c r="H6225" s="20">
        <v>1.55</v>
      </c>
      <c r="I6225" s="20"/>
      <c r="J6225" s="30">
        <f t="shared" si="140"/>
        <v>5.968</v>
      </c>
      <c r="K6225" s="22"/>
      <c r="L6225" s="22"/>
      <c r="M6225" s="22"/>
    </row>
    <row r="6226" spans="1:13" ht="15.15" customHeight="1" thickBot="1" x14ac:dyDescent="0.35">
      <c r="A6226" s="22"/>
      <c r="B6226" s="22"/>
      <c r="C6226" s="22"/>
      <c r="D6226" s="26"/>
      <c r="E6226" s="5"/>
      <c r="F6226" s="3">
        <v>1</v>
      </c>
      <c r="G6226" s="20">
        <v>1.8</v>
      </c>
      <c r="H6226" s="20">
        <v>0.6</v>
      </c>
      <c r="I6226" s="20"/>
      <c r="J6226" s="30">
        <f t="shared" si="140"/>
        <v>1.08</v>
      </c>
      <c r="K6226" s="22"/>
      <c r="L6226" s="22"/>
      <c r="M6226" s="22"/>
    </row>
    <row r="6227" spans="1:13" ht="15.15" customHeight="1" thickBot="1" x14ac:dyDescent="0.35">
      <c r="A6227" s="22"/>
      <c r="B6227" s="22"/>
      <c r="C6227" s="22"/>
      <c r="D6227" s="26"/>
      <c r="E6227" s="5"/>
      <c r="F6227" s="3">
        <v>1</v>
      </c>
      <c r="G6227" s="20">
        <v>3.15</v>
      </c>
      <c r="H6227" s="20">
        <v>1.2</v>
      </c>
      <c r="I6227" s="20"/>
      <c r="J6227" s="30">
        <f t="shared" si="140"/>
        <v>3.78</v>
      </c>
      <c r="K6227" s="22"/>
      <c r="L6227" s="22"/>
      <c r="M6227" s="22"/>
    </row>
    <row r="6228" spans="1:13" ht="15.15" customHeight="1" thickBot="1" x14ac:dyDescent="0.35">
      <c r="A6228" s="22"/>
      <c r="B6228" s="22"/>
      <c r="C6228" s="22"/>
      <c r="D6228" s="26"/>
      <c r="E6228" s="5">
        <v>109</v>
      </c>
      <c r="F6228" s="3">
        <v>1</v>
      </c>
      <c r="G6228" s="20">
        <v>2.5</v>
      </c>
      <c r="H6228" s="20">
        <v>1.9</v>
      </c>
      <c r="I6228" s="20"/>
      <c r="J6228" s="30">
        <f t="shared" si="140"/>
        <v>4.75</v>
      </c>
      <c r="K6228" s="22"/>
      <c r="L6228" s="22"/>
      <c r="M6228" s="22"/>
    </row>
    <row r="6229" spans="1:13" ht="15.15" customHeight="1" thickBot="1" x14ac:dyDescent="0.35">
      <c r="A6229" s="22"/>
      <c r="B6229" s="22"/>
      <c r="C6229" s="22"/>
      <c r="D6229" s="26"/>
      <c r="E6229" s="5"/>
      <c r="F6229" s="3">
        <v>1</v>
      </c>
      <c r="G6229" s="20">
        <v>1.65</v>
      </c>
      <c r="H6229" s="20">
        <v>0.8</v>
      </c>
      <c r="I6229" s="20"/>
      <c r="J6229" s="30">
        <f t="shared" si="140"/>
        <v>1.32</v>
      </c>
      <c r="K6229" s="22"/>
      <c r="L6229" s="22"/>
      <c r="M6229" s="22"/>
    </row>
    <row r="6230" spans="1:13" ht="15.15" customHeight="1" thickBot="1" x14ac:dyDescent="0.35">
      <c r="A6230" s="22"/>
      <c r="B6230" s="22"/>
      <c r="C6230" s="22"/>
      <c r="D6230" s="26"/>
      <c r="E6230" s="5"/>
      <c r="F6230" s="3">
        <v>1</v>
      </c>
      <c r="G6230" s="20">
        <v>4.4000000000000004</v>
      </c>
      <c r="H6230" s="20">
        <v>1</v>
      </c>
      <c r="I6230" s="20"/>
      <c r="J6230" s="30">
        <f t="shared" si="140"/>
        <v>4.4000000000000004</v>
      </c>
      <c r="K6230" s="22"/>
      <c r="L6230" s="22"/>
      <c r="M6230" s="22"/>
    </row>
    <row r="6231" spans="1:13" ht="15.15" customHeight="1" thickBot="1" x14ac:dyDescent="0.35">
      <c r="A6231" s="22"/>
      <c r="B6231" s="22"/>
      <c r="C6231" s="22"/>
      <c r="D6231" s="26"/>
      <c r="E6231" s="5">
        <v>110</v>
      </c>
      <c r="F6231" s="3">
        <v>1</v>
      </c>
      <c r="G6231" s="20">
        <v>2.95</v>
      </c>
      <c r="H6231" s="20">
        <v>2.1</v>
      </c>
      <c r="I6231" s="20"/>
      <c r="J6231" s="30">
        <f t="shared" si="140"/>
        <v>6.1950000000000003</v>
      </c>
      <c r="K6231" s="22"/>
      <c r="L6231" s="22"/>
      <c r="M6231" s="22"/>
    </row>
    <row r="6232" spans="1:13" ht="15.15" customHeight="1" thickBot="1" x14ac:dyDescent="0.35">
      <c r="A6232" s="22"/>
      <c r="B6232" s="22"/>
      <c r="C6232" s="22"/>
      <c r="D6232" s="26"/>
      <c r="E6232" s="5"/>
      <c r="F6232" s="3">
        <v>1</v>
      </c>
      <c r="G6232" s="20">
        <v>2.95</v>
      </c>
      <c r="H6232" s="20">
        <v>1.2</v>
      </c>
      <c r="I6232" s="20"/>
      <c r="J6232" s="30">
        <f t="shared" si="140"/>
        <v>3.54</v>
      </c>
      <c r="K6232" s="22"/>
      <c r="L6232" s="22"/>
      <c r="M6232" s="22"/>
    </row>
    <row r="6233" spans="1:13" ht="15.15" customHeight="1" thickBot="1" x14ac:dyDescent="0.35">
      <c r="A6233" s="22"/>
      <c r="B6233" s="22"/>
      <c r="C6233" s="22"/>
      <c r="D6233" s="26"/>
      <c r="E6233" s="5"/>
      <c r="F6233" s="3">
        <v>1</v>
      </c>
      <c r="G6233" s="20">
        <v>1.5</v>
      </c>
      <c r="H6233" s="20">
        <v>2.1</v>
      </c>
      <c r="I6233" s="20"/>
      <c r="J6233" s="30">
        <f t="shared" ref="J6233:J6254" si="141">ROUND(F6233*G6233*H6233,3)</f>
        <v>3.15</v>
      </c>
      <c r="K6233" s="22"/>
      <c r="L6233" s="22"/>
      <c r="M6233" s="22"/>
    </row>
    <row r="6234" spans="1:13" ht="15.15" customHeight="1" thickBot="1" x14ac:dyDescent="0.35">
      <c r="A6234" s="22"/>
      <c r="B6234" s="22"/>
      <c r="C6234" s="22"/>
      <c r="D6234" s="26"/>
      <c r="E6234" s="5">
        <v>111</v>
      </c>
      <c r="F6234" s="3">
        <v>1</v>
      </c>
      <c r="G6234" s="20">
        <v>2.8</v>
      </c>
      <c r="H6234" s="20">
        <v>2.2999999999999998</v>
      </c>
      <c r="I6234" s="20"/>
      <c r="J6234" s="30">
        <f t="shared" si="141"/>
        <v>6.44</v>
      </c>
      <c r="K6234" s="22"/>
      <c r="L6234" s="22"/>
      <c r="M6234" s="22"/>
    </row>
    <row r="6235" spans="1:13" ht="15.15" customHeight="1" thickBot="1" x14ac:dyDescent="0.35">
      <c r="A6235" s="22"/>
      <c r="B6235" s="22"/>
      <c r="C6235" s="22"/>
      <c r="D6235" s="26"/>
      <c r="E6235" s="5"/>
      <c r="F6235" s="3">
        <v>1</v>
      </c>
      <c r="G6235" s="20">
        <v>2.8</v>
      </c>
      <c r="H6235" s="20">
        <v>1.4</v>
      </c>
      <c r="I6235" s="20"/>
      <c r="J6235" s="30">
        <f t="shared" si="141"/>
        <v>3.92</v>
      </c>
      <c r="K6235" s="22"/>
      <c r="L6235" s="22"/>
      <c r="M6235" s="22"/>
    </row>
    <row r="6236" spans="1:13" ht="15.15" customHeight="1" thickBot="1" x14ac:dyDescent="0.35">
      <c r="A6236" s="22"/>
      <c r="B6236" s="22"/>
      <c r="C6236" s="22"/>
      <c r="D6236" s="26"/>
      <c r="E6236" s="5">
        <v>112</v>
      </c>
      <c r="F6236" s="3">
        <v>1</v>
      </c>
      <c r="G6236" s="20">
        <v>2.2000000000000002</v>
      </c>
      <c r="H6236" s="20">
        <v>1.4</v>
      </c>
      <c r="I6236" s="20"/>
      <c r="J6236" s="30">
        <f t="shared" si="141"/>
        <v>3.08</v>
      </c>
      <c r="K6236" s="22"/>
      <c r="L6236" s="22"/>
      <c r="M6236" s="22"/>
    </row>
    <row r="6237" spans="1:13" ht="15.15" customHeight="1" thickBot="1" x14ac:dyDescent="0.35">
      <c r="A6237" s="22"/>
      <c r="B6237" s="22"/>
      <c r="C6237" s="22"/>
      <c r="D6237" s="26"/>
      <c r="E6237" s="5"/>
      <c r="F6237" s="3">
        <v>1</v>
      </c>
      <c r="G6237" s="20">
        <v>0.6</v>
      </c>
      <c r="H6237" s="20">
        <v>1.4</v>
      </c>
      <c r="I6237" s="20"/>
      <c r="J6237" s="30">
        <f t="shared" si="141"/>
        <v>0.84</v>
      </c>
      <c r="K6237" s="22"/>
      <c r="L6237" s="22"/>
      <c r="M6237" s="22"/>
    </row>
    <row r="6238" spans="1:13" ht="15.15" customHeight="1" thickBot="1" x14ac:dyDescent="0.35">
      <c r="A6238" s="22"/>
      <c r="B6238" s="22"/>
      <c r="C6238" s="22"/>
      <c r="D6238" s="26"/>
      <c r="E6238" s="5"/>
      <c r="F6238" s="3">
        <v>1</v>
      </c>
      <c r="G6238" s="20">
        <v>2.95</v>
      </c>
      <c r="H6238" s="20">
        <v>1.2</v>
      </c>
      <c r="I6238" s="20"/>
      <c r="J6238" s="30">
        <f t="shared" si="141"/>
        <v>3.54</v>
      </c>
      <c r="K6238" s="22"/>
      <c r="L6238" s="22"/>
      <c r="M6238" s="22"/>
    </row>
    <row r="6239" spans="1:13" ht="15.15" customHeight="1" thickBot="1" x14ac:dyDescent="0.35">
      <c r="A6239" s="22"/>
      <c r="B6239" s="22"/>
      <c r="C6239" s="22"/>
      <c r="D6239" s="26"/>
      <c r="E6239" s="5">
        <v>113</v>
      </c>
      <c r="F6239" s="3">
        <v>1</v>
      </c>
      <c r="G6239" s="20">
        <v>2.8</v>
      </c>
      <c r="H6239" s="20">
        <v>2.2999999999999998</v>
      </c>
      <c r="I6239" s="20"/>
      <c r="J6239" s="30">
        <f t="shared" si="141"/>
        <v>6.44</v>
      </c>
      <c r="K6239" s="22"/>
      <c r="L6239" s="22"/>
      <c r="M6239" s="22"/>
    </row>
    <row r="6240" spans="1:13" ht="15.15" customHeight="1" thickBot="1" x14ac:dyDescent="0.35">
      <c r="A6240" s="22"/>
      <c r="B6240" s="22"/>
      <c r="C6240" s="22"/>
      <c r="D6240" s="26"/>
      <c r="E6240" s="5"/>
      <c r="F6240" s="3">
        <v>1</v>
      </c>
      <c r="G6240" s="20">
        <v>2.75</v>
      </c>
      <c r="H6240" s="20">
        <v>1.35</v>
      </c>
      <c r="I6240" s="20"/>
      <c r="J6240" s="30">
        <f t="shared" si="141"/>
        <v>3.7130000000000001</v>
      </c>
      <c r="K6240" s="22"/>
      <c r="L6240" s="22"/>
      <c r="M6240" s="22"/>
    </row>
    <row r="6241" spans="1:13" ht="15.15" customHeight="1" thickBot="1" x14ac:dyDescent="0.35">
      <c r="A6241" s="22"/>
      <c r="B6241" s="22"/>
      <c r="C6241" s="22"/>
      <c r="D6241" s="26"/>
      <c r="E6241" s="5">
        <v>114</v>
      </c>
      <c r="F6241" s="3">
        <v>1</v>
      </c>
      <c r="G6241" s="20">
        <v>3.15</v>
      </c>
      <c r="H6241" s="20">
        <v>1.9</v>
      </c>
      <c r="I6241" s="20"/>
      <c r="J6241" s="30">
        <f t="shared" si="141"/>
        <v>5.9850000000000003</v>
      </c>
      <c r="K6241" s="22"/>
      <c r="L6241" s="22"/>
      <c r="M6241" s="22"/>
    </row>
    <row r="6242" spans="1:13" ht="15.15" customHeight="1" thickBot="1" x14ac:dyDescent="0.35">
      <c r="A6242" s="22"/>
      <c r="B6242" s="22"/>
      <c r="C6242" s="22"/>
      <c r="D6242" s="26"/>
      <c r="E6242" s="5"/>
      <c r="F6242" s="3">
        <v>1</v>
      </c>
      <c r="G6242" s="20">
        <v>3.15</v>
      </c>
      <c r="H6242" s="20">
        <v>1.2</v>
      </c>
      <c r="I6242" s="20"/>
      <c r="J6242" s="30">
        <f t="shared" si="141"/>
        <v>3.78</v>
      </c>
      <c r="K6242" s="22"/>
      <c r="L6242" s="22"/>
      <c r="M6242" s="22"/>
    </row>
    <row r="6243" spans="1:13" ht="15.15" customHeight="1" thickBot="1" x14ac:dyDescent="0.35">
      <c r="A6243" s="22"/>
      <c r="B6243" s="22"/>
      <c r="C6243" s="22"/>
      <c r="D6243" s="26"/>
      <c r="E6243" s="5"/>
      <c r="F6243" s="3">
        <v>1</v>
      </c>
      <c r="G6243" s="20">
        <v>0.9</v>
      </c>
      <c r="H6243" s="20">
        <v>0.6</v>
      </c>
      <c r="I6243" s="20"/>
      <c r="J6243" s="30">
        <f t="shared" si="141"/>
        <v>0.54</v>
      </c>
      <c r="K6243" s="22"/>
      <c r="L6243" s="22"/>
      <c r="M6243" s="22"/>
    </row>
    <row r="6244" spans="1:13" ht="15.15" customHeight="1" thickBot="1" x14ac:dyDescent="0.35">
      <c r="A6244" s="22"/>
      <c r="B6244" s="22"/>
      <c r="C6244" s="22"/>
      <c r="D6244" s="26"/>
      <c r="E6244" s="5">
        <v>115</v>
      </c>
      <c r="F6244" s="3">
        <v>1</v>
      </c>
      <c r="G6244" s="20">
        <v>2.5499999999999998</v>
      </c>
      <c r="H6244" s="20">
        <v>1.9</v>
      </c>
      <c r="I6244" s="20"/>
      <c r="J6244" s="30">
        <f t="shared" si="141"/>
        <v>4.8449999999999998</v>
      </c>
      <c r="K6244" s="22"/>
      <c r="L6244" s="22"/>
      <c r="M6244" s="22"/>
    </row>
    <row r="6245" spans="1:13" ht="15.15" customHeight="1" thickBot="1" x14ac:dyDescent="0.35">
      <c r="A6245" s="22"/>
      <c r="B6245" s="22"/>
      <c r="C6245" s="22"/>
      <c r="D6245" s="26"/>
      <c r="E6245" s="5"/>
      <c r="F6245" s="3">
        <v>1</v>
      </c>
      <c r="G6245" s="20">
        <v>0.6</v>
      </c>
      <c r="H6245" s="20">
        <v>1.1000000000000001</v>
      </c>
      <c r="I6245" s="20"/>
      <c r="J6245" s="30">
        <f t="shared" si="141"/>
        <v>0.66</v>
      </c>
      <c r="K6245" s="22"/>
      <c r="L6245" s="22"/>
      <c r="M6245" s="22"/>
    </row>
    <row r="6246" spans="1:13" ht="15.15" customHeight="1" thickBot="1" x14ac:dyDescent="0.35">
      <c r="A6246" s="22"/>
      <c r="B6246" s="22"/>
      <c r="C6246" s="22"/>
      <c r="D6246" s="26"/>
      <c r="E6246" s="5"/>
      <c r="F6246" s="3">
        <v>1</v>
      </c>
      <c r="G6246" s="20">
        <v>3.15</v>
      </c>
      <c r="H6246" s="20">
        <v>1.2</v>
      </c>
      <c r="I6246" s="20"/>
      <c r="J6246" s="30">
        <f t="shared" si="141"/>
        <v>3.78</v>
      </c>
      <c r="K6246" s="22"/>
      <c r="L6246" s="22"/>
      <c r="M6246" s="22"/>
    </row>
    <row r="6247" spans="1:13" ht="15.15" customHeight="1" thickBot="1" x14ac:dyDescent="0.35">
      <c r="A6247" s="22"/>
      <c r="B6247" s="22"/>
      <c r="C6247" s="22"/>
      <c r="D6247" s="26"/>
      <c r="E6247" s="5"/>
      <c r="F6247" s="3">
        <v>1</v>
      </c>
      <c r="G6247" s="20">
        <v>0.9</v>
      </c>
      <c r="H6247" s="20">
        <v>0.6</v>
      </c>
      <c r="I6247" s="20"/>
      <c r="J6247" s="30">
        <f t="shared" si="141"/>
        <v>0.54</v>
      </c>
      <c r="K6247" s="22"/>
      <c r="L6247" s="22"/>
      <c r="M6247" s="22"/>
    </row>
    <row r="6248" spans="1:13" ht="15.15" customHeight="1" thickBot="1" x14ac:dyDescent="0.35">
      <c r="A6248" s="22"/>
      <c r="B6248" s="22"/>
      <c r="C6248" s="22"/>
      <c r="D6248" s="26"/>
      <c r="E6248" s="5">
        <v>116</v>
      </c>
      <c r="F6248" s="3">
        <v>1</v>
      </c>
      <c r="G6248" s="20">
        <v>3.85</v>
      </c>
      <c r="H6248" s="20">
        <v>1.2</v>
      </c>
      <c r="I6248" s="20"/>
      <c r="J6248" s="30">
        <f t="shared" si="141"/>
        <v>4.62</v>
      </c>
      <c r="K6248" s="22"/>
      <c r="L6248" s="22"/>
      <c r="M6248" s="22"/>
    </row>
    <row r="6249" spans="1:13" ht="15.15" customHeight="1" thickBot="1" x14ac:dyDescent="0.35">
      <c r="A6249" s="22"/>
      <c r="B6249" s="22"/>
      <c r="C6249" s="22"/>
      <c r="D6249" s="26"/>
      <c r="E6249" s="5"/>
      <c r="F6249" s="3">
        <v>1</v>
      </c>
      <c r="G6249" s="20">
        <v>3.85</v>
      </c>
      <c r="H6249" s="20">
        <v>1.55</v>
      </c>
      <c r="I6249" s="20"/>
      <c r="J6249" s="30">
        <f t="shared" si="141"/>
        <v>5.968</v>
      </c>
      <c r="K6249" s="22"/>
      <c r="L6249" s="22"/>
      <c r="M6249" s="22"/>
    </row>
    <row r="6250" spans="1:13" ht="15.15" customHeight="1" thickBot="1" x14ac:dyDescent="0.35">
      <c r="A6250" s="22"/>
      <c r="B6250" s="22"/>
      <c r="C6250" s="22"/>
      <c r="D6250" s="26"/>
      <c r="E6250" s="5"/>
      <c r="F6250" s="3">
        <v>1</v>
      </c>
      <c r="G6250" s="20">
        <v>1.7</v>
      </c>
      <c r="H6250" s="20">
        <v>0.6</v>
      </c>
      <c r="I6250" s="20"/>
      <c r="J6250" s="30">
        <f t="shared" si="141"/>
        <v>1.02</v>
      </c>
      <c r="K6250" s="22"/>
      <c r="L6250" s="22"/>
      <c r="M6250" s="22"/>
    </row>
    <row r="6251" spans="1:13" ht="15.15" customHeight="1" thickBot="1" x14ac:dyDescent="0.35">
      <c r="A6251" s="22"/>
      <c r="B6251" s="22"/>
      <c r="C6251" s="22"/>
      <c r="D6251" s="26"/>
      <c r="E6251" s="5">
        <v>117</v>
      </c>
      <c r="F6251" s="3">
        <v>1</v>
      </c>
      <c r="G6251" s="20">
        <v>2.5499999999999998</v>
      </c>
      <c r="H6251" s="20">
        <v>2.2999999999999998</v>
      </c>
      <c r="I6251" s="20"/>
      <c r="J6251" s="30">
        <f t="shared" si="141"/>
        <v>5.8650000000000002</v>
      </c>
      <c r="K6251" s="22"/>
      <c r="L6251" s="22"/>
      <c r="M6251" s="22"/>
    </row>
    <row r="6252" spans="1:13" ht="15.15" customHeight="1" thickBot="1" x14ac:dyDescent="0.35">
      <c r="A6252" s="22"/>
      <c r="B6252" s="22"/>
      <c r="C6252" s="22"/>
      <c r="D6252" s="26"/>
      <c r="E6252" s="5"/>
      <c r="F6252" s="3">
        <v>1</v>
      </c>
      <c r="G6252" s="20">
        <v>1.8</v>
      </c>
      <c r="H6252" s="20">
        <v>1.75</v>
      </c>
      <c r="I6252" s="20"/>
      <c r="J6252" s="30">
        <f t="shared" si="141"/>
        <v>3.15</v>
      </c>
      <c r="K6252" s="22"/>
      <c r="L6252" s="22"/>
      <c r="M6252" s="22"/>
    </row>
    <row r="6253" spans="1:13" ht="15.15" customHeight="1" thickBot="1" x14ac:dyDescent="0.35">
      <c r="A6253" s="22"/>
      <c r="B6253" s="22"/>
      <c r="C6253" s="22"/>
      <c r="D6253" s="26"/>
      <c r="E6253" s="5" t="s">
        <v>12104</v>
      </c>
      <c r="F6253" s="3">
        <v>2</v>
      </c>
      <c r="G6253" s="20">
        <v>1.8</v>
      </c>
      <c r="H6253" s="20">
        <v>1.35</v>
      </c>
      <c r="I6253" s="20"/>
      <c r="J6253" s="30">
        <f t="shared" si="141"/>
        <v>4.8600000000000003</v>
      </c>
      <c r="K6253" s="22"/>
      <c r="L6253" s="22"/>
      <c r="M6253" s="22"/>
    </row>
    <row r="6254" spans="1:13" ht="15.15" customHeight="1" thickBot="1" x14ac:dyDescent="0.35">
      <c r="A6254" s="22"/>
      <c r="B6254" s="22"/>
      <c r="C6254" s="22"/>
      <c r="D6254" s="26"/>
      <c r="E6254" s="5"/>
      <c r="F6254" s="3">
        <v>2</v>
      </c>
      <c r="G6254" s="20">
        <v>1.6</v>
      </c>
      <c r="H6254" s="20">
        <v>1.35</v>
      </c>
      <c r="I6254" s="20"/>
      <c r="J6254" s="30">
        <f t="shared" si="141"/>
        <v>4.32</v>
      </c>
      <c r="K6254" s="22"/>
      <c r="L6254" s="22"/>
      <c r="M6254" s="22"/>
    </row>
    <row r="6255" spans="1:13" ht="15.15" customHeight="1" thickBot="1" x14ac:dyDescent="0.35">
      <c r="A6255" s="22"/>
      <c r="B6255" s="22"/>
      <c r="C6255" s="22"/>
      <c r="D6255" s="26"/>
      <c r="E6255" s="5" t="s">
        <v>12105</v>
      </c>
      <c r="F6255" s="3"/>
      <c r="G6255" s="20"/>
      <c r="H6255" s="20"/>
      <c r="I6255" s="20"/>
      <c r="J6255" s="24" t="s">
        <v>12106</v>
      </c>
      <c r="K6255" s="22"/>
      <c r="L6255" s="22"/>
      <c r="M6255" s="22"/>
    </row>
    <row r="6256" spans="1:13" ht="15.15" customHeight="1" thickBot="1" x14ac:dyDescent="0.35">
      <c r="A6256" s="22"/>
      <c r="B6256" s="22"/>
      <c r="C6256" s="22"/>
      <c r="D6256" s="26"/>
      <c r="E6256" s="5" t="s">
        <v>12107</v>
      </c>
      <c r="F6256" s="3">
        <v>1</v>
      </c>
      <c r="G6256" s="20">
        <v>4.25</v>
      </c>
      <c r="H6256" s="20">
        <v>2.6</v>
      </c>
      <c r="I6256" s="20"/>
      <c r="J6256" s="30">
        <f t="shared" ref="J6256:J6285" si="142">ROUND(F6256*G6256*H6256,3)</f>
        <v>11.05</v>
      </c>
      <c r="K6256" s="22"/>
      <c r="L6256" s="22"/>
      <c r="M6256" s="22"/>
    </row>
    <row r="6257" spans="1:13" ht="15.15" customHeight="1" thickBot="1" x14ac:dyDescent="0.35">
      <c r="A6257" s="22"/>
      <c r="B6257" s="22"/>
      <c r="C6257" s="22"/>
      <c r="D6257" s="26"/>
      <c r="E6257" s="5"/>
      <c r="F6257" s="3">
        <v>-1</v>
      </c>
      <c r="G6257" s="20">
        <v>2</v>
      </c>
      <c r="H6257" s="20">
        <v>0.6</v>
      </c>
      <c r="I6257" s="20"/>
      <c r="J6257" s="30">
        <f t="shared" si="142"/>
        <v>-1.2</v>
      </c>
      <c r="K6257" s="22"/>
      <c r="L6257" s="22"/>
      <c r="M6257" s="22"/>
    </row>
    <row r="6258" spans="1:13" ht="15.15" customHeight="1" thickBot="1" x14ac:dyDescent="0.35">
      <c r="A6258" s="22"/>
      <c r="B6258" s="22"/>
      <c r="C6258" s="22"/>
      <c r="D6258" s="26"/>
      <c r="E6258" s="5">
        <v>201</v>
      </c>
      <c r="F6258" s="3">
        <v>1</v>
      </c>
      <c r="G6258" s="20">
        <v>3.15</v>
      </c>
      <c r="H6258" s="20">
        <v>1.8</v>
      </c>
      <c r="I6258" s="20"/>
      <c r="J6258" s="30">
        <f t="shared" si="142"/>
        <v>5.67</v>
      </c>
      <c r="K6258" s="22"/>
      <c r="L6258" s="22"/>
      <c r="M6258" s="22"/>
    </row>
    <row r="6259" spans="1:13" ht="15.15" customHeight="1" thickBot="1" x14ac:dyDescent="0.35">
      <c r="A6259" s="22"/>
      <c r="B6259" s="22"/>
      <c r="C6259" s="22"/>
      <c r="D6259" s="26"/>
      <c r="E6259" s="5"/>
      <c r="F6259" s="3">
        <v>1</v>
      </c>
      <c r="G6259" s="20">
        <v>3.15</v>
      </c>
      <c r="H6259" s="20">
        <v>1.2</v>
      </c>
      <c r="I6259" s="20"/>
      <c r="J6259" s="30">
        <f t="shared" si="142"/>
        <v>3.78</v>
      </c>
      <c r="K6259" s="22"/>
      <c r="L6259" s="22"/>
      <c r="M6259" s="22"/>
    </row>
    <row r="6260" spans="1:13" ht="15.15" customHeight="1" thickBot="1" x14ac:dyDescent="0.35">
      <c r="A6260" s="22"/>
      <c r="B6260" s="22"/>
      <c r="C6260" s="22"/>
      <c r="D6260" s="26"/>
      <c r="E6260" s="5"/>
      <c r="F6260" s="3">
        <v>1</v>
      </c>
      <c r="G6260" s="20">
        <v>0.9</v>
      </c>
      <c r="H6260" s="20">
        <v>0.6</v>
      </c>
      <c r="I6260" s="20"/>
      <c r="J6260" s="30">
        <f t="shared" si="142"/>
        <v>0.54</v>
      </c>
      <c r="K6260" s="22"/>
      <c r="L6260" s="22"/>
      <c r="M6260" s="22"/>
    </row>
    <row r="6261" spans="1:13" ht="15.15" customHeight="1" thickBot="1" x14ac:dyDescent="0.35">
      <c r="A6261" s="22"/>
      <c r="B6261" s="22"/>
      <c r="C6261" s="22"/>
      <c r="D6261" s="26"/>
      <c r="E6261" s="5" t="s">
        <v>12108</v>
      </c>
      <c r="F6261" s="3">
        <v>2</v>
      </c>
      <c r="G6261" s="20">
        <v>3.15</v>
      </c>
      <c r="H6261" s="20">
        <v>1.95</v>
      </c>
      <c r="I6261" s="20"/>
      <c r="J6261" s="30">
        <f t="shared" si="142"/>
        <v>12.285</v>
      </c>
      <c r="K6261" s="22"/>
      <c r="L6261" s="22"/>
      <c r="M6261" s="22"/>
    </row>
    <row r="6262" spans="1:13" ht="15.15" customHeight="1" thickBot="1" x14ac:dyDescent="0.35">
      <c r="A6262" s="22"/>
      <c r="B6262" s="22"/>
      <c r="C6262" s="22"/>
      <c r="D6262" s="26"/>
      <c r="E6262" s="5"/>
      <c r="F6262" s="3">
        <v>-2</v>
      </c>
      <c r="G6262" s="20">
        <v>0.8</v>
      </c>
      <c r="H6262" s="20">
        <v>0.45</v>
      </c>
      <c r="I6262" s="20"/>
      <c r="J6262" s="30">
        <f t="shared" si="142"/>
        <v>-0.72</v>
      </c>
      <c r="K6262" s="22"/>
      <c r="L6262" s="22"/>
      <c r="M6262" s="22"/>
    </row>
    <row r="6263" spans="1:13" ht="15.15" customHeight="1" thickBot="1" x14ac:dyDescent="0.35">
      <c r="A6263" s="22"/>
      <c r="B6263" s="22"/>
      <c r="C6263" s="22"/>
      <c r="D6263" s="26"/>
      <c r="E6263" s="5"/>
      <c r="F6263" s="3">
        <v>2</v>
      </c>
      <c r="G6263" s="20">
        <v>3.15</v>
      </c>
      <c r="H6263" s="20">
        <v>1.2</v>
      </c>
      <c r="I6263" s="20"/>
      <c r="J6263" s="30">
        <f t="shared" si="142"/>
        <v>7.56</v>
      </c>
      <c r="K6263" s="22"/>
      <c r="L6263" s="22"/>
      <c r="M6263" s="22"/>
    </row>
    <row r="6264" spans="1:13" ht="15.15" customHeight="1" thickBot="1" x14ac:dyDescent="0.35">
      <c r="A6264" s="22"/>
      <c r="B6264" s="22"/>
      <c r="C6264" s="22"/>
      <c r="D6264" s="26"/>
      <c r="E6264" s="5"/>
      <c r="F6264" s="3">
        <v>2</v>
      </c>
      <c r="G6264" s="20">
        <v>0.9</v>
      </c>
      <c r="H6264" s="20">
        <v>0.6</v>
      </c>
      <c r="I6264" s="20"/>
      <c r="J6264" s="30">
        <f t="shared" si="142"/>
        <v>1.08</v>
      </c>
      <c r="K6264" s="22"/>
      <c r="L6264" s="22"/>
      <c r="M6264" s="22"/>
    </row>
    <row r="6265" spans="1:13" ht="15.15" customHeight="1" thickBot="1" x14ac:dyDescent="0.35">
      <c r="A6265" s="22"/>
      <c r="B6265" s="22"/>
      <c r="C6265" s="22"/>
      <c r="D6265" s="26"/>
      <c r="E6265" s="5">
        <v>204</v>
      </c>
      <c r="F6265" s="3">
        <v>1</v>
      </c>
      <c r="G6265" s="20">
        <v>3.15</v>
      </c>
      <c r="H6265" s="20">
        <v>1.9</v>
      </c>
      <c r="I6265" s="20"/>
      <c r="J6265" s="30">
        <f t="shared" si="142"/>
        <v>5.9850000000000003</v>
      </c>
      <c r="K6265" s="22"/>
      <c r="L6265" s="22"/>
      <c r="M6265" s="22"/>
    </row>
    <row r="6266" spans="1:13" ht="15.15" customHeight="1" thickBot="1" x14ac:dyDescent="0.35">
      <c r="A6266" s="22"/>
      <c r="B6266" s="22"/>
      <c r="C6266" s="22"/>
      <c r="D6266" s="26"/>
      <c r="E6266" s="5"/>
      <c r="F6266" s="3">
        <v>1</v>
      </c>
      <c r="G6266" s="20">
        <v>3.15</v>
      </c>
      <c r="H6266" s="20">
        <v>1.2</v>
      </c>
      <c r="I6266" s="20"/>
      <c r="J6266" s="30">
        <f t="shared" si="142"/>
        <v>3.78</v>
      </c>
      <c r="K6266" s="22"/>
      <c r="L6266" s="22"/>
      <c r="M6266" s="22"/>
    </row>
    <row r="6267" spans="1:13" ht="15.15" customHeight="1" thickBot="1" x14ac:dyDescent="0.35">
      <c r="A6267" s="22"/>
      <c r="B6267" s="22"/>
      <c r="C6267" s="22"/>
      <c r="D6267" s="26"/>
      <c r="E6267" s="5"/>
      <c r="F6267" s="3">
        <v>1</v>
      </c>
      <c r="G6267" s="20">
        <v>0.9</v>
      </c>
      <c r="H6267" s="20">
        <v>0.6</v>
      </c>
      <c r="I6267" s="20"/>
      <c r="J6267" s="30">
        <f t="shared" si="142"/>
        <v>0.54</v>
      </c>
      <c r="K6267" s="22"/>
      <c r="L6267" s="22"/>
      <c r="M6267" s="22"/>
    </row>
    <row r="6268" spans="1:13" ht="15.15" customHeight="1" thickBot="1" x14ac:dyDescent="0.35">
      <c r="A6268" s="22"/>
      <c r="B6268" s="22"/>
      <c r="C6268" s="22"/>
      <c r="D6268" s="26"/>
      <c r="E6268" s="5"/>
      <c r="F6268" s="3">
        <v>-1</v>
      </c>
      <c r="G6268" s="20">
        <v>0.8</v>
      </c>
      <c r="H6268" s="20">
        <v>0.45</v>
      </c>
      <c r="I6268" s="20"/>
      <c r="J6268" s="30">
        <f t="shared" si="142"/>
        <v>-0.36</v>
      </c>
      <c r="K6268" s="22"/>
      <c r="L6268" s="22"/>
      <c r="M6268" s="22"/>
    </row>
    <row r="6269" spans="1:13" ht="15.15" customHeight="1" thickBot="1" x14ac:dyDescent="0.35">
      <c r="A6269" s="22"/>
      <c r="B6269" s="22"/>
      <c r="C6269" s="22"/>
      <c r="D6269" s="26"/>
      <c r="E6269" s="5">
        <v>205</v>
      </c>
      <c r="F6269" s="3">
        <v>1</v>
      </c>
      <c r="G6269" s="20">
        <v>3.15</v>
      </c>
      <c r="H6269" s="20">
        <v>2</v>
      </c>
      <c r="I6269" s="20"/>
      <c r="J6269" s="30">
        <f t="shared" si="142"/>
        <v>6.3</v>
      </c>
      <c r="K6269" s="22"/>
      <c r="L6269" s="22"/>
      <c r="M6269" s="22"/>
    </row>
    <row r="6270" spans="1:13" ht="15.15" customHeight="1" thickBot="1" x14ac:dyDescent="0.35">
      <c r="A6270" s="22"/>
      <c r="B6270" s="22"/>
      <c r="C6270" s="22"/>
      <c r="D6270" s="26"/>
      <c r="E6270" s="5"/>
      <c r="F6270" s="3">
        <v>-1</v>
      </c>
      <c r="G6270" s="20">
        <v>0.8</v>
      </c>
      <c r="H6270" s="20">
        <v>0.45</v>
      </c>
      <c r="I6270" s="20"/>
      <c r="J6270" s="30">
        <f t="shared" si="142"/>
        <v>-0.36</v>
      </c>
      <c r="K6270" s="22"/>
      <c r="L6270" s="22"/>
      <c r="M6270" s="22"/>
    </row>
    <row r="6271" spans="1:13" ht="15.15" customHeight="1" thickBot="1" x14ac:dyDescent="0.35">
      <c r="A6271" s="22"/>
      <c r="B6271" s="22"/>
      <c r="C6271" s="22"/>
      <c r="D6271" s="26"/>
      <c r="E6271" s="5"/>
      <c r="F6271" s="3">
        <v>1</v>
      </c>
      <c r="G6271" s="20">
        <v>3.3</v>
      </c>
      <c r="H6271" s="20">
        <v>1.5</v>
      </c>
      <c r="I6271" s="20"/>
      <c r="J6271" s="30">
        <f t="shared" si="142"/>
        <v>4.95</v>
      </c>
      <c r="K6271" s="22"/>
      <c r="L6271" s="22"/>
      <c r="M6271" s="22"/>
    </row>
    <row r="6272" spans="1:13" ht="15.15" customHeight="1" thickBot="1" x14ac:dyDescent="0.35">
      <c r="A6272" s="22"/>
      <c r="B6272" s="22"/>
      <c r="C6272" s="22"/>
      <c r="D6272" s="26"/>
      <c r="E6272" s="5">
        <v>206</v>
      </c>
      <c r="F6272" s="3">
        <v>1</v>
      </c>
      <c r="G6272" s="20">
        <v>2.2000000000000002</v>
      </c>
      <c r="H6272" s="20">
        <v>1.5</v>
      </c>
      <c r="I6272" s="20"/>
      <c r="J6272" s="30">
        <f t="shared" si="142"/>
        <v>3.3</v>
      </c>
      <c r="K6272" s="22"/>
      <c r="L6272" s="22"/>
      <c r="M6272" s="22"/>
    </row>
    <row r="6273" spans="1:13" ht="15.15" customHeight="1" thickBot="1" x14ac:dyDescent="0.35">
      <c r="A6273" s="22"/>
      <c r="B6273" s="22"/>
      <c r="C6273" s="22"/>
      <c r="D6273" s="26"/>
      <c r="E6273" s="5"/>
      <c r="F6273" s="3">
        <v>1</v>
      </c>
      <c r="G6273" s="20">
        <v>0.6</v>
      </c>
      <c r="H6273" s="20">
        <v>1.85</v>
      </c>
      <c r="I6273" s="20"/>
      <c r="J6273" s="30">
        <f t="shared" si="142"/>
        <v>1.1100000000000001</v>
      </c>
      <c r="K6273" s="22"/>
      <c r="L6273" s="22"/>
      <c r="M6273" s="22"/>
    </row>
    <row r="6274" spans="1:13" ht="15.15" customHeight="1" thickBot="1" x14ac:dyDescent="0.35">
      <c r="A6274" s="22"/>
      <c r="B6274" s="22"/>
      <c r="C6274" s="22"/>
      <c r="D6274" s="26"/>
      <c r="E6274" s="5"/>
      <c r="F6274" s="3">
        <v>1</v>
      </c>
      <c r="G6274" s="20">
        <v>2.95</v>
      </c>
      <c r="H6274" s="20">
        <v>1.25</v>
      </c>
      <c r="I6274" s="20"/>
      <c r="J6274" s="30">
        <f t="shared" si="142"/>
        <v>3.6880000000000002</v>
      </c>
      <c r="K6274" s="22"/>
      <c r="L6274" s="22"/>
      <c r="M6274" s="22"/>
    </row>
    <row r="6275" spans="1:13" ht="15.15" customHeight="1" thickBot="1" x14ac:dyDescent="0.35">
      <c r="A6275" s="22"/>
      <c r="B6275" s="22"/>
      <c r="C6275" s="22"/>
      <c r="D6275" s="26"/>
      <c r="E6275" s="5"/>
      <c r="F6275" s="3">
        <v>1</v>
      </c>
      <c r="G6275" s="20">
        <v>0.65</v>
      </c>
      <c r="H6275" s="20">
        <v>0.25</v>
      </c>
      <c r="I6275" s="20"/>
      <c r="J6275" s="30">
        <f t="shared" si="142"/>
        <v>0.16300000000000001</v>
      </c>
      <c r="K6275" s="22"/>
      <c r="L6275" s="22"/>
      <c r="M6275" s="22"/>
    </row>
    <row r="6276" spans="1:13" ht="15.15" customHeight="1" thickBot="1" x14ac:dyDescent="0.35">
      <c r="A6276" s="22"/>
      <c r="B6276" s="22"/>
      <c r="C6276" s="22"/>
      <c r="D6276" s="26"/>
      <c r="E6276" s="5">
        <v>207</v>
      </c>
      <c r="F6276" s="3">
        <v>1</v>
      </c>
      <c r="G6276" s="20">
        <v>2.95</v>
      </c>
      <c r="H6276" s="20">
        <v>0.95</v>
      </c>
      <c r="I6276" s="20"/>
      <c r="J6276" s="30">
        <f t="shared" si="142"/>
        <v>2.8029999999999999</v>
      </c>
      <c r="K6276" s="22"/>
      <c r="L6276" s="22"/>
      <c r="M6276" s="22"/>
    </row>
    <row r="6277" spans="1:13" ht="15.15" customHeight="1" thickBot="1" x14ac:dyDescent="0.35">
      <c r="A6277" s="22"/>
      <c r="B6277" s="22"/>
      <c r="C6277" s="22"/>
      <c r="D6277" s="26"/>
      <c r="E6277" s="5"/>
      <c r="F6277" s="3">
        <v>1</v>
      </c>
      <c r="G6277" s="20">
        <v>2.15</v>
      </c>
      <c r="H6277" s="20">
        <v>0.55000000000000004</v>
      </c>
      <c r="I6277" s="20"/>
      <c r="J6277" s="30">
        <f t="shared" si="142"/>
        <v>1.1830000000000001</v>
      </c>
      <c r="K6277" s="22"/>
      <c r="L6277" s="22"/>
      <c r="M6277" s="22"/>
    </row>
    <row r="6278" spans="1:13" ht="15.15" customHeight="1" thickBot="1" x14ac:dyDescent="0.35">
      <c r="A6278" s="22"/>
      <c r="B6278" s="22"/>
      <c r="C6278" s="22"/>
      <c r="D6278" s="26"/>
      <c r="E6278" s="5"/>
      <c r="F6278" s="3">
        <v>1</v>
      </c>
      <c r="G6278" s="20">
        <v>3.15</v>
      </c>
      <c r="H6278" s="20">
        <v>2.15</v>
      </c>
      <c r="I6278" s="20"/>
      <c r="J6278" s="30">
        <f t="shared" si="142"/>
        <v>6.7729999999999997</v>
      </c>
      <c r="K6278" s="22"/>
      <c r="L6278" s="22"/>
      <c r="M6278" s="22"/>
    </row>
    <row r="6279" spans="1:13" ht="15.15" customHeight="1" thickBot="1" x14ac:dyDescent="0.35">
      <c r="A6279" s="22"/>
      <c r="B6279" s="22"/>
      <c r="C6279" s="22"/>
      <c r="D6279" s="26"/>
      <c r="E6279" s="5">
        <v>208</v>
      </c>
      <c r="F6279" s="3">
        <v>1</v>
      </c>
      <c r="G6279" s="20">
        <v>3.85</v>
      </c>
      <c r="H6279" s="20">
        <v>1.56</v>
      </c>
      <c r="I6279" s="20"/>
      <c r="J6279" s="30">
        <f t="shared" si="142"/>
        <v>6.0060000000000002</v>
      </c>
      <c r="K6279" s="22"/>
      <c r="L6279" s="22"/>
      <c r="M6279" s="22"/>
    </row>
    <row r="6280" spans="1:13" ht="15.15" customHeight="1" thickBot="1" x14ac:dyDescent="0.35">
      <c r="A6280" s="22"/>
      <c r="B6280" s="22"/>
      <c r="C6280" s="22"/>
      <c r="D6280" s="26"/>
      <c r="E6280" s="5"/>
      <c r="F6280" s="3">
        <v>1</v>
      </c>
      <c r="G6280" s="20">
        <v>1.8</v>
      </c>
      <c r="H6280" s="20">
        <v>0.6</v>
      </c>
      <c r="I6280" s="20"/>
      <c r="J6280" s="30">
        <f t="shared" si="142"/>
        <v>1.08</v>
      </c>
      <c r="K6280" s="22"/>
      <c r="L6280" s="22"/>
      <c r="M6280" s="22"/>
    </row>
    <row r="6281" spans="1:13" ht="15.15" customHeight="1" thickBot="1" x14ac:dyDescent="0.35">
      <c r="A6281" s="22"/>
      <c r="B6281" s="22"/>
      <c r="C6281" s="22"/>
      <c r="D6281" s="26"/>
      <c r="E6281" s="5"/>
      <c r="F6281" s="3">
        <v>1</v>
      </c>
      <c r="G6281" s="20">
        <v>3.15</v>
      </c>
      <c r="H6281" s="20">
        <v>1.2</v>
      </c>
      <c r="I6281" s="20"/>
      <c r="J6281" s="30">
        <f t="shared" si="142"/>
        <v>3.78</v>
      </c>
      <c r="K6281" s="22"/>
      <c r="L6281" s="22"/>
      <c r="M6281" s="22"/>
    </row>
    <row r="6282" spans="1:13" ht="15.15" customHeight="1" thickBot="1" x14ac:dyDescent="0.35">
      <c r="A6282" s="22"/>
      <c r="B6282" s="22"/>
      <c r="C6282" s="22"/>
      <c r="D6282" s="26"/>
      <c r="E6282" s="5">
        <v>209</v>
      </c>
      <c r="F6282" s="3">
        <v>1</v>
      </c>
      <c r="G6282" s="20">
        <v>2.35</v>
      </c>
      <c r="H6282" s="20">
        <v>1.75</v>
      </c>
      <c r="I6282" s="20"/>
      <c r="J6282" s="30">
        <f t="shared" si="142"/>
        <v>4.1130000000000004</v>
      </c>
      <c r="K6282" s="22"/>
      <c r="L6282" s="22"/>
      <c r="M6282" s="22"/>
    </row>
    <row r="6283" spans="1:13" ht="15.15" customHeight="1" thickBot="1" x14ac:dyDescent="0.35">
      <c r="A6283" s="22"/>
      <c r="B6283" s="22"/>
      <c r="C6283" s="22"/>
      <c r="D6283" s="26"/>
      <c r="E6283" s="5"/>
      <c r="F6283" s="3">
        <v>1</v>
      </c>
      <c r="G6283" s="20">
        <v>2.35</v>
      </c>
      <c r="H6283" s="20">
        <v>2.5</v>
      </c>
      <c r="I6283" s="20"/>
      <c r="J6283" s="30">
        <f t="shared" si="142"/>
        <v>5.875</v>
      </c>
      <c r="K6283" s="22"/>
      <c r="L6283" s="22"/>
      <c r="M6283" s="22"/>
    </row>
    <row r="6284" spans="1:13" ht="15.15" customHeight="1" thickBot="1" x14ac:dyDescent="0.35">
      <c r="A6284" s="22"/>
      <c r="B6284" s="22"/>
      <c r="C6284" s="22"/>
      <c r="D6284" s="26"/>
      <c r="E6284" s="5"/>
      <c r="F6284" s="3">
        <v>1</v>
      </c>
      <c r="G6284" s="20">
        <v>4</v>
      </c>
      <c r="H6284" s="20">
        <v>5</v>
      </c>
      <c r="I6284" s="20"/>
      <c r="J6284" s="30">
        <f t="shared" si="142"/>
        <v>20</v>
      </c>
      <c r="K6284" s="22"/>
      <c r="L6284" s="22"/>
      <c r="M6284" s="22"/>
    </row>
    <row r="6285" spans="1:13" ht="15.15" customHeight="1" thickBot="1" x14ac:dyDescent="0.35">
      <c r="A6285" s="22"/>
      <c r="B6285" s="22"/>
      <c r="C6285" s="22"/>
      <c r="D6285" s="26"/>
      <c r="E6285" s="5" t="s">
        <v>12109</v>
      </c>
      <c r="F6285" s="3">
        <v>2</v>
      </c>
      <c r="G6285" s="20">
        <v>1.8</v>
      </c>
      <c r="H6285" s="20">
        <v>1.5</v>
      </c>
      <c r="I6285" s="20"/>
      <c r="J6285" s="30">
        <f t="shared" si="142"/>
        <v>5.4</v>
      </c>
      <c r="K6285" s="22"/>
      <c r="L6285" s="22"/>
      <c r="M6285" s="22"/>
    </row>
    <row r="6286" spans="1:13" ht="30.6" customHeight="1" thickBot="1" x14ac:dyDescent="0.35">
      <c r="A6286" s="22"/>
      <c r="B6286" s="22"/>
      <c r="C6286" s="22"/>
      <c r="D6286" s="26"/>
      <c r="E6286" s="5" t="s">
        <v>12110</v>
      </c>
      <c r="F6286" s="3"/>
      <c r="G6286" s="20"/>
      <c r="H6286" s="20"/>
      <c r="I6286" s="20"/>
      <c r="J6286" s="24" t="s">
        <v>12111</v>
      </c>
      <c r="K6286" s="22"/>
      <c r="L6286" s="22"/>
      <c r="M6286" s="22"/>
    </row>
    <row r="6287" spans="1:13" ht="15.15" customHeight="1" thickBot="1" x14ac:dyDescent="0.35">
      <c r="A6287" s="22"/>
      <c r="B6287" s="22"/>
      <c r="C6287" s="22"/>
      <c r="D6287" s="26"/>
      <c r="E6287" s="5" t="s">
        <v>12112</v>
      </c>
      <c r="F6287" s="3"/>
      <c r="G6287" s="20"/>
      <c r="H6287" s="20"/>
      <c r="I6287" s="20"/>
      <c r="J6287" s="24" t="s">
        <v>12113</v>
      </c>
      <c r="K6287" s="22"/>
      <c r="L6287" s="22"/>
      <c r="M6287" s="22"/>
    </row>
    <row r="6288" spans="1:13" ht="15.15" customHeight="1" thickBot="1" x14ac:dyDescent="0.35">
      <c r="A6288" s="22"/>
      <c r="B6288" s="22"/>
      <c r="C6288" s="22"/>
      <c r="D6288" s="26"/>
      <c r="E6288" s="5" t="s">
        <v>12114</v>
      </c>
      <c r="F6288" s="3">
        <v>1</v>
      </c>
      <c r="G6288" s="20">
        <v>16.600000000000001</v>
      </c>
      <c r="H6288" s="20">
        <v>12.05</v>
      </c>
      <c r="I6288" s="20"/>
      <c r="J6288" s="30">
        <f t="shared" ref="J6288:J6302" si="143">ROUND(F6288*G6288*H6288,3)</f>
        <v>200.03</v>
      </c>
      <c r="K6288" s="22"/>
      <c r="L6288" s="22"/>
      <c r="M6288" s="22"/>
    </row>
    <row r="6289" spans="1:13" ht="15.15" customHeight="1" thickBot="1" x14ac:dyDescent="0.35">
      <c r="A6289" s="22"/>
      <c r="B6289" s="22"/>
      <c r="C6289" s="22"/>
      <c r="D6289" s="26"/>
      <c r="E6289" s="5"/>
      <c r="F6289" s="3">
        <v>1</v>
      </c>
      <c r="G6289" s="20">
        <v>6.7</v>
      </c>
      <c r="H6289" s="20">
        <v>0.95</v>
      </c>
      <c r="I6289" s="20"/>
      <c r="J6289" s="30">
        <f t="shared" si="143"/>
        <v>6.3650000000000002</v>
      </c>
      <c r="K6289" s="22"/>
      <c r="L6289" s="22"/>
      <c r="M6289" s="22"/>
    </row>
    <row r="6290" spans="1:13" ht="15.15" customHeight="1" thickBot="1" x14ac:dyDescent="0.35">
      <c r="A6290" s="22"/>
      <c r="B6290" s="22"/>
      <c r="C6290" s="22"/>
      <c r="D6290" s="26"/>
      <c r="E6290" s="5"/>
      <c r="F6290" s="3">
        <v>1</v>
      </c>
      <c r="G6290" s="20">
        <v>3.6</v>
      </c>
      <c r="H6290" s="20">
        <v>0.95</v>
      </c>
      <c r="I6290" s="20"/>
      <c r="J6290" s="30">
        <f t="shared" si="143"/>
        <v>3.42</v>
      </c>
      <c r="K6290" s="22"/>
      <c r="L6290" s="22"/>
      <c r="M6290" s="22"/>
    </row>
    <row r="6291" spans="1:13" ht="15.15" customHeight="1" thickBot="1" x14ac:dyDescent="0.35">
      <c r="A6291" s="22"/>
      <c r="B6291" s="22"/>
      <c r="C6291" s="22"/>
      <c r="D6291" s="26"/>
      <c r="E6291" s="5" t="s">
        <v>12115</v>
      </c>
      <c r="F6291" s="3">
        <v>-6</v>
      </c>
      <c r="G6291" s="20">
        <v>2.7</v>
      </c>
      <c r="H6291" s="20">
        <v>3.75</v>
      </c>
      <c r="I6291" s="20"/>
      <c r="J6291" s="30">
        <f t="shared" si="143"/>
        <v>-60.75</v>
      </c>
      <c r="K6291" s="22"/>
      <c r="L6291" s="22"/>
      <c r="M6291" s="22"/>
    </row>
    <row r="6292" spans="1:13" ht="21.3" customHeight="1" thickBot="1" x14ac:dyDescent="0.35">
      <c r="A6292" s="22"/>
      <c r="B6292" s="22"/>
      <c r="C6292" s="22"/>
      <c r="D6292" s="26"/>
      <c r="E6292" s="5" t="s">
        <v>12116</v>
      </c>
      <c r="F6292" s="3">
        <v>1</v>
      </c>
      <c r="G6292" s="20">
        <v>3</v>
      </c>
      <c r="H6292" s="20">
        <v>3.45</v>
      </c>
      <c r="I6292" s="20"/>
      <c r="J6292" s="30">
        <f t="shared" si="143"/>
        <v>10.35</v>
      </c>
      <c r="K6292" s="22"/>
      <c r="L6292" s="22"/>
      <c r="M6292" s="22"/>
    </row>
    <row r="6293" spans="1:13" ht="15.15" customHeight="1" thickBot="1" x14ac:dyDescent="0.35">
      <c r="A6293" s="22"/>
      <c r="B6293" s="22"/>
      <c r="C6293" s="22"/>
      <c r="D6293" s="26"/>
      <c r="E6293" s="5"/>
      <c r="F6293" s="3">
        <v>1</v>
      </c>
      <c r="G6293" s="20">
        <v>2.5</v>
      </c>
      <c r="H6293" s="20">
        <v>2.8</v>
      </c>
      <c r="I6293" s="20"/>
      <c r="J6293" s="30">
        <f t="shared" si="143"/>
        <v>7</v>
      </c>
      <c r="K6293" s="22"/>
      <c r="L6293" s="22"/>
      <c r="M6293" s="22"/>
    </row>
    <row r="6294" spans="1:13" ht="15.15" customHeight="1" thickBot="1" x14ac:dyDescent="0.35">
      <c r="A6294" s="22"/>
      <c r="B6294" s="22"/>
      <c r="C6294" s="22"/>
      <c r="D6294" s="26"/>
      <c r="E6294" s="5" t="s">
        <v>12117</v>
      </c>
      <c r="F6294" s="3">
        <v>1</v>
      </c>
      <c r="G6294" s="20">
        <v>3.25</v>
      </c>
      <c r="H6294" s="20">
        <v>2.6</v>
      </c>
      <c r="I6294" s="20"/>
      <c r="J6294" s="30">
        <f t="shared" si="143"/>
        <v>8.4499999999999993</v>
      </c>
      <c r="K6294" s="22"/>
      <c r="L6294" s="22"/>
      <c r="M6294" s="22"/>
    </row>
    <row r="6295" spans="1:13" ht="15.15" customHeight="1" thickBot="1" x14ac:dyDescent="0.35">
      <c r="A6295" s="22"/>
      <c r="B6295" s="22"/>
      <c r="C6295" s="22"/>
      <c r="D6295" s="26"/>
      <c r="E6295" s="5" t="s">
        <v>12118</v>
      </c>
      <c r="F6295" s="3">
        <v>1</v>
      </c>
      <c r="G6295" s="20">
        <v>6.3</v>
      </c>
      <c r="H6295" s="20">
        <v>11.6</v>
      </c>
      <c r="I6295" s="20"/>
      <c r="J6295" s="30">
        <f t="shared" si="143"/>
        <v>73.08</v>
      </c>
      <c r="K6295" s="22"/>
      <c r="L6295" s="22"/>
      <c r="M6295" s="22"/>
    </row>
    <row r="6296" spans="1:13" ht="15.15" customHeight="1" thickBot="1" x14ac:dyDescent="0.35">
      <c r="A6296" s="22"/>
      <c r="B6296" s="22"/>
      <c r="C6296" s="22"/>
      <c r="D6296" s="26"/>
      <c r="E6296" s="5" t="s">
        <v>12119</v>
      </c>
      <c r="F6296" s="3">
        <v>-1</v>
      </c>
      <c r="G6296" s="20">
        <v>3.3</v>
      </c>
      <c r="H6296" s="20">
        <v>7.2</v>
      </c>
      <c r="I6296" s="20"/>
      <c r="J6296" s="30">
        <f t="shared" si="143"/>
        <v>-23.76</v>
      </c>
      <c r="K6296" s="22"/>
      <c r="L6296" s="22"/>
      <c r="M6296" s="22"/>
    </row>
    <row r="6297" spans="1:13" ht="15.15" customHeight="1" thickBot="1" x14ac:dyDescent="0.35">
      <c r="A6297" s="22"/>
      <c r="B6297" s="22"/>
      <c r="C6297" s="22"/>
      <c r="D6297" s="26"/>
      <c r="E6297" s="5" t="s">
        <v>12120</v>
      </c>
      <c r="F6297" s="3">
        <v>1</v>
      </c>
      <c r="G6297" s="20">
        <v>3.2</v>
      </c>
      <c r="H6297" s="20">
        <v>11.45</v>
      </c>
      <c r="I6297" s="20"/>
      <c r="J6297" s="30">
        <f t="shared" si="143"/>
        <v>36.64</v>
      </c>
      <c r="K6297" s="22"/>
      <c r="L6297" s="22"/>
      <c r="M6297" s="22"/>
    </row>
    <row r="6298" spans="1:13" ht="15.15" customHeight="1" thickBot="1" x14ac:dyDescent="0.35">
      <c r="A6298" s="22"/>
      <c r="B6298" s="22"/>
      <c r="C6298" s="22"/>
      <c r="D6298" s="26"/>
      <c r="E6298" s="5"/>
      <c r="F6298" s="3">
        <v>1</v>
      </c>
      <c r="G6298" s="20">
        <v>8.25</v>
      </c>
      <c r="H6298" s="20">
        <v>10.85</v>
      </c>
      <c r="I6298" s="20"/>
      <c r="J6298" s="30">
        <f t="shared" si="143"/>
        <v>89.513000000000005</v>
      </c>
      <c r="K6298" s="22"/>
      <c r="L6298" s="22"/>
      <c r="M6298" s="22"/>
    </row>
    <row r="6299" spans="1:13" ht="15.15" customHeight="1" thickBot="1" x14ac:dyDescent="0.35">
      <c r="A6299" s="22"/>
      <c r="B6299" s="22"/>
      <c r="C6299" s="22"/>
      <c r="D6299" s="26"/>
      <c r="E6299" s="5" t="s">
        <v>12121</v>
      </c>
      <c r="F6299" s="3">
        <v>-4</v>
      </c>
      <c r="G6299" s="20">
        <v>3.3</v>
      </c>
      <c r="H6299" s="20">
        <v>3.3</v>
      </c>
      <c r="I6299" s="20"/>
      <c r="J6299" s="30">
        <f t="shared" si="143"/>
        <v>-43.56</v>
      </c>
      <c r="K6299" s="22"/>
      <c r="L6299" s="22"/>
      <c r="M6299" s="22"/>
    </row>
    <row r="6300" spans="1:13" ht="15.15" customHeight="1" thickBot="1" x14ac:dyDescent="0.35">
      <c r="A6300" s="22"/>
      <c r="B6300" s="22"/>
      <c r="C6300" s="22"/>
      <c r="D6300" s="26"/>
      <c r="E6300" s="5" t="s">
        <v>12122</v>
      </c>
      <c r="F6300" s="3">
        <v>1</v>
      </c>
      <c r="G6300" s="20">
        <v>1.8</v>
      </c>
      <c r="H6300" s="20">
        <v>11.15</v>
      </c>
      <c r="I6300" s="20"/>
      <c r="J6300" s="30">
        <f t="shared" si="143"/>
        <v>20.07</v>
      </c>
      <c r="K6300" s="22"/>
      <c r="L6300" s="22"/>
      <c r="M6300" s="22"/>
    </row>
    <row r="6301" spans="1:13" ht="15.15" customHeight="1" thickBot="1" x14ac:dyDescent="0.35">
      <c r="A6301" s="22"/>
      <c r="B6301" s="22"/>
      <c r="C6301" s="22"/>
      <c r="D6301" s="26"/>
      <c r="E6301" s="5"/>
      <c r="F6301" s="3">
        <v>1</v>
      </c>
      <c r="G6301" s="20">
        <v>2.4500000000000002</v>
      </c>
      <c r="H6301" s="20">
        <v>3.7</v>
      </c>
      <c r="I6301" s="20"/>
      <c r="J6301" s="30">
        <f t="shared" si="143"/>
        <v>9.0649999999999995</v>
      </c>
      <c r="K6301" s="22"/>
      <c r="L6301" s="22"/>
      <c r="M6301" s="22"/>
    </row>
    <row r="6302" spans="1:13" ht="15.15" customHeight="1" thickBot="1" x14ac:dyDescent="0.35">
      <c r="A6302" s="22"/>
      <c r="B6302" s="22"/>
      <c r="C6302" s="22"/>
      <c r="D6302" s="26"/>
      <c r="E6302" s="5" t="s">
        <v>12123</v>
      </c>
      <c r="F6302" s="3">
        <v>1</v>
      </c>
      <c r="G6302" s="20">
        <v>9.6999999999999993</v>
      </c>
      <c r="H6302" s="20">
        <v>3.8</v>
      </c>
      <c r="I6302" s="20"/>
      <c r="J6302" s="30">
        <f t="shared" si="143"/>
        <v>36.86</v>
      </c>
      <c r="K6302" s="22"/>
      <c r="L6302" s="22"/>
      <c r="M6302" s="22"/>
    </row>
    <row r="6303" spans="1:13" ht="30.6" customHeight="1" thickBot="1" x14ac:dyDescent="0.35">
      <c r="A6303" s="22"/>
      <c r="B6303" s="22"/>
      <c r="C6303" s="22"/>
      <c r="D6303" s="26"/>
      <c r="E6303" s="5" t="s">
        <v>12124</v>
      </c>
      <c r="F6303" s="3"/>
      <c r="G6303" s="20"/>
      <c r="H6303" s="20"/>
      <c r="I6303" s="20"/>
      <c r="J6303" s="24" t="s">
        <v>12125</v>
      </c>
      <c r="K6303" s="22"/>
      <c r="L6303" s="22"/>
      <c r="M6303" s="22"/>
    </row>
    <row r="6304" spans="1:13" ht="15.15" customHeight="1" thickBot="1" x14ac:dyDescent="0.35">
      <c r="A6304" s="22"/>
      <c r="B6304" s="22"/>
      <c r="C6304" s="22"/>
      <c r="D6304" s="26"/>
      <c r="E6304" s="5" t="s">
        <v>12126</v>
      </c>
      <c r="F6304" s="3"/>
      <c r="G6304" s="20"/>
      <c r="H6304" s="20"/>
      <c r="I6304" s="20"/>
      <c r="J6304" s="24" t="s">
        <v>12127</v>
      </c>
      <c r="K6304" s="22"/>
      <c r="L6304" s="22"/>
      <c r="M6304" s="22"/>
    </row>
    <row r="6305" spans="1:13" ht="15.15" customHeight="1" thickBot="1" x14ac:dyDescent="0.35">
      <c r="A6305" s="22"/>
      <c r="B6305" s="22"/>
      <c r="C6305" s="22"/>
      <c r="D6305" s="26"/>
      <c r="E6305" s="5" t="s">
        <v>12128</v>
      </c>
      <c r="F6305" s="3">
        <v>1</v>
      </c>
      <c r="G6305" s="20">
        <v>4.3</v>
      </c>
      <c r="H6305" s="20">
        <v>1.65</v>
      </c>
      <c r="I6305" s="20"/>
      <c r="J6305" s="30">
        <f>ROUND(F6305*G6305*H6305,3)</f>
        <v>7.0949999999999998</v>
      </c>
      <c r="K6305" s="22"/>
      <c r="L6305" s="22"/>
      <c r="M6305" s="22"/>
    </row>
    <row r="6306" spans="1:13" ht="15.15" customHeight="1" thickBot="1" x14ac:dyDescent="0.35">
      <c r="A6306" s="22"/>
      <c r="B6306" s="22"/>
      <c r="C6306" s="22"/>
      <c r="D6306" s="26"/>
      <c r="E6306" s="5" t="s">
        <v>12129</v>
      </c>
      <c r="F6306" s="3">
        <v>3</v>
      </c>
      <c r="G6306" s="20">
        <v>2.1</v>
      </c>
      <c r="H6306" s="20">
        <v>1.1000000000000001</v>
      </c>
      <c r="I6306" s="20"/>
      <c r="J6306" s="30">
        <f>ROUND(F6306*G6306*H6306,3)</f>
        <v>6.93</v>
      </c>
      <c r="K6306" s="22"/>
      <c r="L6306" s="22"/>
      <c r="M6306" s="22"/>
    </row>
    <row r="6307" spans="1:13" ht="15.15" customHeight="1" thickBot="1" x14ac:dyDescent="0.35">
      <c r="A6307" s="22"/>
      <c r="B6307" s="22"/>
      <c r="C6307" s="22"/>
      <c r="D6307" s="26"/>
      <c r="E6307" s="5" t="s">
        <v>12130</v>
      </c>
      <c r="F6307" s="3">
        <v>2</v>
      </c>
      <c r="G6307" s="20">
        <v>1.25</v>
      </c>
      <c r="H6307" s="20">
        <v>1.1000000000000001</v>
      </c>
      <c r="I6307" s="20"/>
      <c r="J6307" s="30">
        <f>ROUND(F6307*G6307*H6307,3)</f>
        <v>2.75</v>
      </c>
      <c r="K6307" s="22"/>
      <c r="L6307" s="22"/>
      <c r="M6307" s="22"/>
    </row>
    <row r="6308" spans="1:13" ht="15.15" customHeight="1" thickBot="1" x14ac:dyDescent="0.35">
      <c r="A6308" s="22"/>
      <c r="B6308" s="22"/>
      <c r="C6308" s="22"/>
      <c r="D6308" s="26"/>
      <c r="E6308" s="5" t="s">
        <v>12131</v>
      </c>
      <c r="F6308" s="3"/>
      <c r="G6308" s="20"/>
      <c r="H6308" s="20"/>
      <c r="I6308" s="20"/>
      <c r="J6308" s="24" t="s">
        <v>12132</v>
      </c>
      <c r="K6308" s="22"/>
      <c r="L6308" s="22"/>
      <c r="M6308" s="22"/>
    </row>
    <row r="6309" spans="1:13" ht="15.15" customHeight="1" thickBot="1" x14ac:dyDescent="0.35">
      <c r="A6309" s="22"/>
      <c r="B6309" s="22"/>
      <c r="C6309" s="22"/>
      <c r="D6309" s="26"/>
      <c r="E6309" s="5" t="s">
        <v>12133</v>
      </c>
      <c r="F6309" s="3">
        <v>1</v>
      </c>
      <c r="G6309" s="20">
        <v>1.8</v>
      </c>
      <c r="H6309" s="20">
        <v>4.2</v>
      </c>
      <c r="I6309" s="20"/>
      <c r="J6309" s="30">
        <f>ROUND(F6309*G6309*H6309,3)</f>
        <v>7.56</v>
      </c>
      <c r="K6309" s="22"/>
      <c r="L6309" s="22"/>
      <c r="M6309" s="22"/>
    </row>
    <row r="6310" spans="1:13" ht="15.15" customHeight="1" thickBot="1" x14ac:dyDescent="0.35">
      <c r="A6310" s="22"/>
      <c r="B6310" s="22"/>
      <c r="C6310" s="22"/>
      <c r="D6310" s="26"/>
      <c r="E6310" s="5" t="s">
        <v>12134</v>
      </c>
      <c r="F6310" s="3"/>
      <c r="G6310" s="20"/>
      <c r="H6310" s="20"/>
      <c r="I6310" s="20"/>
      <c r="J6310" s="24" t="s">
        <v>12135</v>
      </c>
      <c r="K6310" s="22"/>
      <c r="L6310" s="22"/>
      <c r="M6310" s="22"/>
    </row>
    <row r="6311" spans="1:13" ht="15.15" customHeight="1" thickBot="1" x14ac:dyDescent="0.35">
      <c r="A6311" s="22"/>
      <c r="B6311" s="22"/>
      <c r="C6311" s="22"/>
      <c r="D6311" s="26"/>
      <c r="E6311" s="5"/>
      <c r="F6311" s="3">
        <v>1</v>
      </c>
      <c r="G6311" s="20">
        <v>3.95</v>
      </c>
      <c r="H6311" s="20">
        <v>1.62</v>
      </c>
      <c r="I6311" s="20"/>
      <c r="J6311" s="30">
        <f t="shared" ref="J6311:J6317" si="144">ROUND(F6311*G6311*H6311,3)</f>
        <v>6.399</v>
      </c>
      <c r="K6311" s="22"/>
      <c r="L6311" s="22"/>
      <c r="M6311" s="22"/>
    </row>
    <row r="6312" spans="1:13" ht="15.15" customHeight="1" thickBot="1" x14ac:dyDescent="0.35">
      <c r="A6312" s="22"/>
      <c r="B6312" s="22"/>
      <c r="C6312" s="22"/>
      <c r="D6312" s="26"/>
      <c r="E6312" s="5"/>
      <c r="F6312" s="3">
        <v>3</v>
      </c>
      <c r="G6312" s="20">
        <v>2.1</v>
      </c>
      <c r="H6312" s="20">
        <v>1.1000000000000001</v>
      </c>
      <c r="I6312" s="20"/>
      <c r="J6312" s="30">
        <f t="shared" si="144"/>
        <v>6.93</v>
      </c>
      <c r="K6312" s="22"/>
      <c r="L6312" s="22"/>
      <c r="M6312" s="22"/>
    </row>
    <row r="6313" spans="1:13" ht="15.15" customHeight="1" thickBot="1" x14ac:dyDescent="0.35">
      <c r="A6313" s="22"/>
      <c r="B6313" s="22"/>
      <c r="C6313" s="22"/>
      <c r="D6313" s="26"/>
      <c r="E6313" s="5"/>
      <c r="F6313" s="3">
        <v>2</v>
      </c>
      <c r="G6313" s="20">
        <v>1.25</v>
      </c>
      <c r="H6313" s="20">
        <v>1.1000000000000001</v>
      </c>
      <c r="I6313" s="20"/>
      <c r="J6313" s="30">
        <f t="shared" si="144"/>
        <v>2.75</v>
      </c>
      <c r="K6313" s="22"/>
      <c r="L6313" s="22"/>
      <c r="M6313" s="22"/>
    </row>
    <row r="6314" spans="1:13" ht="15.15" customHeight="1" thickBot="1" x14ac:dyDescent="0.35">
      <c r="A6314" s="22"/>
      <c r="B6314" s="22"/>
      <c r="C6314" s="22"/>
      <c r="D6314" s="26"/>
      <c r="E6314" s="5" t="s">
        <v>12136</v>
      </c>
      <c r="F6314" s="3">
        <v>1</v>
      </c>
      <c r="G6314" s="20">
        <v>4.4000000000000004</v>
      </c>
      <c r="H6314" s="20">
        <v>1.8</v>
      </c>
      <c r="I6314" s="20"/>
      <c r="J6314" s="30">
        <f t="shared" si="144"/>
        <v>7.92</v>
      </c>
      <c r="K6314" s="22"/>
      <c r="L6314" s="22"/>
      <c r="M6314" s="22"/>
    </row>
    <row r="6315" spans="1:13" ht="15.15" customHeight="1" thickBot="1" x14ac:dyDescent="0.35">
      <c r="A6315" s="22"/>
      <c r="B6315" s="22"/>
      <c r="C6315" s="22"/>
      <c r="D6315" s="26"/>
      <c r="E6315" s="5"/>
      <c r="F6315" s="3">
        <v>2</v>
      </c>
      <c r="G6315" s="20">
        <v>2.1</v>
      </c>
      <c r="H6315" s="20">
        <v>1.5</v>
      </c>
      <c r="I6315" s="20"/>
      <c r="J6315" s="30">
        <f t="shared" si="144"/>
        <v>6.3</v>
      </c>
      <c r="K6315" s="22"/>
      <c r="L6315" s="22"/>
      <c r="M6315" s="22"/>
    </row>
    <row r="6316" spans="1:13" ht="15.15" customHeight="1" thickBot="1" x14ac:dyDescent="0.35">
      <c r="A6316" s="22"/>
      <c r="B6316" s="22"/>
      <c r="C6316" s="22"/>
      <c r="D6316" s="26"/>
      <c r="E6316" s="5"/>
      <c r="F6316" s="3">
        <v>2</v>
      </c>
      <c r="G6316" s="20">
        <v>1.6</v>
      </c>
      <c r="H6316" s="20">
        <v>1.45</v>
      </c>
      <c r="I6316" s="20"/>
      <c r="J6316" s="30">
        <f t="shared" si="144"/>
        <v>4.6399999999999997</v>
      </c>
      <c r="K6316" s="22"/>
      <c r="L6316" s="22"/>
      <c r="M6316" s="22"/>
    </row>
    <row r="6317" spans="1:13" ht="15.15" customHeight="1" thickBot="1" x14ac:dyDescent="0.35">
      <c r="A6317" s="22"/>
      <c r="B6317" s="22"/>
      <c r="C6317" s="22"/>
      <c r="D6317" s="26"/>
      <c r="E6317" s="5"/>
      <c r="F6317" s="3">
        <v>1</v>
      </c>
      <c r="G6317" s="20">
        <v>1.2</v>
      </c>
      <c r="H6317" s="20">
        <v>1.5</v>
      </c>
      <c r="I6317" s="20"/>
      <c r="J6317" s="30">
        <f t="shared" si="144"/>
        <v>1.8</v>
      </c>
      <c r="K6317" s="22"/>
      <c r="L6317" s="22"/>
      <c r="M6317" s="22"/>
    </row>
    <row r="6318" spans="1:13" ht="15.15" customHeight="1" thickBot="1" x14ac:dyDescent="0.35">
      <c r="A6318" s="22"/>
      <c r="B6318" s="22"/>
      <c r="C6318" s="22"/>
      <c r="D6318" s="26"/>
      <c r="E6318" s="5" t="s">
        <v>12137</v>
      </c>
      <c r="F6318" s="3"/>
      <c r="G6318" s="20"/>
      <c r="H6318" s="20"/>
      <c r="I6318" s="20"/>
      <c r="J6318" s="24" t="s">
        <v>12138</v>
      </c>
      <c r="K6318" s="22"/>
      <c r="L6318" s="22"/>
      <c r="M6318" s="22"/>
    </row>
    <row r="6319" spans="1:13" ht="15.15" customHeight="1" thickBot="1" x14ac:dyDescent="0.35">
      <c r="A6319" s="22"/>
      <c r="B6319" s="22"/>
      <c r="C6319" s="22"/>
      <c r="D6319" s="26"/>
      <c r="E6319" s="5" t="s">
        <v>12139</v>
      </c>
      <c r="F6319" s="3">
        <v>1</v>
      </c>
      <c r="G6319" s="20">
        <v>4.25</v>
      </c>
      <c r="H6319" s="20">
        <v>1.62</v>
      </c>
      <c r="I6319" s="20"/>
      <c r="J6319" s="30">
        <f t="shared" ref="J6319:J6328" si="145">ROUND(F6319*G6319*H6319,3)</f>
        <v>6.8849999999999998</v>
      </c>
      <c r="K6319" s="22"/>
      <c r="L6319" s="22"/>
      <c r="M6319" s="22"/>
    </row>
    <row r="6320" spans="1:13" ht="15.15" customHeight="1" thickBot="1" x14ac:dyDescent="0.35">
      <c r="A6320" s="22"/>
      <c r="B6320" s="22"/>
      <c r="C6320" s="22"/>
      <c r="D6320" s="26"/>
      <c r="E6320" s="5"/>
      <c r="F6320" s="3">
        <v>2</v>
      </c>
      <c r="G6320" s="20">
        <v>2.1</v>
      </c>
      <c r="H6320" s="20">
        <v>1.1000000000000001</v>
      </c>
      <c r="I6320" s="20"/>
      <c r="J6320" s="30">
        <f t="shared" si="145"/>
        <v>4.62</v>
      </c>
      <c r="K6320" s="22"/>
      <c r="L6320" s="22"/>
      <c r="M6320" s="22"/>
    </row>
    <row r="6321" spans="1:13" ht="15.15" customHeight="1" thickBot="1" x14ac:dyDescent="0.35">
      <c r="A6321" s="22"/>
      <c r="B6321" s="22"/>
      <c r="C6321" s="22"/>
      <c r="D6321" s="26"/>
      <c r="E6321" s="5"/>
      <c r="F6321" s="3">
        <v>1</v>
      </c>
      <c r="G6321" s="20">
        <v>1.8</v>
      </c>
      <c r="H6321" s="20">
        <v>1.1000000000000001</v>
      </c>
      <c r="I6321" s="20"/>
      <c r="J6321" s="30">
        <f t="shared" si="145"/>
        <v>1.98</v>
      </c>
      <c r="K6321" s="22"/>
      <c r="L6321" s="22"/>
      <c r="M6321" s="22"/>
    </row>
    <row r="6322" spans="1:13" ht="15.15" customHeight="1" thickBot="1" x14ac:dyDescent="0.35">
      <c r="A6322" s="22"/>
      <c r="B6322" s="22"/>
      <c r="C6322" s="22"/>
      <c r="D6322" s="26"/>
      <c r="E6322" s="5"/>
      <c r="F6322" s="3">
        <v>2</v>
      </c>
      <c r="G6322" s="20">
        <v>1.25</v>
      </c>
      <c r="H6322" s="20">
        <v>1.1000000000000001</v>
      </c>
      <c r="I6322" s="20"/>
      <c r="J6322" s="30">
        <f t="shared" si="145"/>
        <v>2.75</v>
      </c>
      <c r="K6322" s="22"/>
      <c r="L6322" s="22"/>
      <c r="M6322" s="22"/>
    </row>
    <row r="6323" spans="1:13" ht="15.15" customHeight="1" thickBot="1" x14ac:dyDescent="0.35">
      <c r="A6323" s="22"/>
      <c r="B6323" s="22"/>
      <c r="C6323" s="22"/>
      <c r="D6323" s="26"/>
      <c r="E6323" s="5" t="s">
        <v>12140</v>
      </c>
      <c r="F6323" s="3">
        <v>1</v>
      </c>
      <c r="G6323" s="20">
        <v>4.4000000000000004</v>
      </c>
      <c r="H6323" s="20">
        <v>1.8</v>
      </c>
      <c r="I6323" s="20"/>
      <c r="J6323" s="30">
        <f t="shared" si="145"/>
        <v>7.92</v>
      </c>
      <c r="K6323" s="22"/>
      <c r="L6323" s="22"/>
      <c r="M6323" s="22"/>
    </row>
    <row r="6324" spans="1:13" ht="15.15" customHeight="1" thickBot="1" x14ac:dyDescent="0.35">
      <c r="A6324" s="22"/>
      <c r="B6324" s="22"/>
      <c r="C6324" s="22"/>
      <c r="D6324" s="26"/>
      <c r="E6324" s="5"/>
      <c r="F6324" s="3">
        <v>2</v>
      </c>
      <c r="G6324" s="20">
        <v>2.1</v>
      </c>
      <c r="H6324" s="20">
        <v>1.5</v>
      </c>
      <c r="I6324" s="20"/>
      <c r="J6324" s="30">
        <f t="shared" si="145"/>
        <v>6.3</v>
      </c>
      <c r="K6324" s="22"/>
      <c r="L6324" s="22"/>
      <c r="M6324" s="22"/>
    </row>
    <row r="6325" spans="1:13" ht="15.15" customHeight="1" thickBot="1" x14ac:dyDescent="0.35">
      <c r="A6325" s="22"/>
      <c r="B6325" s="22"/>
      <c r="C6325" s="22"/>
      <c r="D6325" s="26"/>
      <c r="E6325" s="5"/>
      <c r="F6325" s="3">
        <v>2</v>
      </c>
      <c r="G6325" s="20">
        <v>1.6</v>
      </c>
      <c r="H6325" s="20">
        <v>1.45</v>
      </c>
      <c r="I6325" s="20"/>
      <c r="J6325" s="30">
        <f t="shared" si="145"/>
        <v>4.6399999999999997</v>
      </c>
      <c r="K6325" s="22"/>
      <c r="L6325" s="22"/>
      <c r="M6325" s="22"/>
    </row>
    <row r="6326" spans="1:13" ht="15.15" customHeight="1" thickBot="1" x14ac:dyDescent="0.35">
      <c r="A6326" s="22"/>
      <c r="B6326" s="22"/>
      <c r="C6326" s="22"/>
      <c r="D6326" s="26"/>
      <c r="E6326" s="5"/>
      <c r="F6326" s="3">
        <v>1</v>
      </c>
      <c r="G6326" s="20">
        <v>1.2</v>
      </c>
      <c r="H6326" s="20">
        <v>1.5</v>
      </c>
      <c r="I6326" s="20"/>
      <c r="J6326" s="30">
        <f t="shared" si="145"/>
        <v>1.8</v>
      </c>
      <c r="K6326" s="22"/>
      <c r="L6326" s="22"/>
      <c r="M6326" s="22"/>
    </row>
    <row r="6327" spans="1:13" ht="15.15" customHeight="1" thickBot="1" x14ac:dyDescent="0.35">
      <c r="A6327" s="22"/>
      <c r="B6327" s="22"/>
      <c r="C6327" s="22"/>
      <c r="D6327" s="26"/>
      <c r="E6327" s="5" t="s">
        <v>12141</v>
      </c>
      <c r="F6327" s="3">
        <v>1</v>
      </c>
      <c r="G6327" s="20">
        <v>4.8499999999999996</v>
      </c>
      <c r="H6327" s="20">
        <v>1.6</v>
      </c>
      <c r="I6327" s="20"/>
      <c r="J6327" s="30">
        <f t="shared" si="145"/>
        <v>7.76</v>
      </c>
      <c r="K6327" s="22"/>
      <c r="L6327" s="22"/>
      <c r="M6327" s="22"/>
    </row>
    <row r="6328" spans="1:13" ht="15.15" customHeight="1" thickBot="1" x14ac:dyDescent="0.35">
      <c r="A6328" s="22"/>
      <c r="B6328" s="22"/>
      <c r="C6328" s="22"/>
      <c r="D6328" s="26"/>
      <c r="E6328" s="5"/>
      <c r="F6328" s="3">
        <v>1</v>
      </c>
      <c r="G6328" s="20">
        <v>2.35</v>
      </c>
      <c r="H6328" s="20">
        <v>1.85</v>
      </c>
      <c r="I6328" s="20"/>
      <c r="J6328" s="30">
        <f t="shared" si="145"/>
        <v>4.3479999999999999</v>
      </c>
      <c r="K6328" s="22"/>
      <c r="L6328" s="22"/>
      <c r="M6328" s="22"/>
    </row>
    <row r="6329" spans="1:13" ht="15.15" customHeight="1" thickBot="1" x14ac:dyDescent="0.35">
      <c r="A6329" s="22"/>
      <c r="B6329" s="22"/>
      <c r="C6329" s="22"/>
      <c r="D6329" s="26"/>
      <c r="E6329" s="5" t="s">
        <v>12142</v>
      </c>
      <c r="F6329" s="3"/>
      <c r="G6329" s="20"/>
      <c r="H6329" s="20"/>
      <c r="I6329" s="20"/>
      <c r="J6329" s="24" t="s">
        <v>12143</v>
      </c>
      <c r="K6329" s="22"/>
      <c r="L6329" s="22"/>
      <c r="M6329" s="22"/>
    </row>
    <row r="6330" spans="1:13" ht="15.15" customHeight="1" thickBot="1" x14ac:dyDescent="0.35">
      <c r="A6330" s="22"/>
      <c r="B6330" s="22"/>
      <c r="C6330" s="22"/>
      <c r="D6330" s="26"/>
      <c r="E6330" s="5" t="s">
        <v>12144</v>
      </c>
      <c r="F6330" s="3">
        <v>1</v>
      </c>
      <c r="G6330" s="20">
        <v>4.25</v>
      </c>
      <c r="H6330" s="20">
        <v>1.62</v>
      </c>
      <c r="I6330" s="20"/>
      <c r="J6330" s="30">
        <f t="shared" ref="J6330:J6335" si="146">ROUND(F6330*G6330*H6330,3)</f>
        <v>6.8849999999999998</v>
      </c>
      <c r="K6330" s="22"/>
      <c r="L6330" s="22"/>
      <c r="M6330" s="22"/>
    </row>
    <row r="6331" spans="1:13" ht="15.15" customHeight="1" thickBot="1" x14ac:dyDescent="0.35">
      <c r="A6331" s="22"/>
      <c r="B6331" s="22"/>
      <c r="C6331" s="22"/>
      <c r="D6331" s="26"/>
      <c r="E6331" s="5"/>
      <c r="F6331" s="3">
        <v>2</v>
      </c>
      <c r="G6331" s="20">
        <v>1.8</v>
      </c>
      <c r="H6331" s="20">
        <v>1.1000000000000001</v>
      </c>
      <c r="I6331" s="20"/>
      <c r="J6331" s="30">
        <f t="shared" si="146"/>
        <v>3.96</v>
      </c>
      <c r="K6331" s="22"/>
      <c r="L6331" s="22"/>
      <c r="M6331" s="22"/>
    </row>
    <row r="6332" spans="1:13" ht="15.15" customHeight="1" thickBot="1" x14ac:dyDescent="0.35">
      <c r="A6332" s="22"/>
      <c r="B6332" s="22"/>
      <c r="C6332" s="22"/>
      <c r="D6332" s="26"/>
      <c r="E6332" s="5"/>
      <c r="F6332" s="3">
        <v>1</v>
      </c>
      <c r="G6332" s="20">
        <v>3.95</v>
      </c>
      <c r="H6332" s="20">
        <v>1.1000000000000001</v>
      </c>
      <c r="I6332" s="20"/>
      <c r="J6332" s="30">
        <f t="shared" si="146"/>
        <v>4.3449999999999998</v>
      </c>
      <c r="K6332" s="22"/>
      <c r="L6332" s="22"/>
      <c r="M6332" s="22"/>
    </row>
    <row r="6333" spans="1:13" ht="15.15" customHeight="1" thickBot="1" x14ac:dyDescent="0.35">
      <c r="A6333" s="22"/>
      <c r="B6333" s="22"/>
      <c r="C6333" s="22"/>
      <c r="D6333" s="26"/>
      <c r="E6333" s="5" t="s">
        <v>12145</v>
      </c>
      <c r="F6333" s="3">
        <v>1</v>
      </c>
      <c r="G6333" s="20">
        <v>5.15</v>
      </c>
      <c r="H6333" s="20">
        <v>4.3499999999999996</v>
      </c>
      <c r="I6333" s="20"/>
      <c r="J6333" s="30">
        <f t="shared" si="146"/>
        <v>22.402999999999999</v>
      </c>
      <c r="K6333" s="22"/>
      <c r="L6333" s="22"/>
      <c r="M6333" s="22"/>
    </row>
    <row r="6334" spans="1:13" ht="15.15" customHeight="1" thickBot="1" x14ac:dyDescent="0.35">
      <c r="A6334" s="22"/>
      <c r="B6334" s="22"/>
      <c r="C6334" s="22"/>
      <c r="D6334" s="26"/>
      <c r="E6334" s="5" t="s">
        <v>12146</v>
      </c>
      <c r="F6334" s="3">
        <v>1</v>
      </c>
      <c r="G6334" s="20">
        <v>4.8499999999999996</v>
      </c>
      <c r="H6334" s="20">
        <v>1.6</v>
      </c>
      <c r="I6334" s="20"/>
      <c r="J6334" s="30">
        <f t="shared" si="146"/>
        <v>7.76</v>
      </c>
      <c r="K6334" s="22"/>
      <c r="L6334" s="22"/>
      <c r="M6334" s="22"/>
    </row>
    <row r="6335" spans="1:13" ht="15.15" customHeight="1" thickBot="1" x14ac:dyDescent="0.35">
      <c r="A6335" s="22"/>
      <c r="B6335" s="22"/>
      <c r="C6335" s="22"/>
      <c r="D6335" s="26"/>
      <c r="E6335" s="5"/>
      <c r="F6335" s="3">
        <v>1</v>
      </c>
      <c r="G6335" s="20">
        <v>2.35</v>
      </c>
      <c r="H6335" s="20">
        <v>1.85</v>
      </c>
      <c r="I6335" s="20"/>
      <c r="J6335" s="30">
        <f t="shared" si="146"/>
        <v>4.3479999999999999</v>
      </c>
      <c r="K6335" s="22"/>
      <c r="L6335" s="22"/>
      <c r="M6335" s="22"/>
    </row>
    <row r="6336" spans="1:13" ht="15.15" customHeight="1" thickBot="1" x14ac:dyDescent="0.35">
      <c r="A6336" s="22"/>
      <c r="B6336" s="22"/>
      <c r="C6336" s="22"/>
      <c r="D6336" s="26"/>
      <c r="E6336" s="5" t="s">
        <v>12147</v>
      </c>
      <c r="F6336" s="3"/>
      <c r="G6336" s="20"/>
      <c r="H6336" s="20"/>
      <c r="I6336" s="20"/>
      <c r="J6336" s="24" t="s">
        <v>12148</v>
      </c>
      <c r="K6336" s="22"/>
      <c r="L6336" s="22"/>
      <c r="M6336" s="22"/>
    </row>
    <row r="6337" spans="1:13" ht="21.3" customHeight="1" thickBot="1" x14ac:dyDescent="0.35">
      <c r="A6337" s="22"/>
      <c r="B6337" s="22"/>
      <c r="C6337" s="22"/>
      <c r="D6337" s="26"/>
      <c r="E6337" s="5" t="s">
        <v>12149</v>
      </c>
      <c r="F6337" s="3">
        <v>1</v>
      </c>
      <c r="G6337" s="20">
        <v>14.3</v>
      </c>
      <c r="H6337" s="20">
        <v>5.6</v>
      </c>
      <c r="I6337" s="20"/>
      <c r="J6337" s="30">
        <f>ROUND(F6337*G6337*H6337,3)</f>
        <v>80.08</v>
      </c>
      <c r="K6337" s="22"/>
      <c r="L6337" s="22"/>
      <c r="M6337" s="22"/>
    </row>
    <row r="6338" spans="1:13" ht="21.3" customHeight="1" thickBot="1" x14ac:dyDescent="0.35">
      <c r="A6338" s="22"/>
      <c r="B6338" s="22"/>
      <c r="C6338" s="22"/>
      <c r="D6338" s="26"/>
      <c r="E6338" s="5" t="s">
        <v>12150</v>
      </c>
      <c r="F6338" s="3">
        <v>1</v>
      </c>
      <c r="G6338" s="20">
        <v>10.6</v>
      </c>
      <c r="H6338" s="20">
        <v>5.6</v>
      </c>
      <c r="I6338" s="20"/>
      <c r="J6338" s="30">
        <f>ROUND(F6338*G6338*H6338,3)</f>
        <v>59.36</v>
      </c>
      <c r="K6338" s="22"/>
      <c r="L6338" s="22"/>
      <c r="M6338" s="22"/>
    </row>
    <row r="6339" spans="1:13" ht="15.15" customHeight="1" thickBot="1" x14ac:dyDescent="0.35">
      <c r="A6339" s="22"/>
      <c r="B6339" s="22"/>
      <c r="C6339" s="22"/>
      <c r="D6339" s="26"/>
      <c r="E6339" s="5"/>
      <c r="F6339" s="3">
        <v>1</v>
      </c>
      <c r="G6339" s="20">
        <v>16.55</v>
      </c>
      <c r="H6339" s="20">
        <v>6.1</v>
      </c>
      <c r="I6339" s="20"/>
      <c r="J6339" s="30">
        <f>ROUND(F6339*G6339*H6339,3)</f>
        <v>100.955</v>
      </c>
      <c r="K6339" s="22"/>
      <c r="L6339" s="22"/>
      <c r="M6339" s="22"/>
    </row>
    <row r="6340" spans="1:13" ht="15.15" customHeight="1" thickBot="1" x14ac:dyDescent="0.35">
      <c r="A6340" s="22"/>
      <c r="B6340" s="22"/>
      <c r="C6340" s="22"/>
      <c r="D6340" s="26"/>
      <c r="E6340" s="5" t="s">
        <v>12151</v>
      </c>
      <c r="F6340" s="3"/>
      <c r="G6340" s="20"/>
      <c r="H6340" s="20"/>
      <c r="I6340" s="20"/>
      <c r="J6340" s="24" t="s">
        <v>12152</v>
      </c>
      <c r="K6340" s="22"/>
      <c r="L6340" s="22"/>
      <c r="M6340" s="22"/>
    </row>
    <row r="6341" spans="1:13" ht="15.15" customHeight="1" thickBot="1" x14ac:dyDescent="0.35">
      <c r="A6341" s="22"/>
      <c r="B6341" s="22"/>
      <c r="C6341" s="22"/>
      <c r="D6341" s="26"/>
      <c r="E6341" s="5" t="s">
        <v>12153</v>
      </c>
      <c r="F6341" s="3"/>
      <c r="G6341" s="20"/>
      <c r="H6341" s="20"/>
      <c r="I6341" s="20"/>
      <c r="J6341" s="24" t="s">
        <v>12154</v>
      </c>
      <c r="K6341" s="22"/>
      <c r="L6341" s="22"/>
      <c r="M6341" s="22"/>
    </row>
    <row r="6342" spans="1:13" ht="15.15" customHeight="1" thickBot="1" x14ac:dyDescent="0.35">
      <c r="A6342" s="22"/>
      <c r="B6342" s="22"/>
      <c r="C6342" s="22"/>
      <c r="D6342" s="26"/>
      <c r="E6342" s="5" t="s">
        <v>12155</v>
      </c>
      <c r="F6342" s="3">
        <v>1</v>
      </c>
      <c r="G6342" s="20">
        <v>4.25</v>
      </c>
      <c r="H6342" s="20">
        <v>3.95</v>
      </c>
      <c r="I6342" s="20"/>
      <c r="J6342" s="30">
        <f t="shared" ref="J6342:J6348" si="147">ROUND(F6342*G6342*H6342,3)</f>
        <v>16.788</v>
      </c>
      <c r="K6342" s="22"/>
      <c r="L6342" s="22"/>
      <c r="M6342" s="22"/>
    </row>
    <row r="6343" spans="1:13" ht="15.15" customHeight="1" thickBot="1" x14ac:dyDescent="0.35">
      <c r="A6343" s="22"/>
      <c r="B6343" s="22"/>
      <c r="C6343" s="22"/>
      <c r="D6343" s="26"/>
      <c r="E6343" s="5" t="s">
        <v>12156</v>
      </c>
      <c r="F6343" s="3">
        <v>1</v>
      </c>
      <c r="G6343" s="20">
        <v>4.2</v>
      </c>
      <c r="H6343" s="20">
        <v>11.95</v>
      </c>
      <c r="I6343" s="20"/>
      <c r="J6343" s="30">
        <f t="shared" si="147"/>
        <v>50.19</v>
      </c>
      <c r="K6343" s="22"/>
      <c r="L6343" s="22"/>
      <c r="M6343" s="22"/>
    </row>
    <row r="6344" spans="1:13" ht="15.15" customHeight="1" thickBot="1" x14ac:dyDescent="0.35">
      <c r="A6344" s="22"/>
      <c r="B6344" s="22"/>
      <c r="C6344" s="22"/>
      <c r="D6344" s="26"/>
      <c r="E6344" s="5"/>
      <c r="F6344" s="3">
        <v>1</v>
      </c>
      <c r="G6344" s="20">
        <v>6.55</v>
      </c>
      <c r="H6344" s="20">
        <v>3.65</v>
      </c>
      <c r="I6344" s="20"/>
      <c r="J6344" s="30">
        <f t="shared" si="147"/>
        <v>23.908000000000001</v>
      </c>
      <c r="K6344" s="22"/>
      <c r="L6344" s="22"/>
      <c r="M6344" s="22"/>
    </row>
    <row r="6345" spans="1:13" ht="15.15" customHeight="1" thickBot="1" x14ac:dyDescent="0.35">
      <c r="A6345" s="22"/>
      <c r="B6345" s="22"/>
      <c r="C6345" s="22"/>
      <c r="D6345" s="26"/>
      <c r="E6345" s="5" t="s">
        <v>12157</v>
      </c>
      <c r="F6345" s="3">
        <v>1</v>
      </c>
      <c r="G6345" s="20">
        <v>16.5</v>
      </c>
      <c r="H6345" s="20">
        <v>7.95</v>
      </c>
      <c r="I6345" s="20"/>
      <c r="J6345" s="30">
        <f t="shared" si="147"/>
        <v>131.17500000000001</v>
      </c>
      <c r="K6345" s="22"/>
      <c r="L6345" s="22"/>
      <c r="M6345" s="22"/>
    </row>
    <row r="6346" spans="1:13" ht="15.15" customHeight="1" thickBot="1" x14ac:dyDescent="0.35">
      <c r="A6346" s="22"/>
      <c r="B6346" s="22"/>
      <c r="C6346" s="22"/>
      <c r="D6346" s="26"/>
      <c r="E6346" s="5"/>
      <c r="F6346" s="3">
        <v>1</v>
      </c>
      <c r="G6346" s="20">
        <v>4.95</v>
      </c>
      <c r="H6346" s="20">
        <v>4.5999999999999996</v>
      </c>
      <c r="I6346" s="20"/>
      <c r="J6346" s="30">
        <f t="shared" si="147"/>
        <v>22.77</v>
      </c>
      <c r="K6346" s="22"/>
      <c r="L6346" s="22"/>
      <c r="M6346" s="22"/>
    </row>
    <row r="6347" spans="1:13" ht="15.15" customHeight="1" thickBot="1" x14ac:dyDescent="0.35">
      <c r="A6347" s="22"/>
      <c r="B6347" s="22"/>
      <c r="C6347" s="22"/>
      <c r="D6347" s="26"/>
      <c r="E6347" s="5" t="s">
        <v>12158</v>
      </c>
      <c r="F6347" s="3">
        <v>1</v>
      </c>
      <c r="G6347" s="20">
        <v>9.5</v>
      </c>
      <c r="H6347" s="20">
        <v>33.75</v>
      </c>
      <c r="I6347" s="20"/>
      <c r="J6347" s="30">
        <f t="shared" si="147"/>
        <v>320.625</v>
      </c>
      <c r="K6347" s="22"/>
      <c r="L6347" s="22"/>
      <c r="M6347" s="22"/>
    </row>
    <row r="6348" spans="1:13" ht="15.15" customHeight="1" thickBot="1" x14ac:dyDescent="0.35">
      <c r="A6348" s="22"/>
      <c r="B6348" s="22"/>
      <c r="C6348" s="22"/>
      <c r="D6348" s="26"/>
      <c r="E6348" s="5"/>
      <c r="F6348" s="3">
        <v>1</v>
      </c>
      <c r="G6348" s="20">
        <v>4.8499999999999996</v>
      </c>
      <c r="H6348" s="20">
        <v>22.45</v>
      </c>
      <c r="I6348" s="20"/>
      <c r="J6348" s="30">
        <f t="shared" si="147"/>
        <v>108.883</v>
      </c>
      <c r="K6348" s="22"/>
      <c r="L6348" s="22"/>
      <c r="M6348" s="22"/>
    </row>
    <row r="6349" spans="1:13" ht="21.3" customHeight="1" thickBot="1" x14ac:dyDescent="0.35">
      <c r="A6349" s="22"/>
      <c r="B6349" s="22"/>
      <c r="C6349" s="22"/>
      <c r="D6349" s="26"/>
      <c r="E6349" s="5" t="s">
        <v>12159</v>
      </c>
      <c r="F6349" s="3"/>
      <c r="G6349" s="20"/>
      <c r="H6349" s="20"/>
      <c r="I6349" s="20"/>
      <c r="J6349" s="24" t="s">
        <v>12160</v>
      </c>
      <c r="K6349" s="22"/>
      <c r="L6349" s="22"/>
      <c r="M6349" s="22"/>
    </row>
    <row r="6350" spans="1:13" ht="15.15" customHeight="1" thickBot="1" x14ac:dyDescent="0.35">
      <c r="A6350" s="22"/>
      <c r="B6350" s="22"/>
      <c r="C6350" s="22"/>
      <c r="D6350" s="26"/>
      <c r="E6350" s="5" t="s">
        <v>12161</v>
      </c>
      <c r="F6350" s="3">
        <v>1</v>
      </c>
      <c r="G6350" s="20">
        <v>3.95</v>
      </c>
      <c r="H6350" s="20">
        <v>2.4</v>
      </c>
      <c r="I6350" s="20"/>
      <c r="J6350" s="30">
        <f t="shared" ref="J6350:J6373" si="148">ROUND(F6350*G6350*H6350,3)</f>
        <v>9.48</v>
      </c>
      <c r="K6350" s="22"/>
      <c r="L6350" s="22"/>
      <c r="M6350" s="22"/>
    </row>
    <row r="6351" spans="1:13" ht="21.3" customHeight="1" thickBot="1" x14ac:dyDescent="0.35">
      <c r="A6351" s="22"/>
      <c r="B6351" s="22"/>
      <c r="C6351" s="22"/>
      <c r="D6351" s="26"/>
      <c r="E6351" s="5" t="s">
        <v>12162</v>
      </c>
      <c r="F6351" s="3">
        <v>1</v>
      </c>
      <c r="G6351" s="20">
        <v>3.95</v>
      </c>
      <c r="H6351" s="20">
        <v>3.75</v>
      </c>
      <c r="I6351" s="20"/>
      <c r="J6351" s="30">
        <f t="shared" si="148"/>
        <v>14.813000000000001</v>
      </c>
      <c r="K6351" s="22"/>
      <c r="L6351" s="22"/>
      <c r="M6351" s="22"/>
    </row>
    <row r="6352" spans="1:13" ht="15.15" customHeight="1" thickBot="1" x14ac:dyDescent="0.35">
      <c r="A6352" s="22"/>
      <c r="B6352" s="22"/>
      <c r="C6352" s="22"/>
      <c r="D6352" s="26"/>
      <c r="E6352" s="5" t="s">
        <v>12163</v>
      </c>
      <c r="F6352" s="3">
        <v>1</v>
      </c>
      <c r="G6352" s="20">
        <v>3.8</v>
      </c>
      <c r="H6352" s="20">
        <v>13.35</v>
      </c>
      <c r="I6352" s="20"/>
      <c r="J6352" s="30">
        <f t="shared" si="148"/>
        <v>50.73</v>
      </c>
      <c r="K6352" s="22"/>
      <c r="L6352" s="22"/>
      <c r="M6352" s="22"/>
    </row>
    <row r="6353" spans="1:13" ht="15.15" customHeight="1" thickBot="1" x14ac:dyDescent="0.35">
      <c r="A6353" s="22"/>
      <c r="B6353" s="22"/>
      <c r="C6353" s="22"/>
      <c r="D6353" s="26"/>
      <c r="E6353" s="5"/>
      <c r="F6353" s="3">
        <v>0.5</v>
      </c>
      <c r="G6353" s="20">
        <v>12.9</v>
      </c>
      <c r="H6353" s="20">
        <v>3.4</v>
      </c>
      <c r="I6353" s="20"/>
      <c r="J6353" s="30">
        <f t="shared" si="148"/>
        <v>21.93</v>
      </c>
      <c r="K6353" s="22"/>
      <c r="L6353" s="22"/>
      <c r="M6353" s="22"/>
    </row>
    <row r="6354" spans="1:13" ht="15.15" customHeight="1" thickBot="1" x14ac:dyDescent="0.35">
      <c r="A6354" s="22"/>
      <c r="B6354" s="22"/>
      <c r="C6354" s="22"/>
      <c r="D6354" s="26"/>
      <c r="E6354" s="5"/>
      <c r="F6354" s="3">
        <v>0.5</v>
      </c>
      <c r="G6354" s="20">
        <v>3.8</v>
      </c>
      <c r="H6354" s="20">
        <v>1</v>
      </c>
      <c r="I6354" s="20"/>
      <c r="J6354" s="30">
        <f t="shared" si="148"/>
        <v>1.9</v>
      </c>
      <c r="K6354" s="22"/>
      <c r="L6354" s="22"/>
      <c r="M6354" s="22"/>
    </row>
    <row r="6355" spans="1:13" ht="15.15" customHeight="1" thickBot="1" x14ac:dyDescent="0.35">
      <c r="A6355" s="22"/>
      <c r="B6355" s="22"/>
      <c r="C6355" s="22"/>
      <c r="D6355" s="26"/>
      <c r="E6355" s="5" t="s">
        <v>12164</v>
      </c>
      <c r="F6355" s="3">
        <v>1</v>
      </c>
      <c r="G6355" s="20">
        <v>6.4</v>
      </c>
      <c r="H6355" s="20">
        <v>2.1</v>
      </c>
      <c r="I6355" s="20"/>
      <c r="J6355" s="30">
        <f t="shared" si="148"/>
        <v>13.44</v>
      </c>
      <c r="K6355" s="22"/>
      <c r="L6355" s="22"/>
      <c r="M6355" s="22"/>
    </row>
    <row r="6356" spans="1:13" ht="15.15" customHeight="1" thickBot="1" x14ac:dyDescent="0.35">
      <c r="A6356" s="22"/>
      <c r="B6356" s="22"/>
      <c r="C6356" s="22"/>
      <c r="D6356" s="26"/>
      <c r="E6356" s="5"/>
      <c r="F6356" s="3">
        <v>1</v>
      </c>
      <c r="G6356" s="20">
        <v>6.4</v>
      </c>
      <c r="H6356" s="20">
        <v>1.7</v>
      </c>
      <c r="I6356" s="20"/>
      <c r="J6356" s="30">
        <f t="shared" si="148"/>
        <v>10.88</v>
      </c>
      <c r="K6356" s="22"/>
      <c r="L6356" s="22"/>
      <c r="M6356" s="22"/>
    </row>
    <row r="6357" spans="1:13" ht="15.15" customHeight="1" thickBot="1" x14ac:dyDescent="0.35">
      <c r="A6357" s="22"/>
      <c r="B6357" s="22"/>
      <c r="C6357" s="22"/>
      <c r="D6357" s="26"/>
      <c r="E6357" s="5"/>
      <c r="F6357" s="3">
        <v>1</v>
      </c>
      <c r="G6357" s="20">
        <v>2</v>
      </c>
      <c r="H6357" s="20">
        <v>0.55000000000000004</v>
      </c>
      <c r="I6357" s="20"/>
      <c r="J6357" s="30">
        <f t="shared" si="148"/>
        <v>1.1000000000000001</v>
      </c>
      <c r="K6357" s="22"/>
      <c r="L6357" s="22"/>
      <c r="M6357" s="22"/>
    </row>
    <row r="6358" spans="1:13" ht="15.15" customHeight="1" thickBot="1" x14ac:dyDescent="0.35">
      <c r="A6358" s="22"/>
      <c r="B6358" s="22"/>
      <c r="C6358" s="22"/>
      <c r="D6358" s="26"/>
      <c r="E6358" s="5" t="s">
        <v>12165</v>
      </c>
      <c r="F6358" s="3">
        <v>-1</v>
      </c>
      <c r="G6358" s="20">
        <v>1.5</v>
      </c>
      <c r="H6358" s="20">
        <v>1.5</v>
      </c>
      <c r="I6358" s="20"/>
      <c r="J6358" s="30">
        <f t="shared" si="148"/>
        <v>-2.25</v>
      </c>
      <c r="K6358" s="22"/>
      <c r="L6358" s="22"/>
      <c r="M6358" s="22"/>
    </row>
    <row r="6359" spans="1:13" ht="15.15" customHeight="1" thickBot="1" x14ac:dyDescent="0.35">
      <c r="A6359" s="22"/>
      <c r="B6359" s="22"/>
      <c r="C6359" s="22"/>
      <c r="D6359" s="26"/>
      <c r="E6359" s="5" t="s">
        <v>12166</v>
      </c>
      <c r="F6359" s="3">
        <v>1</v>
      </c>
      <c r="G6359" s="20">
        <v>4.25</v>
      </c>
      <c r="H6359" s="20">
        <v>1.45</v>
      </c>
      <c r="I6359" s="20"/>
      <c r="J6359" s="30">
        <f t="shared" si="148"/>
        <v>6.1630000000000003</v>
      </c>
      <c r="K6359" s="22"/>
      <c r="L6359" s="22"/>
      <c r="M6359" s="22"/>
    </row>
    <row r="6360" spans="1:13" ht="15.15" customHeight="1" thickBot="1" x14ac:dyDescent="0.35">
      <c r="A6360" s="22"/>
      <c r="B6360" s="22"/>
      <c r="C6360" s="22"/>
      <c r="D6360" s="26"/>
      <c r="E6360" s="5" t="s">
        <v>12167</v>
      </c>
      <c r="F6360" s="3">
        <v>1</v>
      </c>
      <c r="G6360" s="20">
        <v>23.4</v>
      </c>
      <c r="H6360" s="20">
        <v>1.2</v>
      </c>
      <c r="I6360" s="20"/>
      <c r="J6360" s="30">
        <f t="shared" si="148"/>
        <v>28.08</v>
      </c>
      <c r="K6360" s="22"/>
      <c r="L6360" s="22"/>
      <c r="M6360" s="22"/>
    </row>
    <row r="6361" spans="1:13" ht="15.15" customHeight="1" thickBot="1" x14ac:dyDescent="0.35">
      <c r="A6361" s="22"/>
      <c r="B6361" s="22"/>
      <c r="C6361" s="22"/>
      <c r="D6361" s="26"/>
      <c r="E6361" s="5" t="s">
        <v>12168</v>
      </c>
      <c r="F6361" s="3">
        <v>1</v>
      </c>
      <c r="G6361" s="20">
        <v>2.15</v>
      </c>
      <c r="H6361" s="20">
        <v>2.15</v>
      </c>
      <c r="I6361" s="20"/>
      <c r="J6361" s="30">
        <f t="shared" si="148"/>
        <v>4.6230000000000002</v>
      </c>
      <c r="K6361" s="22"/>
      <c r="L6361" s="22"/>
      <c r="M6361" s="22"/>
    </row>
    <row r="6362" spans="1:13" ht="15.15" customHeight="1" thickBot="1" x14ac:dyDescent="0.35">
      <c r="A6362" s="22"/>
      <c r="B6362" s="22"/>
      <c r="C6362" s="22"/>
      <c r="D6362" s="26"/>
      <c r="E6362" s="5" t="s">
        <v>12169</v>
      </c>
      <c r="F6362" s="3">
        <v>1</v>
      </c>
      <c r="G6362" s="20">
        <v>1.95</v>
      </c>
      <c r="H6362" s="20">
        <v>1.6</v>
      </c>
      <c r="I6362" s="20"/>
      <c r="J6362" s="30">
        <f t="shared" si="148"/>
        <v>3.12</v>
      </c>
      <c r="K6362" s="22"/>
      <c r="L6362" s="22"/>
      <c r="M6362" s="22"/>
    </row>
    <row r="6363" spans="1:13" ht="15.15" customHeight="1" thickBot="1" x14ac:dyDescent="0.35">
      <c r="A6363" s="22"/>
      <c r="B6363" s="22"/>
      <c r="C6363" s="22"/>
      <c r="D6363" s="26"/>
      <c r="E6363" s="5" t="s">
        <v>12170</v>
      </c>
      <c r="F6363" s="3">
        <v>1</v>
      </c>
      <c r="G6363" s="20">
        <v>4.1500000000000004</v>
      </c>
      <c r="H6363" s="20">
        <v>1.6</v>
      </c>
      <c r="I6363" s="20"/>
      <c r="J6363" s="30">
        <f t="shared" si="148"/>
        <v>6.64</v>
      </c>
      <c r="K6363" s="22"/>
      <c r="L6363" s="22"/>
      <c r="M6363" s="22"/>
    </row>
    <row r="6364" spans="1:13" ht="15.15" customHeight="1" thickBot="1" x14ac:dyDescent="0.35">
      <c r="A6364" s="22"/>
      <c r="B6364" s="22"/>
      <c r="C6364" s="22"/>
      <c r="D6364" s="26"/>
      <c r="E6364" s="5" t="s">
        <v>12171</v>
      </c>
      <c r="F6364" s="3">
        <v>1</v>
      </c>
      <c r="G6364" s="20">
        <v>4.3499999999999996</v>
      </c>
      <c r="H6364" s="20">
        <v>2.5499999999999998</v>
      </c>
      <c r="I6364" s="20"/>
      <c r="J6364" s="30">
        <f t="shared" si="148"/>
        <v>11.093</v>
      </c>
      <c r="K6364" s="22"/>
      <c r="L6364" s="22"/>
      <c r="M6364" s="22"/>
    </row>
    <row r="6365" spans="1:13" ht="15.15" customHeight="1" thickBot="1" x14ac:dyDescent="0.35">
      <c r="A6365" s="22"/>
      <c r="B6365" s="22"/>
      <c r="C6365" s="22"/>
      <c r="D6365" s="26"/>
      <c r="E6365" s="5" t="s">
        <v>12172</v>
      </c>
      <c r="F6365" s="3">
        <v>1</v>
      </c>
      <c r="G6365" s="20">
        <v>4.45</v>
      </c>
      <c r="H6365" s="20">
        <v>2.5499999999999998</v>
      </c>
      <c r="I6365" s="20"/>
      <c r="J6365" s="30">
        <f t="shared" si="148"/>
        <v>11.348000000000001</v>
      </c>
      <c r="K6365" s="22"/>
      <c r="L6365" s="22"/>
      <c r="M6365" s="22"/>
    </row>
    <row r="6366" spans="1:13" ht="15.15" customHeight="1" thickBot="1" x14ac:dyDescent="0.35">
      <c r="A6366" s="22"/>
      <c r="B6366" s="22"/>
      <c r="C6366" s="22"/>
      <c r="D6366" s="26"/>
      <c r="E6366" s="5" t="s">
        <v>12173</v>
      </c>
      <c r="F6366" s="3">
        <v>1</v>
      </c>
      <c r="G6366" s="20">
        <v>4.55</v>
      </c>
      <c r="H6366" s="20">
        <v>2.5499999999999998</v>
      </c>
      <c r="I6366" s="20"/>
      <c r="J6366" s="30">
        <f t="shared" si="148"/>
        <v>11.603</v>
      </c>
      <c r="K6366" s="22"/>
      <c r="L6366" s="22"/>
      <c r="M6366" s="22"/>
    </row>
    <row r="6367" spans="1:13" ht="21.3" customHeight="1" thickBot="1" x14ac:dyDescent="0.35">
      <c r="A6367" s="22"/>
      <c r="B6367" s="22"/>
      <c r="C6367" s="22"/>
      <c r="D6367" s="26"/>
      <c r="E6367" s="5" t="s">
        <v>12174</v>
      </c>
      <c r="F6367" s="3">
        <v>1</v>
      </c>
      <c r="G6367" s="20">
        <v>4.7</v>
      </c>
      <c r="H6367" s="20">
        <v>7.7</v>
      </c>
      <c r="I6367" s="20"/>
      <c r="J6367" s="30">
        <f t="shared" si="148"/>
        <v>36.19</v>
      </c>
      <c r="K6367" s="22"/>
      <c r="L6367" s="22"/>
      <c r="M6367" s="22"/>
    </row>
    <row r="6368" spans="1:13" ht="15.15" customHeight="1" thickBot="1" x14ac:dyDescent="0.35">
      <c r="A6368" s="22"/>
      <c r="B6368" s="22"/>
      <c r="C6368" s="22"/>
      <c r="D6368" s="26"/>
      <c r="E6368" s="5" t="s">
        <v>12175</v>
      </c>
      <c r="F6368" s="3">
        <v>1</v>
      </c>
      <c r="G6368" s="20">
        <v>4.7</v>
      </c>
      <c r="H6368" s="20">
        <v>2.4500000000000002</v>
      </c>
      <c r="I6368" s="20"/>
      <c r="J6368" s="30">
        <f t="shared" si="148"/>
        <v>11.515000000000001</v>
      </c>
      <c r="K6368" s="22"/>
      <c r="L6368" s="22"/>
      <c r="M6368" s="22"/>
    </row>
    <row r="6369" spans="1:13" ht="15.15" customHeight="1" thickBot="1" x14ac:dyDescent="0.35">
      <c r="A6369" s="22"/>
      <c r="B6369" s="22"/>
      <c r="C6369" s="22"/>
      <c r="D6369" s="26"/>
      <c r="E6369" s="5" t="s">
        <v>12176</v>
      </c>
      <c r="F6369" s="3">
        <v>1</v>
      </c>
      <c r="G6369" s="20">
        <v>4.7</v>
      </c>
      <c r="H6369" s="20">
        <v>6.6</v>
      </c>
      <c r="I6369" s="20"/>
      <c r="J6369" s="30">
        <f t="shared" si="148"/>
        <v>31.02</v>
      </c>
      <c r="K6369" s="22"/>
      <c r="L6369" s="22"/>
      <c r="M6369" s="22"/>
    </row>
    <row r="6370" spans="1:13" ht="15.15" customHeight="1" thickBot="1" x14ac:dyDescent="0.35">
      <c r="A6370" s="22"/>
      <c r="B6370" s="22"/>
      <c r="C6370" s="22"/>
      <c r="D6370" s="26"/>
      <c r="E6370" s="5" t="s">
        <v>12177</v>
      </c>
      <c r="F6370" s="3">
        <v>1</v>
      </c>
      <c r="G6370" s="20">
        <v>4.5</v>
      </c>
      <c r="H6370" s="20">
        <v>5.15</v>
      </c>
      <c r="I6370" s="20"/>
      <c r="J6370" s="30">
        <f t="shared" si="148"/>
        <v>23.175000000000001</v>
      </c>
      <c r="K6370" s="22"/>
      <c r="L6370" s="22"/>
      <c r="M6370" s="22"/>
    </row>
    <row r="6371" spans="1:13" ht="15.15" customHeight="1" thickBot="1" x14ac:dyDescent="0.35">
      <c r="A6371" s="22"/>
      <c r="B6371" s="22"/>
      <c r="C6371" s="22"/>
      <c r="D6371" s="26"/>
      <c r="E6371" s="5" t="s">
        <v>12178</v>
      </c>
      <c r="F6371" s="3">
        <v>1</v>
      </c>
      <c r="G6371" s="20">
        <v>2.8</v>
      </c>
      <c r="H6371" s="20">
        <v>3.85</v>
      </c>
      <c r="I6371" s="20"/>
      <c r="J6371" s="30">
        <f t="shared" si="148"/>
        <v>10.78</v>
      </c>
      <c r="K6371" s="22"/>
      <c r="L6371" s="22"/>
      <c r="M6371" s="22"/>
    </row>
    <row r="6372" spans="1:13" ht="15.15" customHeight="1" thickBot="1" x14ac:dyDescent="0.35">
      <c r="A6372" s="22"/>
      <c r="B6372" s="22"/>
      <c r="C6372" s="22"/>
      <c r="D6372" s="26"/>
      <c r="E6372" s="5" t="s">
        <v>12179</v>
      </c>
      <c r="F6372" s="3">
        <v>1</v>
      </c>
      <c r="G6372" s="20">
        <v>3.05</v>
      </c>
      <c r="H6372" s="20">
        <v>1.6</v>
      </c>
      <c r="I6372" s="20"/>
      <c r="J6372" s="30">
        <f t="shared" si="148"/>
        <v>4.88</v>
      </c>
      <c r="K6372" s="22"/>
      <c r="L6372" s="22"/>
      <c r="M6372" s="22"/>
    </row>
    <row r="6373" spans="1:13" ht="15.15" customHeight="1" thickBot="1" x14ac:dyDescent="0.35">
      <c r="A6373" s="22"/>
      <c r="B6373" s="22"/>
      <c r="C6373" s="22"/>
      <c r="D6373" s="26"/>
      <c r="E6373" s="5" t="s">
        <v>12180</v>
      </c>
      <c r="F6373" s="3">
        <v>1</v>
      </c>
      <c r="G6373" s="20">
        <v>2.8</v>
      </c>
      <c r="H6373" s="20">
        <v>6.1</v>
      </c>
      <c r="I6373" s="20"/>
      <c r="J6373" s="30">
        <f t="shared" si="148"/>
        <v>17.079999999999998</v>
      </c>
      <c r="K6373" s="22"/>
      <c r="L6373" s="22"/>
      <c r="M6373" s="22"/>
    </row>
    <row r="6374" spans="1:13" ht="21.3" customHeight="1" thickBot="1" x14ac:dyDescent="0.35">
      <c r="A6374" s="22"/>
      <c r="B6374" s="22"/>
      <c r="C6374" s="22"/>
      <c r="D6374" s="26"/>
      <c r="E6374" s="5" t="s">
        <v>12181</v>
      </c>
      <c r="F6374" s="3"/>
      <c r="G6374" s="20"/>
      <c r="H6374" s="20"/>
      <c r="I6374" s="20"/>
      <c r="J6374" s="24" t="s">
        <v>12182</v>
      </c>
      <c r="K6374" s="22"/>
      <c r="L6374" s="22"/>
      <c r="M6374" s="22"/>
    </row>
    <row r="6375" spans="1:13" ht="15.15" customHeight="1" thickBot="1" x14ac:dyDescent="0.35">
      <c r="A6375" s="22"/>
      <c r="B6375" s="22"/>
      <c r="C6375" s="22"/>
      <c r="D6375" s="26"/>
      <c r="E6375" s="5"/>
      <c r="F6375" s="3">
        <v>1</v>
      </c>
      <c r="G6375" s="20">
        <v>24.45</v>
      </c>
      <c r="H6375" s="20">
        <v>4.1500000000000004</v>
      </c>
      <c r="I6375" s="20"/>
      <c r="J6375" s="30">
        <f>ROUND(F6375*G6375*H6375,3)</f>
        <v>101.468</v>
      </c>
      <c r="K6375" s="22"/>
      <c r="L6375" s="22"/>
      <c r="M6375" s="22"/>
    </row>
    <row r="6376" spans="1:13" ht="15.15" customHeight="1" thickBot="1" x14ac:dyDescent="0.35">
      <c r="A6376" s="22"/>
      <c r="B6376" s="22"/>
      <c r="C6376" s="22"/>
      <c r="D6376" s="26"/>
      <c r="E6376" s="5"/>
      <c r="F6376" s="3">
        <v>1</v>
      </c>
      <c r="G6376" s="20">
        <v>5.4</v>
      </c>
      <c r="H6376" s="20">
        <v>1.9</v>
      </c>
      <c r="I6376" s="20"/>
      <c r="J6376" s="30">
        <f>ROUND(F6376*G6376*H6376,3)</f>
        <v>10.26</v>
      </c>
      <c r="K6376" s="22"/>
      <c r="L6376" s="22"/>
      <c r="M6376" s="22"/>
    </row>
    <row r="6377" spans="1:13" ht="15.15" customHeight="1" thickBot="1" x14ac:dyDescent="0.35">
      <c r="A6377" s="22"/>
      <c r="B6377" s="22"/>
      <c r="C6377" s="22"/>
      <c r="D6377" s="26"/>
      <c r="E6377" s="5" t="s">
        <v>12183</v>
      </c>
      <c r="F6377" s="3"/>
      <c r="G6377" s="20"/>
      <c r="H6377" s="20"/>
      <c r="I6377" s="20"/>
      <c r="J6377" s="24" t="s">
        <v>12184</v>
      </c>
      <c r="K6377" s="22"/>
      <c r="L6377" s="22"/>
      <c r="M6377" s="22"/>
    </row>
    <row r="6378" spans="1:13" ht="15.15" customHeight="1" thickBot="1" x14ac:dyDescent="0.35">
      <c r="A6378" s="22"/>
      <c r="B6378" s="22"/>
      <c r="C6378" s="22"/>
      <c r="D6378" s="26"/>
      <c r="E6378" s="5" t="s">
        <v>12185</v>
      </c>
      <c r="F6378" s="3">
        <v>1</v>
      </c>
      <c r="G6378" s="20">
        <v>4.25</v>
      </c>
      <c r="H6378" s="20">
        <v>1.6</v>
      </c>
      <c r="I6378" s="20"/>
      <c r="J6378" s="30">
        <f>ROUND(F6378*G6378*H6378,3)</f>
        <v>6.8</v>
      </c>
      <c r="K6378" s="22"/>
      <c r="L6378" s="22"/>
      <c r="M6378" s="22"/>
    </row>
    <row r="6379" spans="1:13" ht="15.15" customHeight="1" thickBot="1" x14ac:dyDescent="0.35">
      <c r="A6379" s="22"/>
      <c r="B6379" s="22"/>
      <c r="C6379" s="22"/>
      <c r="D6379" s="26"/>
      <c r="E6379" s="5"/>
      <c r="F6379" s="3">
        <v>2</v>
      </c>
      <c r="G6379" s="20">
        <v>1.2</v>
      </c>
      <c r="H6379" s="20">
        <v>1.1000000000000001</v>
      </c>
      <c r="I6379" s="20"/>
      <c r="J6379" s="30">
        <f>ROUND(F6379*G6379*H6379,3)</f>
        <v>2.64</v>
      </c>
      <c r="K6379" s="32">
        <f>SUM(J6121:J6379)</f>
        <v>3146.0259999999989</v>
      </c>
      <c r="L6379" s="22"/>
      <c r="M6379" s="22"/>
    </row>
    <row r="6380" spans="1:13" ht="15.45" customHeight="1" thickBot="1" x14ac:dyDescent="0.35">
      <c r="A6380" s="10" t="s">
        <v>12186</v>
      </c>
      <c r="B6380" s="5" t="s">
        <v>12187</v>
      </c>
      <c r="C6380" s="5" t="s">
        <v>12188</v>
      </c>
      <c r="D6380" s="84" t="s">
        <v>12189</v>
      </c>
      <c r="E6380" s="84"/>
      <c r="F6380" s="84"/>
      <c r="G6380" s="84"/>
      <c r="H6380" s="84"/>
      <c r="I6380" s="84"/>
      <c r="J6380" s="84"/>
      <c r="K6380" s="20">
        <f>SUM(K6383:K6405)</f>
        <v>5046.7549999999983</v>
      </c>
      <c r="L6380" s="21">
        <f>ROUND(0*(1+M2/100),2)</f>
        <v>0</v>
      </c>
      <c r="M6380" s="21">
        <f>ROUND(K6380*L6380,2)</f>
        <v>0</v>
      </c>
    </row>
    <row r="6381" spans="1:13" ht="67.5" customHeight="1" thickBot="1" x14ac:dyDescent="0.35">
      <c r="A6381" s="22"/>
      <c r="B6381" s="22"/>
      <c r="C6381" s="22"/>
      <c r="D6381" s="84" t="s">
        <v>12190</v>
      </c>
      <c r="E6381" s="84"/>
      <c r="F6381" s="84"/>
      <c r="G6381" s="84"/>
      <c r="H6381" s="84"/>
      <c r="I6381" s="84"/>
      <c r="J6381" s="84"/>
      <c r="K6381" s="84"/>
      <c r="L6381" s="84"/>
      <c r="M6381" s="84"/>
    </row>
    <row r="6382" spans="1:13" ht="15.15" customHeight="1" thickBot="1" x14ac:dyDescent="0.35">
      <c r="A6382" s="22"/>
      <c r="B6382" s="22"/>
      <c r="C6382" s="22"/>
      <c r="D6382" s="22"/>
      <c r="E6382" s="23"/>
      <c r="F6382" s="25" t="s">
        <v>12191</v>
      </c>
      <c r="G6382" s="25" t="s">
        <v>12192</v>
      </c>
      <c r="H6382" s="25" t="s">
        <v>12193</v>
      </c>
      <c r="I6382" s="25" t="s">
        <v>12194</v>
      </c>
      <c r="J6382" s="25" t="s">
        <v>12195</v>
      </c>
      <c r="K6382" s="25" t="s">
        <v>12196</v>
      </c>
      <c r="L6382" s="22"/>
      <c r="M6382" s="22"/>
    </row>
    <row r="6383" spans="1:13" ht="15.15" customHeight="1" thickBot="1" x14ac:dyDescent="0.35">
      <c r="A6383" s="22"/>
      <c r="B6383" s="22"/>
      <c r="C6383" s="22"/>
      <c r="D6383" s="26"/>
      <c r="E6383" s="27" t="s">
        <v>12197</v>
      </c>
      <c r="F6383" s="28">
        <v>2</v>
      </c>
      <c r="G6383" s="29">
        <v>420.37</v>
      </c>
      <c r="H6383" s="29"/>
      <c r="I6383" s="29"/>
      <c r="J6383" s="31">
        <f>ROUND(F6383*G6383,3)</f>
        <v>840.74</v>
      </c>
      <c r="K6383" s="42"/>
      <c r="L6383" s="22"/>
      <c r="M6383" s="22"/>
    </row>
    <row r="6384" spans="1:13" ht="15.15" customHeight="1" thickBot="1" x14ac:dyDescent="0.35">
      <c r="A6384" s="22"/>
      <c r="B6384" s="22"/>
      <c r="C6384" s="22"/>
      <c r="D6384" s="26"/>
      <c r="E6384" s="5" t="s">
        <v>12198</v>
      </c>
      <c r="F6384" s="3">
        <v>2</v>
      </c>
      <c r="G6384" s="20">
        <v>197.79</v>
      </c>
      <c r="H6384" s="20"/>
      <c r="I6384" s="20"/>
      <c r="J6384" s="30">
        <f>ROUND(F6384*G6384,3)</f>
        <v>395.58</v>
      </c>
      <c r="K6384" s="22"/>
      <c r="L6384" s="22"/>
      <c r="M6384" s="22"/>
    </row>
    <row r="6385" spans="1:13" ht="15.15" customHeight="1" thickBot="1" x14ac:dyDescent="0.35">
      <c r="A6385" s="22"/>
      <c r="B6385" s="22"/>
      <c r="C6385" s="22"/>
      <c r="D6385" s="26"/>
      <c r="E6385" s="5" t="s">
        <v>12199</v>
      </c>
      <c r="F6385" s="3">
        <v>2</v>
      </c>
      <c r="G6385" s="20">
        <v>214.5</v>
      </c>
      <c r="H6385" s="20"/>
      <c r="I6385" s="20"/>
      <c r="J6385" s="30">
        <f>ROUND(F6385*G6385,3)</f>
        <v>429</v>
      </c>
      <c r="K6385" s="22"/>
      <c r="L6385" s="22"/>
      <c r="M6385" s="22"/>
    </row>
    <row r="6386" spans="1:13" ht="15.15" customHeight="1" thickBot="1" x14ac:dyDescent="0.35">
      <c r="A6386" s="22"/>
      <c r="B6386" s="22"/>
      <c r="C6386" s="22"/>
      <c r="D6386" s="26"/>
      <c r="E6386" s="5" t="s">
        <v>12200</v>
      </c>
      <c r="F6386" s="3">
        <v>-1</v>
      </c>
      <c r="G6386" s="20">
        <v>1078</v>
      </c>
      <c r="H6386" s="20"/>
      <c r="I6386" s="20"/>
      <c r="J6386" s="30">
        <f>ROUND(F6386*G6386,3)</f>
        <v>-1078</v>
      </c>
      <c r="K6386" s="22"/>
      <c r="L6386" s="22"/>
      <c r="M6386" s="22"/>
    </row>
    <row r="6387" spans="1:13" ht="15.15" customHeight="1" thickBot="1" x14ac:dyDescent="0.35">
      <c r="A6387" s="22"/>
      <c r="B6387" s="22"/>
      <c r="C6387" s="22"/>
      <c r="D6387" s="26"/>
      <c r="E6387" s="5" t="s">
        <v>12201</v>
      </c>
      <c r="F6387" s="3"/>
      <c r="G6387" s="20"/>
      <c r="H6387" s="20"/>
      <c r="I6387" s="20"/>
      <c r="J6387" s="24" t="s">
        <v>12202</v>
      </c>
      <c r="K6387" s="22"/>
      <c r="L6387" s="22"/>
      <c r="M6387" s="22"/>
    </row>
    <row r="6388" spans="1:13" ht="15.15" customHeight="1" thickBot="1" x14ac:dyDescent="0.35">
      <c r="A6388" s="22"/>
      <c r="B6388" s="22"/>
      <c r="C6388" s="22"/>
      <c r="D6388" s="26"/>
      <c r="E6388" s="5"/>
      <c r="F6388" s="3">
        <v>1</v>
      </c>
      <c r="G6388" s="20">
        <v>45.4</v>
      </c>
      <c r="H6388" s="20"/>
      <c r="I6388" s="20">
        <v>2.5</v>
      </c>
      <c r="J6388" s="30">
        <f>ROUND(F6388*G6388*I6388,3)</f>
        <v>113.5</v>
      </c>
      <c r="K6388" s="22"/>
      <c r="L6388" s="22"/>
      <c r="M6388" s="22"/>
    </row>
    <row r="6389" spans="1:13" ht="15.15" customHeight="1" thickBot="1" x14ac:dyDescent="0.35">
      <c r="A6389" s="22"/>
      <c r="B6389" s="22"/>
      <c r="C6389" s="22"/>
      <c r="D6389" s="26"/>
      <c r="E6389" s="5"/>
      <c r="F6389" s="3">
        <v>1</v>
      </c>
      <c r="G6389" s="20">
        <v>33.75</v>
      </c>
      <c r="H6389" s="20"/>
      <c r="I6389" s="20">
        <v>2.5</v>
      </c>
      <c r="J6389" s="30">
        <f>ROUND(F6389*G6389*I6389,3)</f>
        <v>84.375</v>
      </c>
      <c r="K6389" s="22"/>
      <c r="L6389" s="22"/>
      <c r="M6389" s="22"/>
    </row>
    <row r="6390" spans="1:13" ht="15.15" customHeight="1" thickBot="1" x14ac:dyDescent="0.35">
      <c r="A6390" s="22"/>
      <c r="B6390" s="22"/>
      <c r="C6390" s="22"/>
      <c r="D6390" s="26"/>
      <c r="E6390" s="5"/>
      <c r="F6390" s="3">
        <v>1</v>
      </c>
      <c r="G6390" s="20">
        <v>14.35</v>
      </c>
      <c r="H6390" s="20"/>
      <c r="I6390" s="20">
        <v>2.5</v>
      </c>
      <c r="J6390" s="30">
        <f>ROUND(F6390*G6390*I6390,3)</f>
        <v>35.875</v>
      </c>
      <c r="K6390" s="22"/>
      <c r="L6390" s="22"/>
      <c r="M6390" s="22"/>
    </row>
    <row r="6391" spans="1:13" ht="15.15" customHeight="1" thickBot="1" x14ac:dyDescent="0.35">
      <c r="A6391" s="22"/>
      <c r="B6391" s="22"/>
      <c r="C6391" s="22"/>
      <c r="D6391" s="26"/>
      <c r="E6391" s="5" t="s">
        <v>12203</v>
      </c>
      <c r="F6391" s="3">
        <v>2</v>
      </c>
      <c r="G6391" s="20">
        <v>1022.79</v>
      </c>
      <c r="H6391" s="20"/>
      <c r="I6391" s="20"/>
      <c r="J6391" s="30">
        <f t="shared" ref="J6391:J6398" si="149">ROUND(F6391*G6391,3)</f>
        <v>2045.58</v>
      </c>
      <c r="K6391" s="22"/>
      <c r="L6391" s="22"/>
      <c r="M6391" s="22"/>
    </row>
    <row r="6392" spans="1:13" ht="15.15" customHeight="1" thickBot="1" x14ac:dyDescent="0.35">
      <c r="A6392" s="22"/>
      <c r="B6392" s="22"/>
      <c r="C6392" s="22"/>
      <c r="D6392" s="26"/>
      <c r="E6392" s="5" t="s">
        <v>12204</v>
      </c>
      <c r="F6392" s="3">
        <v>2</v>
      </c>
      <c r="G6392" s="20">
        <v>230.55</v>
      </c>
      <c r="H6392" s="20"/>
      <c r="I6392" s="20"/>
      <c r="J6392" s="30">
        <f t="shared" si="149"/>
        <v>461.1</v>
      </c>
      <c r="K6392" s="22"/>
      <c r="L6392" s="22"/>
      <c r="M6392" s="22"/>
    </row>
    <row r="6393" spans="1:13" ht="15.15" customHeight="1" thickBot="1" x14ac:dyDescent="0.35">
      <c r="A6393" s="22"/>
      <c r="B6393" s="22"/>
      <c r="C6393" s="22"/>
      <c r="D6393" s="26"/>
      <c r="E6393" s="5" t="s">
        <v>12205</v>
      </c>
      <c r="F6393" s="3">
        <v>2</v>
      </c>
      <c r="G6393" s="20">
        <v>323.51</v>
      </c>
      <c r="H6393" s="20"/>
      <c r="I6393" s="20"/>
      <c r="J6393" s="30">
        <f t="shared" si="149"/>
        <v>647.02</v>
      </c>
      <c r="K6393" s="22"/>
      <c r="L6393" s="22"/>
      <c r="M6393" s="22"/>
    </row>
    <row r="6394" spans="1:13" ht="15.15" customHeight="1" thickBot="1" x14ac:dyDescent="0.35">
      <c r="A6394" s="22"/>
      <c r="B6394" s="22"/>
      <c r="C6394" s="22"/>
      <c r="D6394" s="26"/>
      <c r="E6394" s="5" t="s">
        <v>12206</v>
      </c>
      <c r="F6394" s="3">
        <v>2</v>
      </c>
      <c r="G6394" s="20">
        <v>830.25</v>
      </c>
      <c r="H6394" s="20"/>
      <c r="I6394" s="20"/>
      <c r="J6394" s="30">
        <f t="shared" si="149"/>
        <v>1660.5</v>
      </c>
      <c r="K6394" s="22"/>
      <c r="L6394" s="22"/>
      <c r="M6394" s="22"/>
    </row>
    <row r="6395" spans="1:13" ht="15.15" customHeight="1" thickBot="1" x14ac:dyDescent="0.35">
      <c r="A6395" s="22"/>
      <c r="B6395" s="22"/>
      <c r="C6395" s="22"/>
      <c r="D6395" s="26"/>
      <c r="E6395" s="5" t="s">
        <v>12207</v>
      </c>
      <c r="F6395" s="3">
        <v>2</v>
      </c>
      <c r="G6395" s="20">
        <v>217.3</v>
      </c>
      <c r="H6395" s="20"/>
      <c r="I6395" s="20"/>
      <c r="J6395" s="30">
        <f t="shared" si="149"/>
        <v>434.6</v>
      </c>
      <c r="K6395" s="22"/>
      <c r="L6395" s="22"/>
      <c r="M6395" s="22"/>
    </row>
    <row r="6396" spans="1:13" ht="21.3" customHeight="1" thickBot="1" x14ac:dyDescent="0.35">
      <c r="A6396" s="22"/>
      <c r="B6396" s="22"/>
      <c r="C6396" s="22"/>
      <c r="D6396" s="26"/>
      <c r="E6396" s="5" t="s">
        <v>12208</v>
      </c>
      <c r="F6396" s="3">
        <v>1</v>
      </c>
      <c r="G6396" s="20">
        <v>1165.02</v>
      </c>
      <c r="H6396" s="20"/>
      <c r="I6396" s="20"/>
      <c r="J6396" s="30">
        <f t="shared" si="149"/>
        <v>1165.02</v>
      </c>
      <c r="K6396" s="22"/>
      <c r="L6396" s="22"/>
      <c r="M6396" s="22"/>
    </row>
    <row r="6397" spans="1:13" ht="21.3" customHeight="1" thickBot="1" x14ac:dyDescent="0.35">
      <c r="A6397" s="22"/>
      <c r="B6397" s="22"/>
      <c r="C6397" s="22"/>
      <c r="D6397" s="26"/>
      <c r="E6397" s="5" t="s">
        <v>12209</v>
      </c>
      <c r="F6397" s="3">
        <v>1</v>
      </c>
      <c r="G6397" s="20">
        <v>73.069999999999993</v>
      </c>
      <c r="H6397" s="20"/>
      <c r="I6397" s="20"/>
      <c r="J6397" s="30">
        <f t="shared" si="149"/>
        <v>73.069999999999993</v>
      </c>
      <c r="K6397" s="22"/>
      <c r="L6397" s="22"/>
      <c r="M6397" s="22"/>
    </row>
    <row r="6398" spans="1:13" ht="15.15" customHeight="1" thickBot="1" x14ac:dyDescent="0.35">
      <c r="A6398" s="22"/>
      <c r="B6398" s="22"/>
      <c r="C6398" s="22"/>
      <c r="D6398" s="26"/>
      <c r="E6398" s="5" t="s">
        <v>12210</v>
      </c>
      <c r="F6398" s="3">
        <v>1</v>
      </c>
      <c r="G6398" s="20">
        <v>116.2</v>
      </c>
      <c r="H6398" s="20"/>
      <c r="I6398" s="20"/>
      <c r="J6398" s="30">
        <f t="shared" si="149"/>
        <v>116.2</v>
      </c>
      <c r="K6398" s="22"/>
      <c r="L6398" s="22"/>
      <c r="M6398" s="22"/>
    </row>
    <row r="6399" spans="1:13" ht="15.15" customHeight="1" thickBot="1" x14ac:dyDescent="0.35">
      <c r="A6399" s="22"/>
      <c r="B6399" s="22"/>
      <c r="C6399" s="22"/>
      <c r="D6399" s="26"/>
      <c r="E6399" s="5" t="s">
        <v>12211</v>
      </c>
      <c r="F6399" s="3"/>
      <c r="G6399" s="20"/>
      <c r="H6399" s="20"/>
      <c r="I6399" s="20"/>
      <c r="J6399" s="24" t="s">
        <v>12212</v>
      </c>
      <c r="K6399" s="22"/>
      <c r="L6399" s="22"/>
      <c r="M6399" s="22"/>
    </row>
    <row r="6400" spans="1:13" ht="21.3" customHeight="1" thickBot="1" x14ac:dyDescent="0.35">
      <c r="A6400" s="22"/>
      <c r="B6400" s="22"/>
      <c r="C6400" s="22"/>
      <c r="D6400" s="26"/>
      <c r="E6400" s="5" t="s">
        <v>12213</v>
      </c>
      <c r="F6400" s="3">
        <v>-1</v>
      </c>
      <c r="G6400" s="20">
        <v>592.95000000000005</v>
      </c>
      <c r="H6400" s="20"/>
      <c r="I6400" s="20"/>
      <c r="J6400" s="30">
        <f>ROUND(F6400*G6400,3)</f>
        <v>-592.95000000000005</v>
      </c>
      <c r="K6400" s="22"/>
      <c r="L6400" s="22"/>
      <c r="M6400" s="22"/>
    </row>
    <row r="6401" spans="1:13" ht="21.3" customHeight="1" thickBot="1" x14ac:dyDescent="0.35">
      <c r="A6401" s="22"/>
      <c r="B6401" s="22"/>
      <c r="C6401" s="22"/>
      <c r="D6401" s="26"/>
      <c r="E6401" s="5" t="s">
        <v>12214</v>
      </c>
      <c r="F6401" s="3">
        <v>-1</v>
      </c>
      <c r="G6401" s="20">
        <v>879.44</v>
      </c>
      <c r="H6401" s="20"/>
      <c r="I6401" s="20"/>
      <c r="J6401" s="30">
        <f>ROUND(F6401*G6401,3)</f>
        <v>-879.44</v>
      </c>
      <c r="K6401" s="22"/>
      <c r="L6401" s="22"/>
      <c r="M6401" s="22"/>
    </row>
    <row r="6402" spans="1:13" ht="15.15" customHeight="1" thickBot="1" x14ac:dyDescent="0.35">
      <c r="A6402" s="22"/>
      <c r="B6402" s="22"/>
      <c r="C6402" s="22"/>
      <c r="D6402" s="26"/>
      <c r="E6402" s="5" t="s">
        <v>12215</v>
      </c>
      <c r="F6402" s="3">
        <v>-1</v>
      </c>
      <c r="G6402" s="20">
        <v>256.005</v>
      </c>
      <c r="H6402" s="20"/>
      <c r="I6402" s="20"/>
      <c r="J6402" s="30">
        <f>ROUND(F6402*G6402,3)</f>
        <v>-256.005</v>
      </c>
      <c r="K6402" s="22"/>
      <c r="L6402" s="22"/>
      <c r="M6402" s="22"/>
    </row>
    <row r="6403" spans="1:13" ht="30.6" customHeight="1" thickBot="1" x14ac:dyDescent="0.35">
      <c r="A6403" s="22"/>
      <c r="B6403" s="22"/>
      <c r="C6403" s="22"/>
      <c r="D6403" s="26"/>
      <c r="E6403" s="5" t="s">
        <v>12216</v>
      </c>
      <c r="F6403" s="3"/>
      <c r="G6403" s="20"/>
      <c r="H6403" s="20"/>
      <c r="I6403" s="20"/>
      <c r="J6403" s="24" t="s">
        <v>12217</v>
      </c>
      <c r="K6403" s="22"/>
      <c r="L6403" s="22"/>
      <c r="M6403" s="22"/>
    </row>
    <row r="6404" spans="1:13" ht="15.15" customHeight="1" thickBot="1" x14ac:dyDescent="0.35">
      <c r="A6404" s="22"/>
      <c r="B6404" s="22"/>
      <c r="C6404" s="22"/>
      <c r="D6404" s="26"/>
      <c r="E6404" s="5" t="s">
        <v>12218</v>
      </c>
      <c r="F6404" s="3">
        <v>-1</v>
      </c>
      <c r="G6404" s="20">
        <v>436.95</v>
      </c>
      <c r="H6404" s="20"/>
      <c r="I6404" s="20"/>
      <c r="J6404" s="30">
        <f>ROUND(F6404*G6404,3)</f>
        <v>-436.95</v>
      </c>
      <c r="K6404" s="22"/>
      <c r="L6404" s="22"/>
      <c r="M6404" s="22"/>
    </row>
    <row r="6405" spans="1:13" ht="15.15" customHeight="1" thickBot="1" x14ac:dyDescent="0.35">
      <c r="A6405" s="22"/>
      <c r="B6405" s="22"/>
      <c r="C6405" s="22"/>
      <c r="D6405" s="26"/>
      <c r="E6405" s="5" t="s">
        <v>12219</v>
      </c>
      <c r="F6405" s="3">
        <v>-1</v>
      </c>
      <c r="G6405" s="20">
        <v>212.06</v>
      </c>
      <c r="H6405" s="20"/>
      <c r="I6405" s="20"/>
      <c r="J6405" s="30">
        <f>ROUND(F6405*G6405,3)</f>
        <v>-212.06</v>
      </c>
      <c r="K6405" s="32">
        <f>SUM(J6383:J6405)</f>
        <v>5046.7549999999983</v>
      </c>
      <c r="L6405" s="22"/>
      <c r="M6405" s="22"/>
    </row>
    <row r="6406" spans="1:13" ht="15.45" customHeight="1" thickBot="1" x14ac:dyDescent="0.35">
      <c r="A6406" s="10" t="s">
        <v>12220</v>
      </c>
      <c r="B6406" s="5" t="s">
        <v>12221</v>
      </c>
      <c r="C6406" s="5" t="s">
        <v>12222</v>
      </c>
      <c r="D6406" s="84" t="s">
        <v>12223</v>
      </c>
      <c r="E6406" s="84"/>
      <c r="F6406" s="84"/>
      <c r="G6406" s="84"/>
      <c r="H6406" s="84"/>
      <c r="I6406" s="84"/>
      <c r="J6406" s="84"/>
      <c r="K6406" s="20">
        <f>SUM(K6409:K6414)</f>
        <v>142.45000000000002</v>
      </c>
      <c r="L6406" s="21">
        <f>ROUND(0*(1+M2/100),2)</f>
        <v>0</v>
      </c>
      <c r="M6406" s="21">
        <f>ROUND(K6406*L6406,2)</f>
        <v>0</v>
      </c>
    </row>
    <row r="6407" spans="1:13" ht="58.35" customHeight="1" thickBot="1" x14ac:dyDescent="0.35">
      <c r="A6407" s="22"/>
      <c r="B6407" s="22"/>
      <c r="C6407" s="22"/>
      <c r="D6407" s="84" t="s">
        <v>12224</v>
      </c>
      <c r="E6407" s="84"/>
      <c r="F6407" s="84"/>
      <c r="G6407" s="84"/>
      <c r="H6407" s="84"/>
      <c r="I6407" s="84"/>
      <c r="J6407" s="84"/>
      <c r="K6407" s="84"/>
      <c r="L6407" s="84"/>
      <c r="M6407" s="84"/>
    </row>
    <row r="6408" spans="1:13" ht="15.15" customHeight="1" thickBot="1" x14ac:dyDescent="0.35">
      <c r="A6408" s="22"/>
      <c r="B6408" s="22"/>
      <c r="C6408" s="22"/>
      <c r="D6408" s="22"/>
      <c r="E6408" s="23"/>
      <c r="F6408" s="25" t="s">
        <v>12225</v>
      </c>
      <c r="G6408" s="25" t="s">
        <v>12226</v>
      </c>
      <c r="H6408" s="25" t="s">
        <v>12227</v>
      </c>
      <c r="I6408" s="25" t="s">
        <v>12228</v>
      </c>
      <c r="J6408" s="25" t="s">
        <v>12229</v>
      </c>
      <c r="K6408" s="25" t="s">
        <v>12230</v>
      </c>
      <c r="L6408" s="22"/>
      <c r="M6408" s="22"/>
    </row>
    <row r="6409" spans="1:13" ht="15.15" customHeight="1" thickBot="1" x14ac:dyDescent="0.35">
      <c r="A6409" s="22"/>
      <c r="B6409" s="22"/>
      <c r="C6409" s="22"/>
      <c r="D6409" s="26"/>
      <c r="E6409" s="27" t="s">
        <v>12231</v>
      </c>
      <c r="F6409" s="28"/>
      <c r="G6409" s="29"/>
      <c r="H6409" s="29"/>
      <c r="I6409" s="29"/>
      <c r="J6409" s="41" t="s">
        <v>12232</v>
      </c>
      <c r="K6409" s="42"/>
      <c r="L6409" s="22"/>
      <c r="M6409" s="22"/>
    </row>
    <row r="6410" spans="1:13" ht="15.15" customHeight="1" thickBot="1" x14ac:dyDescent="0.35">
      <c r="A6410" s="22"/>
      <c r="B6410" s="22"/>
      <c r="C6410" s="22"/>
      <c r="D6410" s="26"/>
      <c r="E6410" s="5" t="s">
        <v>12233</v>
      </c>
      <c r="F6410" s="3">
        <v>1</v>
      </c>
      <c r="G6410" s="20">
        <v>1.8</v>
      </c>
      <c r="H6410" s="20">
        <v>12.15</v>
      </c>
      <c r="I6410" s="20"/>
      <c r="J6410" s="30">
        <f>ROUND(F6410*G6410*H6410,3)</f>
        <v>21.87</v>
      </c>
      <c r="K6410" s="22"/>
      <c r="L6410" s="22"/>
      <c r="M6410" s="22"/>
    </row>
    <row r="6411" spans="1:13" ht="15.15" customHeight="1" thickBot="1" x14ac:dyDescent="0.35">
      <c r="A6411" s="22"/>
      <c r="B6411" s="22"/>
      <c r="C6411" s="22"/>
      <c r="D6411" s="26"/>
      <c r="E6411" s="5" t="s">
        <v>12234</v>
      </c>
      <c r="F6411" s="3"/>
      <c r="G6411" s="20"/>
      <c r="H6411" s="20"/>
      <c r="I6411" s="20"/>
      <c r="J6411" s="24" t="s">
        <v>12235</v>
      </c>
      <c r="K6411" s="22"/>
      <c r="L6411" s="22"/>
      <c r="M6411" s="22"/>
    </row>
    <row r="6412" spans="1:13" ht="15.15" customHeight="1" thickBot="1" x14ac:dyDescent="0.35">
      <c r="A6412" s="22"/>
      <c r="B6412" s="22"/>
      <c r="C6412" s="22"/>
      <c r="D6412" s="26"/>
      <c r="E6412" s="5" t="s">
        <v>12236</v>
      </c>
      <c r="F6412" s="3">
        <v>1</v>
      </c>
      <c r="G6412" s="20">
        <v>1.8</v>
      </c>
      <c r="H6412" s="20">
        <v>25</v>
      </c>
      <c r="I6412" s="20"/>
      <c r="J6412" s="30">
        <f>ROUND(F6412*G6412*H6412,3)</f>
        <v>45</v>
      </c>
      <c r="K6412" s="22"/>
      <c r="L6412" s="22"/>
      <c r="M6412" s="22"/>
    </row>
    <row r="6413" spans="1:13" ht="15.15" customHeight="1" thickBot="1" x14ac:dyDescent="0.35">
      <c r="A6413" s="22"/>
      <c r="B6413" s="22"/>
      <c r="C6413" s="22"/>
      <c r="D6413" s="26"/>
      <c r="E6413" s="5" t="s">
        <v>12237</v>
      </c>
      <c r="F6413" s="3">
        <v>1</v>
      </c>
      <c r="G6413" s="20">
        <v>1.6</v>
      </c>
      <c r="H6413" s="20">
        <v>19.45</v>
      </c>
      <c r="I6413" s="20"/>
      <c r="J6413" s="30">
        <f>ROUND(F6413*G6413*H6413,3)</f>
        <v>31.12</v>
      </c>
      <c r="K6413" s="22"/>
      <c r="L6413" s="22"/>
      <c r="M6413" s="22"/>
    </row>
    <row r="6414" spans="1:13" ht="15.15" customHeight="1" thickBot="1" x14ac:dyDescent="0.35">
      <c r="A6414" s="22"/>
      <c r="B6414" s="22"/>
      <c r="C6414" s="22"/>
      <c r="D6414" s="26"/>
      <c r="E6414" s="5" t="s">
        <v>12238</v>
      </c>
      <c r="F6414" s="3">
        <v>1</v>
      </c>
      <c r="G6414" s="20">
        <v>1.8</v>
      </c>
      <c r="H6414" s="20">
        <v>24.7</v>
      </c>
      <c r="I6414" s="20"/>
      <c r="J6414" s="30">
        <f>ROUND(F6414*G6414*H6414,3)</f>
        <v>44.46</v>
      </c>
      <c r="K6414" s="32">
        <f>SUM(J6409:J6414)</f>
        <v>142.45000000000002</v>
      </c>
      <c r="L6414" s="22"/>
      <c r="M6414" s="22"/>
    </row>
    <row r="6415" spans="1:13" ht="15.45" customHeight="1" thickBot="1" x14ac:dyDescent="0.35">
      <c r="A6415" s="10" t="s">
        <v>12239</v>
      </c>
      <c r="B6415" s="5" t="s">
        <v>12240</v>
      </c>
      <c r="C6415" s="5" t="s">
        <v>12241</v>
      </c>
      <c r="D6415" s="84" t="s">
        <v>12242</v>
      </c>
      <c r="E6415" s="84"/>
      <c r="F6415" s="84"/>
      <c r="G6415" s="84"/>
      <c r="H6415" s="84"/>
      <c r="I6415" s="84"/>
      <c r="J6415" s="84"/>
      <c r="K6415" s="20">
        <f>SUM(K6418:K6419)</f>
        <v>266.92</v>
      </c>
      <c r="L6415" s="21">
        <f>ROUND(0*(1+M2/100),2)</f>
        <v>0</v>
      </c>
      <c r="M6415" s="21">
        <f>ROUND(K6415*L6415,2)</f>
        <v>0</v>
      </c>
    </row>
    <row r="6416" spans="1:13" ht="58.35" customHeight="1" thickBot="1" x14ac:dyDescent="0.35">
      <c r="A6416" s="22"/>
      <c r="B6416" s="22"/>
      <c r="C6416" s="22"/>
      <c r="D6416" s="84" t="s">
        <v>12243</v>
      </c>
      <c r="E6416" s="84"/>
      <c r="F6416" s="84"/>
      <c r="G6416" s="84"/>
      <c r="H6416" s="84"/>
      <c r="I6416" s="84"/>
      <c r="J6416" s="84"/>
      <c r="K6416" s="84"/>
      <c r="L6416" s="84"/>
      <c r="M6416" s="84"/>
    </row>
    <row r="6417" spans="1:13" ht="15.15" customHeight="1" thickBot="1" x14ac:dyDescent="0.35">
      <c r="A6417" s="22"/>
      <c r="B6417" s="22"/>
      <c r="C6417" s="22"/>
      <c r="D6417" s="22"/>
      <c r="E6417" s="23"/>
      <c r="F6417" s="25" t="s">
        <v>12244</v>
      </c>
      <c r="G6417" s="25" t="s">
        <v>12245</v>
      </c>
      <c r="H6417" s="25" t="s">
        <v>12246</v>
      </c>
      <c r="I6417" s="25" t="s">
        <v>12247</v>
      </c>
      <c r="J6417" s="25" t="s">
        <v>12248</v>
      </c>
      <c r="K6417" s="25" t="s">
        <v>12249</v>
      </c>
      <c r="L6417" s="22"/>
      <c r="M6417" s="22"/>
    </row>
    <row r="6418" spans="1:13" ht="15.15" customHeight="1" thickBot="1" x14ac:dyDescent="0.35">
      <c r="A6418" s="22"/>
      <c r="B6418" s="22"/>
      <c r="C6418" s="22"/>
      <c r="D6418" s="26"/>
      <c r="E6418" s="27" t="s">
        <v>12250</v>
      </c>
      <c r="F6418" s="28">
        <v>1</v>
      </c>
      <c r="G6418" s="29">
        <v>16.600000000000001</v>
      </c>
      <c r="H6418" s="29">
        <v>6.1</v>
      </c>
      <c r="I6418" s="29"/>
      <c r="J6418" s="31">
        <f>ROUND(F6418*G6418*H6418,3)</f>
        <v>101.26</v>
      </c>
      <c r="K6418" s="42"/>
      <c r="L6418" s="22"/>
      <c r="M6418" s="22"/>
    </row>
    <row r="6419" spans="1:13" ht="15.15" customHeight="1" thickBot="1" x14ac:dyDescent="0.35">
      <c r="A6419" s="22"/>
      <c r="B6419" s="22"/>
      <c r="C6419" s="22"/>
      <c r="D6419" s="26"/>
      <c r="E6419" s="5"/>
      <c r="F6419" s="3">
        <v>1</v>
      </c>
      <c r="G6419" s="20">
        <v>25.1</v>
      </c>
      <c r="H6419" s="20">
        <v>6.6</v>
      </c>
      <c r="I6419" s="20"/>
      <c r="J6419" s="30">
        <f>ROUND(F6419*G6419*H6419,3)</f>
        <v>165.66</v>
      </c>
      <c r="K6419" s="32">
        <f>SUM(J6418:J6419)</f>
        <v>266.92</v>
      </c>
      <c r="L6419" s="22"/>
      <c r="M6419" s="22"/>
    </row>
    <row r="6420" spans="1:13" ht="15.45" customHeight="1" thickBot="1" x14ac:dyDescent="0.35">
      <c r="A6420" s="34"/>
      <c r="B6420" s="34"/>
      <c r="C6420" s="34"/>
      <c r="D6420" s="35" t="s">
        <v>12251</v>
      </c>
      <c r="E6420" s="36"/>
      <c r="F6420" s="36"/>
      <c r="G6420" s="36"/>
      <c r="H6420" s="36"/>
      <c r="I6420" s="36"/>
      <c r="J6420" s="36"/>
      <c r="K6420" s="36"/>
      <c r="L6420" s="37">
        <f>M6118+M6380+M6406+M6415</f>
        <v>0</v>
      </c>
      <c r="M6420" s="37">
        <f>ROUND(L6420,2)</f>
        <v>0</v>
      </c>
    </row>
    <row r="6421" spans="1:13" ht="15.45" customHeight="1" thickBot="1" x14ac:dyDescent="0.35">
      <c r="A6421" s="38" t="s">
        <v>12252</v>
      </c>
      <c r="B6421" s="38" t="s">
        <v>12253</v>
      </c>
      <c r="C6421" s="39"/>
      <c r="D6421" s="85" t="s">
        <v>12254</v>
      </c>
      <c r="E6421" s="85"/>
      <c r="F6421" s="85"/>
      <c r="G6421" s="85"/>
      <c r="H6421" s="85"/>
      <c r="I6421" s="85"/>
      <c r="J6421" s="85"/>
      <c r="K6421" s="39"/>
      <c r="L6421" s="40">
        <f>L6506</f>
        <v>0</v>
      </c>
      <c r="M6421" s="40">
        <f>ROUND(L6421,2)</f>
        <v>0</v>
      </c>
    </row>
    <row r="6422" spans="1:13" ht="15.45" customHeight="1" thickBot="1" x14ac:dyDescent="0.35">
      <c r="A6422" s="10" t="s">
        <v>12255</v>
      </c>
      <c r="B6422" s="5" t="s">
        <v>12256</v>
      </c>
      <c r="C6422" s="5" t="s">
        <v>12257</v>
      </c>
      <c r="D6422" s="84" t="s">
        <v>12258</v>
      </c>
      <c r="E6422" s="84"/>
      <c r="F6422" s="84"/>
      <c r="G6422" s="84"/>
      <c r="H6422" s="84"/>
      <c r="I6422" s="84"/>
      <c r="J6422" s="84"/>
      <c r="K6422" s="20">
        <f>SUM(K6425:K6429)</f>
        <v>23.400000000000002</v>
      </c>
      <c r="L6422" s="21">
        <f>ROUND(0*(1+M2/100),2)</f>
        <v>0</v>
      </c>
      <c r="M6422" s="21">
        <f>ROUND(K6422*L6422,2)</f>
        <v>0</v>
      </c>
    </row>
    <row r="6423" spans="1:13" ht="58.35" customHeight="1" thickBot="1" x14ac:dyDescent="0.35">
      <c r="A6423" s="22"/>
      <c r="B6423" s="22"/>
      <c r="C6423" s="22"/>
      <c r="D6423" s="84" t="s">
        <v>12259</v>
      </c>
      <c r="E6423" s="84"/>
      <c r="F6423" s="84"/>
      <c r="G6423" s="84"/>
      <c r="H6423" s="84"/>
      <c r="I6423" s="84"/>
      <c r="J6423" s="84"/>
      <c r="K6423" s="84"/>
      <c r="L6423" s="84"/>
      <c r="M6423" s="84"/>
    </row>
    <row r="6424" spans="1:13" ht="15.15" customHeight="1" thickBot="1" x14ac:dyDescent="0.35">
      <c r="A6424" s="22"/>
      <c r="B6424" s="22"/>
      <c r="C6424" s="22"/>
      <c r="D6424" s="22"/>
      <c r="E6424" s="23"/>
      <c r="F6424" s="25" t="s">
        <v>12260</v>
      </c>
      <c r="G6424" s="25" t="s">
        <v>12261</v>
      </c>
      <c r="H6424" s="25" t="s">
        <v>12262</v>
      </c>
      <c r="I6424" s="25" t="s">
        <v>12263</v>
      </c>
      <c r="J6424" s="25" t="s">
        <v>12264</v>
      </c>
      <c r="K6424" s="25" t="s">
        <v>12265</v>
      </c>
      <c r="L6424" s="22"/>
      <c r="M6424" s="22"/>
    </row>
    <row r="6425" spans="1:13" ht="15.15" customHeight="1" thickBot="1" x14ac:dyDescent="0.35">
      <c r="A6425" s="22"/>
      <c r="B6425" s="22"/>
      <c r="C6425" s="22"/>
      <c r="D6425" s="26"/>
      <c r="E6425" s="27" t="s">
        <v>12266</v>
      </c>
      <c r="F6425" s="28">
        <v>4</v>
      </c>
      <c r="G6425" s="29">
        <v>1.8</v>
      </c>
      <c r="H6425" s="29"/>
      <c r="I6425" s="29"/>
      <c r="J6425" s="31">
        <f>ROUND(F6425*G6425,3)</f>
        <v>7.2</v>
      </c>
      <c r="K6425" s="42"/>
      <c r="L6425" s="22"/>
      <c r="M6425" s="22"/>
    </row>
    <row r="6426" spans="1:13" ht="15.15" customHeight="1" thickBot="1" x14ac:dyDescent="0.35">
      <c r="A6426" s="22"/>
      <c r="B6426" s="22"/>
      <c r="C6426" s="22"/>
      <c r="D6426" s="26"/>
      <c r="E6426" s="5"/>
      <c r="F6426" s="3">
        <v>8</v>
      </c>
      <c r="G6426" s="20">
        <v>1.5</v>
      </c>
      <c r="H6426" s="20"/>
      <c r="I6426" s="20"/>
      <c r="J6426" s="30">
        <f>ROUND(F6426*G6426,3)</f>
        <v>12</v>
      </c>
      <c r="K6426" s="22"/>
      <c r="L6426" s="22"/>
      <c r="M6426" s="22"/>
    </row>
    <row r="6427" spans="1:13" ht="15.15" customHeight="1" thickBot="1" x14ac:dyDescent="0.35">
      <c r="A6427" s="22"/>
      <c r="B6427" s="22"/>
      <c r="C6427" s="22"/>
      <c r="D6427" s="26"/>
      <c r="E6427" s="5"/>
      <c r="F6427" s="3">
        <v>1</v>
      </c>
      <c r="G6427" s="20">
        <v>1.6</v>
      </c>
      <c r="H6427" s="20"/>
      <c r="I6427" s="20"/>
      <c r="J6427" s="30">
        <f>ROUND(F6427*G6427,3)</f>
        <v>1.6</v>
      </c>
      <c r="K6427" s="22"/>
      <c r="L6427" s="22"/>
      <c r="M6427" s="22"/>
    </row>
    <row r="6428" spans="1:13" ht="15.15" customHeight="1" thickBot="1" x14ac:dyDescent="0.35">
      <c r="A6428" s="22"/>
      <c r="B6428" s="22"/>
      <c r="C6428" s="22"/>
      <c r="D6428" s="26"/>
      <c r="E6428" s="5"/>
      <c r="F6428" s="3">
        <v>1</v>
      </c>
      <c r="G6428" s="20">
        <v>1</v>
      </c>
      <c r="H6428" s="20"/>
      <c r="I6428" s="20"/>
      <c r="J6428" s="30">
        <f>ROUND(F6428*G6428,3)</f>
        <v>1</v>
      </c>
      <c r="K6428" s="22"/>
      <c r="L6428" s="22"/>
      <c r="M6428" s="22"/>
    </row>
    <row r="6429" spans="1:13" ht="15.15" customHeight="1" thickBot="1" x14ac:dyDescent="0.35">
      <c r="A6429" s="22"/>
      <c r="B6429" s="22"/>
      <c r="C6429" s="22"/>
      <c r="D6429" s="26"/>
      <c r="E6429" s="5"/>
      <c r="F6429" s="3">
        <v>1</v>
      </c>
      <c r="G6429" s="20">
        <v>1.6</v>
      </c>
      <c r="H6429" s="20"/>
      <c r="I6429" s="20"/>
      <c r="J6429" s="30">
        <f>ROUND(F6429*G6429,3)</f>
        <v>1.6</v>
      </c>
      <c r="K6429" s="32">
        <f>SUM(J6425:J6429)</f>
        <v>23.400000000000002</v>
      </c>
      <c r="L6429" s="22"/>
      <c r="M6429" s="22"/>
    </row>
    <row r="6430" spans="1:13" ht="15.45" customHeight="1" thickBot="1" x14ac:dyDescent="0.35">
      <c r="A6430" s="10" t="s">
        <v>12267</v>
      </c>
      <c r="B6430" s="5" t="s">
        <v>12268</v>
      </c>
      <c r="C6430" s="5" t="s">
        <v>12269</v>
      </c>
      <c r="D6430" s="84" t="s">
        <v>12270</v>
      </c>
      <c r="E6430" s="84"/>
      <c r="F6430" s="84"/>
      <c r="G6430" s="84"/>
      <c r="H6430" s="84"/>
      <c r="I6430" s="84"/>
      <c r="J6430" s="84"/>
      <c r="K6430" s="20">
        <f>SUM(K6433:K6437)</f>
        <v>23.400000000000002</v>
      </c>
      <c r="L6430" s="21">
        <f>ROUND(0*(1+M2/100),2)</f>
        <v>0</v>
      </c>
      <c r="M6430" s="21">
        <f>ROUND(K6430*L6430,2)</f>
        <v>0</v>
      </c>
    </row>
    <row r="6431" spans="1:13" ht="58.35" customHeight="1" thickBot="1" x14ac:dyDescent="0.35">
      <c r="A6431" s="22"/>
      <c r="B6431" s="22"/>
      <c r="C6431" s="22"/>
      <c r="D6431" s="84" t="s">
        <v>12271</v>
      </c>
      <c r="E6431" s="84"/>
      <c r="F6431" s="84"/>
      <c r="G6431" s="84"/>
      <c r="H6431" s="84"/>
      <c r="I6431" s="84"/>
      <c r="J6431" s="84"/>
      <c r="K6431" s="84"/>
      <c r="L6431" s="84"/>
      <c r="M6431" s="84"/>
    </row>
    <row r="6432" spans="1:13" ht="15.15" customHeight="1" thickBot="1" x14ac:dyDescent="0.35">
      <c r="A6432" s="22"/>
      <c r="B6432" s="22"/>
      <c r="C6432" s="22"/>
      <c r="D6432" s="22"/>
      <c r="E6432" s="23"/>
      <c r="F6432" s="25" t="s">
        <v>12272</v>
      </c>
      <c r="G6432" s="25" t="s">
        <v>12273</v>
      </c>
      <c r="H6432" s="25" t="s">
        <v>12274</v>
      </c>
      <c r="I6432" s="25" t="s">
        <v>12275</v>
      </c>
      <c r="J6432" s="25" t="s">
        <v>12276</v>
      </c>
      <c r="K6432" s="25" t="s">
        <v>12277</v>
      </c>
      <c r="L6432" s="22"/>
      <c r="M6432" s="22"/>
    </row>
    <row r="6433" spans="1:13" ht="15.15" customHeight="1" thickBot="1" x14ac:dyDescent="0.35">
      <c r="A6433" s="22"/>
      <c r="B6433" s="22"/>
      <c r="C6433" s="22"/>
      <c r="D6433" s="26"/>
      <c r="E6433" s="27" t="s">
        <v>12278</v>
      </c>
      <c r="F6433" s="28">
        <v>4</v>
      </c>
      <c r="G6433" s="29">
        <v>1.8</v>
      </c>
      <c r="H6433" s="29"/>
      <c r="I6433" s="29"/>
      <c r="J6433" s="31">
        <f>ROUND(F6433*G6433,3)</f>
        <v>7.2</v>
      </c>
      <c r="K6433" s="42"/>
      <c r="L6433" s="22"/>
      <c r="M6433" s="22"/>
    </row>
    <row r="6434" spans="1:13" ht="15.15" customHeight="1" thickBot="1" x14ac:dyDescent="0.35">
      <c r="A6434" s="22"/>
      <c r="B6434" s="22"/>
      <c r="C6434" s="22"/>
      <c r="D6434" s="26"/>
      <c r="E6434" s="5"/>
      <c r="F6434" s="3">
        <v>8</v>
      </c>
      <c r="G6434" s="20">
        <v>1.5</v>
      </c>
      <c r="H6434" s="20"/>
      <c r="I6434" s="20"/>
      <c r="J6434" s="30">
        <f>ROUND(F6434*G6434,3)</f>
        <v>12</v>
      </c>
      <c r="K6434" s="22"/>
      <c r="L6434" s="22"/>
      <c r="M6434" s="22"/>
    </row>
    <row r="6435" spans="1:13" ht="15.15" customHeight="1" thickBot="1" x14ac:dyDescent="0.35">
      <c r="A6435" s="22"/>
      <c r="B6435" s="22"/>
      <c r="C6435" s="22"/>
      <c r="D6435" s="26"/>
      <c r="E6435" s="5"/>
      <c r="F6435" s="3">
        <v>1</v>
      </c>
      <c r="G6435" s="20">
        <v>1.6</v>
      </c>
      <c r="H6435" s="20"/>
      <c r="I6435" s="20"/>
      <c r="J6435" s="30">
        <f>ROUND(F6435*G6435,3)</f>
        <v>1.6</v>
      </c>
      <c r="K6435" s="22"/>
      <c r="L6435" s="22"/>
      <c r="M6435" s="22"/>
    </row>
    <row r="6436" spans="1:13" ht="15.15" customHeight="1" thickBot="1" x14ac:dyDescent="0.35">
      <c r="A6436" s="22"/>
      <c r="B6436" s="22"/>
      <c r="C6436" s="22"/>
      <c r="D6436" s="26"/>
      <c r="E6436" s="5"/>
      <c r="F6436" s="3">
        <v>1</v>
      </c>
      <c r="G6436" s="20">
        <v>1</v>
      </c>
      <c r="H6436" s="20"/>
      <c r="I6436" s="20"/>
      <c r="J6436" s="30">
        <f>ROUND(F6436*G6436,3)</f>
        <v>1</v>
      </c>
      <c r="K6436" s="22"/>
      <c r="L6436" s="22"/>
      <c r="M6436" s="22"/>
    </row>
    <row r="6437" spans="1:13" ht="15.15" customHeight="1" thickBot="1" x14ac:dyDescent="0.35">
      <c r="A6437" s="22"/>
      <c r="B6437" s="22"/>
      <c r="C6437" s="22"/>
      <c r="D6437" s="26"/>
      <c r="E6437" s="5"/>
      <c r="F6437" s="3">
        <v>1</v>
      </c>
      <c r="G6437" s="20">
        <v>1.6</v>
      </c>
      <c r="H6437" s="20"/>
      <c r="I6437" s="20"/>
      <c r="J6437" s="30">
        <f>ROUND(F6437*G6437,3)</f>
        <v>1.6</v>
      </c>
      <c r="K6437" s="32">
        <f>SUM(J6433:J6437)</f>
        <v>23.400000000000002</v>
      </c>
      <c r="L6437" s="22"/>
      <c r="M6437" s="22"/>
    </row>
    <row r="6438" spans="1:13" ht="15.45" customHeight="1" thickBot="1" x14ac:dyDescent="0.35">
      <c r="A6438" s="10" t="s">
        <v>12279</v>
      </c>
      <c r="B6438" s="5" t="s">
        <v>12280</v>
      </c>
      <c r="C6438" s="5" t="s">
        <v>12281</v>
      </c>
      <c r="D6438" s="84" t="s">
        <v>12282</v>
      </c>
      <c r="E6438" s="84"/>
      <c r="F6438" s="84"/>
      <c r="G6438" s="84"/>
      <c r="H6438" s="84"/>
      <c r="I6438" s="84"/>
      <c r="J6438" s="84"/>
      <c r="K6438" s="20">
        <f>SUM(K6441:K6505)</f>
        <v>493.27100000000007</v>
      </c>
      <c r="L6438" s="21">
        <f>ROUND(0*(1+M2/100),2)</f>
        <v>0</v>
      </c>
      <c r="M6438" s="21">
        <f>ROUND(K6438*L6438,2)</f>
        <v>0</v>
      </c>
    </row>
    <row r="6439" spans="1:13" ht="49.05" customHeight="1" thickBot="1" x14ac:dyDescent="0.35">
      <c r="A6439" s="22"/>
      <c r="B6439" s="22"/>
      <c r="C6439" s="22"/>
      <c r="D6439" s="84" t="s">
        <v>12283</v>
      </c>
      <c r="E6439" s="84"/>
      <c r="F6439" s="84"/>
      <c r="G6439" s="84"/>
      <c r="H6439" s="84"/>
      <c r="I6439" s="84"/>
      <c r="J6439" s="84"/>
      <c r="K6439" s="84"/>
      <c r="L6439" s="84"/>
      <c r="M6439" s="84"/>
    </row>
    <row r="6440" spans="1:13" ht="15.15" customHeight="1" thickBot="1" x14ac:dyDescent="0.35">
      <c r="A6440" s="22"/>
      <c r="B6440" s="22"/>
      <c r="C6440" s="22"/>
      <c r="D6440" s="22"/>
      <c r="E6440" s="23"/>
      <c r="F6440" s="25" t="s">
        <v>12284</v>
      </c>
      <c r="G6440" s="25" t="s">
        <v>12285</v>
      </c>
      <c r="H6440" s="25" t="s">
        <v>12286</v>
      </c>
      <c r="I6440" s="25" t="s">
        <v>12287</v>
      </c>
      <c r="J6440" s="25" t="s">
        <v>12288</v>
      </c>
      <c r="K6440" s="25" t="s">
        <v>12289</v>
      </c>
      <c r="L6440" s="22"/>
      <c r="M6440" s="22"/>
    </row>
    <row r="6441" spans="1:13" ht="15.15" customHeight="1" thickBot="1" x14ac:dyDescent="0.35">
      <c r="A6441" s="22"/>
      <c r="B6441" s="22"/>
      <c r="C6441" s="22"/>
      <c r="D6441" s="26"/>
      <c r="E6441" s="27" t="s">
        <v>12290</v>
      </c>
      <c r="F6441" s="28"/>
      <c r="G6441" s="29"/>
      <c r="H6441" s="29"/>
      <c r="I6441" s="29"/>
      <c r="J6441" s="41" t="s">
        <v>12291</v>
      </c>
      <c r="K6441" s="42"/>
      <c r="L6441" s="22"/>
      <c r="M6441" s="22"/>
    </row>
    <row r="6442" spans="1:13" ht="15.15" customHeight="1" thickBot="1" x14ac:dyDescent="0.35">
      <c r="A6442" s="22"/>
      <c r="B6442" s="22"/>
      <c r="C6442" s="22"/>
      <c r="D6442" s="26"/>
      <c r="E6442" s="5" t="s">
        <v>12292</v>
      </c>
      <c r="F6442" s="3"/>
      <c r="G6442" s="20"/>
      <c r="H6442" s="20"/>
      <c r="I6442" s="20"/>
      <c r="J6442" s="24" t="s">
        <v>12293</v>
      </c>
      <c r="K6442" s="22"/>
      <c r="L6442" s="22"/>
      <c r="M6442" s="22"/>
    </row>
    <row r="6443" spans="1:13" ht="15.15" customHeight="1" thickBot="1" x14ac:dyDescent="0.35">
      <c r="A6443" s="22"/>
      <c r="B6443" s="22"/>
      <c r="C6443" s="22"/>
      <c r="D6443" s="26"/>
      <c r="E6443" s="5"/>
      <c r="F6443" s="3">
        <v>2</v>
      </c>
      <c r="G6443" s="20">
        <v>3.4</v>
      </c>
      <c r="H6443" s="20">
        <v>0.95</v>
      </c>
      <c r="I6443" s="20"/>
      <c r="J6443" s="30">
        <f>ROUND(F6443*G6443*H6443,3)</f>
        <v>6.46</v>
      </c>
      <c r="K6443" s="22"/>
      <c r="L6443" s="22"/>
      <c r="M6443" s="22"/>
    </row>
    <row r="6444" spans="1:13" ht="15.15" customHeight="1" thickBot="1" x14ac:dyDescent="0.35">
      <c r="A6444" s="22"/>
      <c r="B6444" s="22"/>
      <c r="C6444" s="22"/>
      <c r="D6444" s="26"/>
      <c r="E6444" s="5"/>
      <c r="F6444" s="3">
        <v>1</v>
      </c>
      <c r="G6444" s="20">
        <v>2.1</v>
      </c>
      <c r="H6444" s="20">
        <v>0.95</v>
      </c>
      <c r="I6444" s="20"/>
      <c r="J6444" s="30">
        <f>ROUND(F6444*G6444*H6444,3)</f>
        <v>1.9950000000000001</v>
      </c>
      <c r="K6444" s="22"/>
      <c r="L6444" s="22"/>
      <c r="M6444" s="22"/>
    </row>
    <row r="6445" spans="1:13" ht="15.15" customHeight="1" thickBot="1" x14ac:dyDescent="0.35">
      <c r="A6445" s="22"/>
      <c r="B6445" s="22"/>
      <c r="C6445" s="22"/>
      <c r="D6445" s="26"/>
      <c r="E6445" s="5"/>
      <c r="F6445" s="3">
        <v>4</v>
      </c>
      <c r="G6445" s="20">
        <v>4.2</v>
      </c>
      <c r="H6445" s="20">
        <v>0.95</v>
      </c>
      <c r="I6445" s="20"/>
      <c r="J6445" s="30">
        <f>ROUND(F6445*G6445*H6445,3)</f>
        <v>15.96</v>
      </c>
      <c r="K6445" s="22"/>
      <c r="L6445" s="22"/>
      <c r="M6445" s="22"/>
    </row>
    <row r="6446" spans="1:13" ht="15.15" customHeight="1" thickBot="1" x14ac:dyDescent="0.35">
      <c r="A6446" s="22"/>
      <c r="B6446" s="22"/>
      <c r="C6446" s="22"/>
      <c r="D6446" s="26"/>
      <c r="E6446" s="5"/>
      <c r="F6446" s="3">
        <v>2</v>
      </c>
      <c r="G6446" s="20">
        <v>2.15</v>
      </c>
      <c r="H6446" s="20">
        <v>0.95</v>
      </c>
      <c r="I6446" s="20"/>
      <c r="J6446" s="30">
        <f>ROUND(F6446*G6446*H6446,3)</f>
        <v>4.085</v>
      </c>
      <c r="K6446" s="22"/>
      <c r="L6446" s="22"/>
      <c r="M6446" s="22"/>
    </row>
    <row r="6447" spans="1:13" ht="15.15" customHeight="1" thickBot="1" x14ac:dyDescent="0.35">
      <c r="A6447" s="22"/>
      <c r="B6447" s="22"/>
      <c r="C6447" s="22"/>
      <c r="D6447" s="26"/>
      <c r="E6447" s="5"/>
      <c r="F6447" s="3">
        <v>1</v>
      </c>
      <c r="G6447" s="20">
        <v>2.4</v>
      </c>
      <c r="H6447" s="20">
        <v>0.95</v>
      </c>
      <c r="I6447" s="20"/>
      <c r="J6447" s="30">
        <f>ROUND(F6447*G6447*H6447,3)</f>
        <v>2.2799999999999998</v>
      </c>
      <c r="K6447" s="22"/>
      <c r="L6447" s="22"/>
      <c r="M6447" s="22"/>
    </row>
    <row r="6448" spans="1:13" ht="15.15" customHeight="1" thickBot="1" x14ac:dyDescent="0.35">
      <c r="A6448" s="22"/>
      <c r="B6448" s="22"/>
      <c r="C6448" s="22"/>
      <c r="D6448" s="26"/>
      <c r="E6448" s="5" t="s">
        <v>12294</v>
      </c>
      <c r="F6448" s="3"/>
      <c r="G6448" s="20"/>
      <c r="H6448" s="20"/>
      <c r="I6448" s="20"/>
      <c r="J6448" s="24" t="s">
        <v>12295</v>
      </c>
      <c r="K6448" s="22"/>
      <c r="L6448" s="22"/>
      <c r="M6448" s="22"/>
    </row>
    <row r="6449" spans="1:13" ht="15.15" customHeight="1" thickBot="1" x14ac:dyDescent="0.35">
      <c r="A6449" s="22"/>
      <c r="B6449" s="22"/>
      <c r="C6449" s="22"/>
      <c r="D6449" s="26"/>
      <c r="E6449" s="5"/>
      <c r="F6449" s="3">
        <v>4</v>
      </c>
      <c r="G6449" s="20">
        <v>4.2</v>
      </c>
      <c r="H6449" s="20">
        <v>0.95</v>
      </c>
      <c r="I6449" s="20"/>
      <c r="J6449" s="30">
        <f t="shared" ref="J6449:J6456" si="150">ROUND(F6449*G6449*H6449,3)</f>
        <v>15.96</v>
      </c>
      <c r="K6449" s="22"/>
      <c r="L6449" s="22"/>
      <c r="M6449" s="22"/>
    </row>
    <row r="6450" spans="1:13" ht="15.15" customHeight="1" thickBot="1" x14ac:dyDescent="0.35">
      <c r="A6450" s="22"/>
      <c r="B6450" s="22"/>
      <c r="C6450" s="22"/>
      <c r="D6450" s="26"/>
      <c r="E6450" s="5"/>
      <c r="F6450" s="3">
        <v>1</v>
      </c>
      <c r="G6450" s="20">
        <v>2.4</v>
      </c>
      <c r="H6450" s="20">
        <v>0.95</v>
      </c>
      <c r="I6450" s="20"/>
      <c r="J6450" s="30">
        <f t="shared" si="150"/>
        <v>2.2799999999999998</v>
      </c>
      <c r="K6450" s="22"/>
      <c r="L6450" s="22"/>
      <c r="M6450" s="22"/>
    </row>
    <row r="6451" spans="1:13" ht="15.15" customHeight="1" thickBot="1" x14ac:dyDescent="0.35">
      <c r="A6451" s="22"/>
      <c r="B6451" s="22"/>
      <c r="C6451" s="22"/>
      <c r="D6451" s="26"/>
      <c r="E6451" s="5"/>
      <c r="F6451" s="3">
        <v>1</v>
      </c>
      <c r="G6451" s="20">
        <v>0.9</v>
      </c>
      <c r="H6451" s="20">
        <v>0.95</v>
      </c>
      <c r="I6451" s="20"/>
      <c r="J6451" s="30">
        <f t="shared" si="150"/>
        <v>0.85499999999999998</v>
      </c>
      <c r="K6451" s="22"/>
      <c r="L6451" s="22"/>
      <c r="M6451" s="22"/>
    </row>
    <row r="6452" spans="1:13" ht="15.15" customHeight="1" thickBot="1" x14ac:dyDescent="0.35">
      <c r="A6452" s="22"/>
      <c r="B6452" s="22"/>
      <c r="C6452" s="22"/>
      <c r="D6452" s="26"/>
      <c r="E6452" s="5"/>
      <c r="F6452" s="3">
        <v>8</v>
      </c>
      <c r="G6452" s="20">
        <v>4.9000000000000004</v>
      </c>
      <c r="H6452" s="20">
        <v>0.95</v>
      </c>
      <c r="I6452" s="20"/>
      <c r="J6452" s="30">
        <f t="shared" si="150"/>
        <v>37.24</v>
      </c>
      <c r="K6452" s="22"/>
      <c r="L6452" s="22"/>
      <c r="M6452" s="22"/>
    </row>
    <row r="6453" spans="1:13" ht="15.15" customHeight="1" thickBot="1" x14ac:dyDescent="0.35">
      <c r="A6453" s="22"/>
      <c r="B6453" s="22"/>
      <c r="C6453" s="22"/>
      <c r="D6453" s="26"/>
      <c r="E6453" s="5"/>
      <c r="F6453" s="3">
        <v>6</v>
      </c>
      <c r="G6453" s="20">
        <v>1</v>
      </c>
      <c r="H6453" s="20">
        <v>0.95</v>
      </c>
      <c r="I6453" s="20"/>
      <c r="J6453" s="30">
        <f t="shared" si="150"/>
        <v>5.7</v>
      </c>
      <c r="K6453" s="22"/>
      <c r="L6453" s="22"/>
      <c r="M6453" s="22"/>
    </row>
    <row r="6454" spans="1:13" ht="15.15" customHeight="1" thickBot="1" x14ac:dyDescent="0.35">
      <c r="A6454" s="22"/>
      <c r="B6454" s="22"/>
      <c r="C6454" s="22"/>
      <c r="D6454" s="26"/>
      <c r="E6454" s="5"/>
      <c r="F6454" s="3">
        <v>1</v>
      </c>
      <c r="G6454" s="20">
        <v>1.5</v>
      </c>
      <c r="H6454" s="20">
        <v>0.95</v>
      </c>
      <c r="I6454" s="20"/>
      <c r="J6454" s="30">
        <f t="shared" si="150"/>
        <v>1.425</v>
      </c>
      <c r="K6454" s="22"/>
      <c r="L6454" s="22"/>
      <c r="M6454" s="22"/>
    </row>
    <row r="6455" spans="1:13" ht="15.15" customHeight="1" thickBot="1" x14ac:dyDescent="0.35">
      <c r="A6455" s="22"/>
      <c r="B6455" s="22"/>
      <c r="C6455" s="22"/>
      <c r="D6455" s="26"/>
      <c r="E6455" s="5"/>
      <c r="F6455" s="3">
        <v>2</v>
      </c>
      <c r="G6455" s="20">
        <v>3.35</v>
      </c>
      <c r="H6455" s="20">
        <v>0.95</v>
      </c>
      <c r="I6455" s="20"/>
      <c r="J6455" s="30">
        <f t="shared" si="150"/>
        <v>6.3650000000000002</v>
      </c>
      <c r="K6455" s="22"/>
      <c r="L6455" s="22"/>
      <c r="M6455" s="22"/>
    </row>
    <row r="6456" spans="1:13" ht="15.15" customHeight="1" thickBot="1" x14ac:dyDescent="0.35">
      <c r="A6456" s="22"/>
      <c r="B6456" s="22"/>
      <c r="C6456" s="22"/>
      <c r="D6456" s="26"/>
      <c r="E6456" s="5"/>
      <c r="F6456" s="3">
        <v>1</v>
      </c>
      <c r="G6456" s="20">
        <v>1.7</v>
      </c>
      <c r="H6456" s="20">
        <v>0.95</v>
      </c>
      <c r="I6456" s="20"/>
      <c r="J6456" s="30">
        <f t="shared" si="150"/>
        <v>1.615</v>
      </c>
      <c r="K6456" s="22"/>
      <c r="L6456" s="22"/>
      <c r="M6456" s="22"/>
    </row>
    <row r="6457" spans="1:13" ht="15.15" customHeight="1" thickBot="1" x14ac:dyDescent="0.35">
      <c r="A6457" s="22"/>
      <c r="B6457" s="22"/>
      <c r="C6457" s="22"/>
      <c r="D6457" s="26"/>
      <c r="E6457" s="5" t="s">
        <v>12296</v>
      </c>
      <c r="F6457" s="3"/>
      <c r="G6457" s="20"/>
      <c r="H6457" s="20"/>
      <c r="I6457" s="20"/>
      <c r="J6457" s="24" t="s">
        <v>12297</v>
      </c>
      <c r="K6457" s="22"/>
      <c r="L6457" s="22"/>
      <c r="M6457" s="22"/>
    </row>
    <row r="6458" spans="1:13" ht="15.15" customHeight="1" thickBot="1" x14ac:dyDescent="0.35">
      <c r="A6458" s="22"/>
      <c r="B6458" s="22"/>
      <c r="C6458" s="22"/>
      <c r="D6458" s="26"/>
      <c r="E6458" s="5"/>
      <c r="F6458" s="3">
        <v>4</v>
      </c>
      <c r="G6458" s="20">
        <v>4.2</v>
      </c>
      <c r="H6458" s="20">
        <v>0.95</v>
      </c>
      <c r="I6458" s="20"/>
      <c r="J6458" s="30">
        <f t="shared" ref="J6458:J6466" si="151">ROUND(F6458*G6458*H6458,3)</f>
        <v>15.96</v>
      </c>
      <c r="K6458" s="22"/>
      <c r="L6458" s="22"/>
      <c r="M6458" s="22"/>
    </row>
    <row r="6459" spans="1:13" ht="15.15" customHeight="1" thickBot="1" x14ac:dyDescent="0.35">
      <c r="A6459" s="22"/>
      <c r="B6459" s="22"/>
      <c r="C6459" s="22"/>
      <c r="D6459" s="26"/>
      <c r="E6459" s="5"/>
      <c r="F6459" s="3">
        <v>1</v>
      </c>
      <c r="G6459" s="20">
        <v>2.4</v>
      </c>
      <c r="H6459" s="20">
        <v>0.95</v>
      </c>
      <c r="I6459" s="20"/>
      <c r="J6459" s="30">
        <f t="shared" si="151"/>
        <v>2.2799999999999998</v>
      </c>
      <c r="K6459" s="22"/>
      <c r="L6459" s="22"/>
      <c r="M6459" s="22"/>
    </row>
    <row r="6460" spans="1:13" ht="15.15" customHeight="1" thickBot="1" x14ac:dyDescent="0.35">
      <c r="A6460" s="22"/>
      <c r="B6460" s="22"/>
      <c r="C6460" s="22"/>
      <c r="D6460" s="26"/>
      <c r="E6460" s="5"/>
      <c r="F6460" s="3">
        <v>1</v>
      </c>
      <c r="G6460" s="20">
        <v>0.9</v>
      </c>
      <c r="H6460" s="20">
        <v>0.95</v>
      </c>
      <c r="I6460" s="20"/>
      <c r="J6460" s="30">
        <f t="shared" si="151"/>
        <v>0.85499999999999998</v>
      </c>
      <c r="K6460" s="22"/>
      <c r="L6460" s="22"/>
      <c r="M6460" s="22"/>
    </row>
    <row r="6461" spans="1:13" ht="15.15" customHeight="1" thickBot="1" x14ac:dyDescent="0.35">
      <c r="A6461" s="22"/>
      <c r="B6461" s="22"/>
      <c r="C6461" s="22"/>
      <c r="D6461" s="26"/>
      <c r="E6461" s="5"/>
      <c r="F6461" s="3">
        <v>8</v>
      </c>
      <c r="G6461" s="20">
        <v>4.9000000000000004</v>
      </c>
      <c r="H6461" s="20">
        <v>0.95</v>
      </c>
      <c r="I6461" s="20"/>
      <c r="J6461" s="30">
        <f t="shared" si="151"/>
        <v>37.24</v>
      </c>
      <c r="K6461" s="22"/>
      <c r="L6461" s="22"/>
      <c r="M6461" s="22"/>
    </row>
    <row r="6462" spans="1:13" ht="15.15" customHeight="1" thickBot="1" x14ac:dyDescent="0.35">
      <c r="A6462" s="22"/>
      <c r="B6462" s="22"/>
      <c r="C6462" s="22"/>
      <c r="D6462" s="26"/>
      <c r="E6462" s="5"/>
      <c r="F6462" s="3">
        <v>6</v>
      </c>
      <c r="G6462" s="20">
        <v>1</v>
      </c>
      <c r="H6462" s="20">
        <v>0.95</v>
      </c>
      <c r="I6462" s="20"/>
      <c r="J6462" s="30">
        <f t="shared" si="151"/>
        <v>5.7</v>
      </c>
      <c r="K6462" s="22"/>
      <c r="L6462" s="22"/>
      <c r="M6462" s="22"/>
    </row>
    <row r="6463" spans="1:13" ht="15.15" customHeight="1" thickBot="1" x14ac:dyDescent="0.35">
      <c r="A6463" s="22"/>
      <c r="B6463" s="22"/>
      <c r="C6463" s="22"/>
      <c r="D6463" s="26"/>
      <c r="E6463" s="5"/>
      <c r="F6463" s="3">
        <v>1</v>
      </c>
      <c r="G6463" s="20">
        <v>1.5</v>
      </c>
      <c r="H6463" s="20">
        <v>0.95</v>
      </c>
      <c r="I6463" s="20"/>
      <c r="J6463" s="30">
        <f t="shared" si="151"/>
        <v>1.425</v>
      </c>
      <c r="K6463" s="22"/>
      <c r="L6463" s="22"/>
      <c r="M6463" s="22"/>
    </row>
    <row r="6464" spans="1:13" ht="15.15" customHeight="1" thickBot="1" x14ac:dyDescent="0.35">
      <c r="A6464" s="22"/>
      <c r="B6464" s="22"/>
      <c r="C6464" s="22"/>
      <c r="D6464" s="26"/>
      <c r="E6464" s="5"/>
      <c r="F6464" s="3">
        <v>4</v>
      </c>
      <c r="G6464" s="20">
        <v>4.5</v>
      </c>
      <c r="H6464" s="20">
        <v>0.95</v>
      </c>
      <c r="I6464" s="20"/>
      <c r="J6464" s="30">
        <f t="shared" si="151"/>
        <v>17.100000000000001</v>
      </c>
      <c r="K6464" s="22"/>
      <c r="L6464" s="22"/>
      <c r="M6464" s="22"/>
    </row>
    <row r="6465" spans="1:13" ht="15.15" customHeight="1" thickBot="1" x14ac:dyDescent="0.35">
      <c r="A6465" s="22"/>
      <c r="B6465" s="22"/>
      <c r="C6465" s="22"/>
      <c r="D6465" s="26"/>
      <c r="E6465" s="5"/>
      <c r="F6465" s="3">
        <v>4</v>
      </c>
      <c r="G6465" s="20">
        <v>0.95</v>
      </c>
      <c r="H6465" s="20">
        <v>0.95</v>
      </c>
      <c r="I6465" s="20"/>
      <c r="J6465" s="30">
        <f t="shared" si="151"/>
        <v>3.61</v>
      </c>
      <c r="K6465" s="22"/>
      <c r="L6465" s="22"/>
      <c r="M6465" s="22"/>
    </row>
    <row r="6466" spans="1:13" ht="15.15" customHeight="1" thickBot="1" x14ac:dyDescent="0.35">
      <c r="A6466" s="22"/>
      <c r="B6466" s="22"/>
      <c r="C6466" s="22"/>
      <c r="D6466" s="26"/>
      <c r="E6466" s="5"/>
      <c r="F6466" s="3">
        <v>2</v>
      </c>
      <c r="G6466" s="20">
        <v>9</v>
      </c>
      <c r="H6466" s="20">
        <v>0.95</v>
      </c>
      <c r="I6466" s="20"/>
      <c r="J6466" s="30">
        <f t="shared" si="151"/>
        <v>17.100000000000001</v>
      </c>
      <c r="K6466" s="22"/>
      <c r="L6466" s="22"/>
      <c r="M6466" s="22"/>
    </row>
    <row r="6467" spans="1:13" ht="15.15" customHeight="1" thickBot="1" x14ac:dyDescent="0.35">
      <c r="A6467" s="22"/>
      <c r="B6467" s="22"/>
      <c r="C6467" s="22"/>
      <c r="D6467" s="26"/>
      <c r="E6467" s="5" t="s">
        <v>12298</v>
      </c>
      <c r="F6467" s="3"/>
      <c r="G6467" s="20"/>
      <c r="H6467" s="20"/>
      <c r="I6467" s="20"/>
      <c r="J6467" s="24" t="s">
        <v>12299</v>
      </c>
      <c r="K6467" s="22"/>
      <c r="L6467" s="22"/>
      <c r="M6467" s="22"/>
    </row>
    <row r="6468" spans="1:13" ht="15.15" customHeight="1" thickBot="1" x14ac:dyDescent="0.35">
      <c r="A6468" s="22"/>
      <c r="B6468" s="22"/>
      <c r="C6468" s="22"/>
      <c r="D6468" s="26"/>
      <c r="E6468" s="5"/>
      <c r="F6468" s="3">
        <v>4</v>
      </c>
      <c r="G6468" s="20">
        <v>4.2</v>
      </c>
      <c r="H6468" s="20">
        <v>0.95</v>
      </c>
      <c r="I6468" s="20"/>
      <c r="J6468" s="30">
        <f t="shared" ref="J6468:J6475" si="152">ROUND(F6468*G6468*H6468,3)</f>
        <v>15.96</v>
      </c>
      <c r="K6468" s="22"/>
      <c r="L6468" s="22"/>
      <c r="M6468" s="22"/>
    </row>
    <row r="6469" spans="1:13" ht="15.15" customHeight="1" thickBot="1" x14ac:dyDescent="0.35">
      <c r="A6469" s="22"/>
      <c r="B6469" s="22"/>
      <c r="C6469" s="22"/>
      <c r="D6469" s="26"/>
      <c r="E6469" s="5"/>
      <c r="F6469" s="3">
        <v>1</v>
      </c>
      <c r="G6469" s="20">
        <v>2.4</v>
      </c>
      <c r="H6469" s="20">
        <v>0.95</v>
      </c>
      <c r="I6469" s="20"/>
      <c r="J6469" s="30">
        <f t="shared" si="152"/>
        <v>2.2799999999999998</v>
      </c>
      <c r="K6469" s="22"/>
      <c r="L6469" s="22"/>
      <c r="M6469" s="22"/>
    </row>
    <row r="6470" spans="1:13" ht="15.15" customHeight="1" thickBot="1" x14ac:dyDescent="0.35">
      <c r="A6470" s="22"/>
      <c r="B6470" s="22"/>
      <c r="C6470" s="22"/>
      <c r="D6470" s="26"/>
      <c r="E6470" s="5"/>
      <c r="F6470" s="3">
        <v>1</v>
      </c>
      <c r="G6470" s="20">
        <v>0.9</v>
      </c>
      <c r="H6470" s="20">
        <v>0.95</v>
      </c>
      <c r="I6470" s="20"/>
      <c r="J6470" s="30">
        <f t="shared" si="152"/>
        <v>0.85499999999999998</v>
      </c>
      <c r="K6470" s="22"/>
      <c r="L6470" s="22"/>
      <c r="M6470" s="22"/>
    </row>
    <row r="6471" spans="1:13" ht="15.15" customHeight="1" thickBot="1" x14ac:dyDescent="0.35">
      <c r="A6471" s="22"/>
      <c r="B6471" s="22"/>
      <c r="C6471" s="22"/>
      <c r="D6471" s="26"/>
      <c r="E6471" s="5"/>
      <c r="F6471" s="3">
        <v>8</v>
      </c>
      <c r="G6471" s="20">
        <v>4.9000000000000004</v>
      </c>
      <c r="H6471" s="20">
        <v>0.95</v>
      </c>
      <c r="I6471" s="20"/>
      <c r="J6471" s="30">
        <f t="shared" si="152"/>
        <v>37.24</v>
      </c>
      <c r="K6471" s="22"/>
      <c r="L6471" s="22"/>
      <c r="M6471" s="22"/>
    </row>
    <row r="6472" spans="1:13" ht="15.15" customHeight="1" thickBot="1" x14ac:dyDescent="0.35">
      <c r="A6472" s="22"/>
      <c r="B6472" s="22"/>
      <c r="C6472" s="22"/>
      <c r="D6472" s="26"/>
      <c r="E6472" s="5"/>
      <c r="F6472" s="3">
        <v>6</v>
      </c>
      <c r="G6472" s="20">
        <v>1</v>
      </c>
      <c r="H6472" s="20">
        <v>0.95</v>
      </c>
      <c r="I6472" s="20"/>
      <c r="J6472" s="30">
        <f t="shared" si="152"/>
        <v>5.7</v>
      </c>
      <c r="K6472" s="22"/>
      <c r="L6472" s="22"/>
      <c r="M6472" s="22"/>
    </row>
    <row r="6473" spans="1:13" ht="15.15" customHeight="1" thickBot="1" x14ac:dyDescent="0.35">
      <c r="A6473" s="22"/>
      <c r="B6473" s="22"/>
      <c r="C6473" s="22"/>
      <c r="D6473" s="26"/>
      <c r="E6473" s="5"/>
      <c r="F6473" s="3">
        <v>1</v>
      </c>
      <c r="G6473" s="20">
        <v>1.5</v>
      </c>
      <c r="H6473" s="20">
        <v>0.95</v>
      </c>
      <c r="I6473" s="20"/>
      <c r="J6473" s="30">
        <f t="shared" si="152"/>
        <v>1.425</v>
      </c>
      <c r="K6473" s="22"/>
      <c r="L6473" s="22"/>
      <c r="M6473" s="22"/>
    </row>
    <row r="6474" spans="1:13" ht="15.15" customHeight="1" thickBot="1" x14ac:dyDescent="0.35">
      <c r="A6474" s="22"/>
      <c r="B6474" s="22"/>
      <c r="C6474" s="22"/>
      <c r="D6474" s="26"/>
      <c r="E6474" s="5"/>
      <c r="F6474" s="3">
        <v>4</v>
      </c>
      <c r="G6474" s="20">
        <v>4.5</v>
      </c>
      <c r="H6474" s="20">
        <v>0.95</v>
      </c>
      <c r="I6474" s="20"/>
      <c r="J6474" s="30">
        <f t="shared" si="152"/>
        <v>17.100000000000001</v>
      </c>
      <c r="K6474" s="22"/>
      <c r="L6474" s="22"/>
      <c r="M6474" s="22"/>
    </row>
    <row r="6475" spans="1:13" ht="15.15" customHeight="1" thickBot="1" x14ac:dyDescent="0.35">
      <c r="A6475" s="22"/>
      <c r="B6475" s="22"/>
      <c r="C6475" s="22"/>
      <c r="D6475" s="26"/>
      <c r="E6475" s="5"/>
      <c r="F6475" s="3">
        <v>4</v>
      </c>
      <c r="G6475" s="20">
        <v>0.95</v>
      </c>
      <c r="H6475" s="20">
        <v>0.95</v>
      </c>
      <c r="I6475" s="20"/>
      <c r="J6475" s="30">
        <f t="shared" si="152"/>
        <v>3.61</v>
      </c>
      <c r="K6475" s="22"/>
      <c r="L6475" s="22"/>
      <c r="M6475" s="22"/>
    </row>
    <row r="6476" spans="1:13" ht="21.3" customHeight="1" thickBot="1" x14ac:dyDescent="0.35">
      <c r="A6476" s="22"/>
      <c r="B6476" s="22"/>
      <c r="C6476" s="22"/>
      <c r="D6476" s="26"/>
      <c r="E6476" s="5" t="s">
        <v>12300</v>
      </c>
      <c r="F6476" s="3"/>
      <c r="G6476" s="20"/>
      <c r="H6476" s="20"/>
      <c r="I6476" s="20"/>
      <c r="J6476" s="24" t="s">
        <v>12301</v>
      </c>
      <c r="K6476" s="22"/>
      <c r="L6476" s="22"/>
      <c r="M6476" s="22"/>
    </row>
    <row r="6477" spans="1:13" ht="15.15" customHeight="1" thickBot="1" x14ac:dyDescent="0.35">
      <c r="A6477" s="22"/>
      <c r="B6477" s="22"/>
      <c r="C6477" s="22"/>
      <c r="D6477" s="26"/>
      <c r="E6477" s="5"/>
      <c r="F6477" s="3">
        <v>8</v>
      </c>
      <c r="G6477" s="20">
        <v>4.9000000000000004</v>
      </c>
      <c r="H6477" s="20">
        <v>0.95</v>
      </c>
      <c r="I6477" s="20"/>
      <c r="J6477" s="30">
        <f>ROUND(F6477*G6477*H6477,3)</f>
        <v>37.24</v>
      </c>
      <c r="K6477" s="22"/>
      <c r="L6477" s="22"/>
      <c r="M6477" s="22"/>
    </row>
    <row r="6478" spans="1:13" ht="15.15" customHeight="1" thickBot="1" x14ac:dyDescent="0.35">
      <c r="A6478" s="22"/>
      <c r="B6478" s="22"/>
      <c r="C6478" s="22"/>
      <c r="D6478" s="26"/>
      <c r="E6478" s="5"/>
      <c r="F6478" s="3">
        <v>6</v>
      </c>
      <c r="G6478" s="20">
        <v>1</v>
      </c>
      <c r="H6478" s="20">
        <v>0.95</v>
      </c>
      <c r="I6478" s="20"/>
      <c r="J6478" s="30">
        <f>ROUND(F6478*G6478*H6478,3)</f>
        <v>5.7</v>
      </c>
      <c r="K6478" s="22"/>
      <c r="L6478" s="22"/>
      <c r="M6478" s="22"/>
    </row>
    <row r="6479" spans="1:13" ht="15.15" customHeight="1" thickBot="1" x14ac:dyDescent="0.35">
      <c r="A6479" s="22"/>
      <c r="B6479" s="22"/>
      <c r="C6479" s="22"/>
      <c r="D6479" s="26"/>
      <c r="E6479" s="5" t="s">
        <v>12302</v>
      </c>
      <c r="F6479" s="3"/>
      <c r="G6479" s="20"/>
      <c r="H6479" s="20"/>
      <c r="I6479" s="20"/>
      <c r="J6479" s="24" t="s">
        <v>12303</v>
      </c>
      <c r="K6479" s="22"/>
      <c r="L6479" s="22"/>
      <c r="M6479" s="22"/>
    </row>
    <row r="6480" spans="1:13" ht="15.15" customHeight="1" thickBot="1" x14ac:dyDescent="0.35">
      <c r="A6480" s="22"/>
      <c r="B6480" s="22"/>
      <c r="C6480" s="22"/>
      <c r="D6480" s="26"/>
      <c r="E6480" s="5"/>
      <c r="F6480" s="3">
        <v>8</v>
      </c>
      <c r="G6480" s="20">
        <v>4.9000000000000004</v>
      </c>
      <c r="H6480" s="20">
        <v>0.95</v>
      </c>
      <c r="I6480" s="20"/>
      <c r="J6480" s="30">
        <f t="shared" ref="J6480:J6486" si="153">ROUND(F6480*G6480*H6480,3)</f>
        <v>37.24</v>
      </c>
      <c r="K6480" s="22"/>
      <c r="L6480" s="22"/>
      <c r="M6480" s="22"/>
    </row>
    <row r="6481" spans="1:13" ht="15.15" customHeight="1" thickBot="1" x14ac:dyDescent="0.35">
      <c r="A6481" s="22"/>
      <c r="B6481" s="22"/>
      <c r="C6481" s="22"/>
      <c r="D6481" s="26"/>
      <c r="E6481" s="5"/>
      <c r="F6481" s="3">
        <v>6</v>
      </c>
      <c r="G6481" s="20">
        <v>1</v>
      </c>
      <c r="H6481" s="20">
        <v>0.95</v>
      </c>
      <c r="I6481" s="20"/>
      <c r="J6481" s="30">
        <f t="shared" si="153"/>
        <v>5.7</v>
      </c>
      <c r="K6481" s="22"/>
      <c r="L6481" s="22"/>
      <c r="M6481" s="22"/>
    </row>
    <row r="6482" spans="1:13" ht="15.15" customHeight="1" thickBot="1" x14ac:dyDescent="0.35">
      <c r="A6482" s="22"/>
      <c r="B6482" s="22"/>
      <c r="C6482" s="22"/>
      <c r="D6482" s="26"/>
      <c r="E6482" s="5"/>
      <c r="F6482" s="3">
        <v>1</v>
      </c>
      <c r="G6482" s="20">
        <v>1.5</v>
      </c>
      <c r="H6482" s="20">
        <v>0.95</v>
      </c>
      <c r="I6482" s="20"/>
      <c r="J6482" s="30">
        <f t="shared" si="153"/>
        <v>1.425</v>
      </c>
      <c r="K6482" s="22"/>
      <c r="L6482" s="22"/>
      <c r="M6482" s="22"/>
    </row>
    <row r="6483" spans="1:13" ht="15.15" customHeight="1" thickBot="1" x14ac:dyDescent="0.35">
      <c r="A6483" s="22"/>
      <c r="B6483" s="22"/>
      <c r="C6483" s="22"/>
      <c r="D6483" s="26"/>
      <c r="E6483" s="5"/>
      <c r="F6483" s="3">
        <v>1</v>
      </c>
      <c r="G6483" s="20">
        <v>1.5</v>
      </c>
      <c r="H6483" s="20">
        <v>0.95</v>
      </c>
      <c r="I6483" s="20"/>
      <c r="J6483" s="30">
        <f t="shared" si="153"/>
        <v>1.425</v>
      </c>
      <c r="K6483" s="22"/>
      <c r="L6483" s="22"/>
      <c r="M6483" s="22"/>
    </row>
    <row r="6484" spans="1:13" ht="15.15" customHeight="1" thickBot="1" x14ac:dyDescent="0.35">
      <c r="A6484" s="22"/>
      <c r="B6484" s="22"/>
      <c r="C6484" s="22"/>
      <c r="D6484" s="26"/>
      <c r="E6484" s="5"/>
      <c r="F6484" s="3">
        <v>4</v>
      </c>
      <c r="G6484" s="20">
        <v>4.7</v>
      </c>
      <c r="H6484" s="20">
        <v>0.95</v>
      </c>
      <c r="I6484" s="20"/>
      <c r="J6484" s="30">
        <f t="shared" si="153"/>
        <v>17.86</v>
      </c>
      <c r="K6484" s="22"/>
      <c r="L6484" s="22"/>
      <c r="M6484" s="22"/>
    </row>
    <row r="6485" spans="1:13" ht="15.15" customHeight="1" thickBot="1" x14ac:dyDescent="0.35">
      <c r="A6485" s="22"/>
      <c r="B6485" s="22"/>
      <c r="C6485" s="22"/>
      <c r="D6485" s="26"/>
      <c r="E6485" s="5"/>
      <c r="F6485" s="3">
        <v>3</v>
      </c>
      <c r="G6485" s="20">
        <v>2.4</v>
      </c>
      <c r="H6485" s="20">
        <v>0.95</v>
      </c>
      <c r="I6485" s="20"/>
      <c r="J6485" s="30">
        <f t="shared" si="153"/>
        <v>6.84</v>
      </c>
      <c r="K6485" s="22"/>
      <c r="L6485" s="22"/>
      <c r="M6485" s="22"/>
    </row>
    <row r="6486" spans="1:13" ht="15.15" customHeight="1" thickBot="1" x14ac:dyDescent="0.35">
      <c r="A6486" s="22"/>
      <c r="B6486" s="22"/>
      <c r="C6486" s="22"/>
      <c r="D6486" s="26"/>
      <c r="E6486" s="5"/>
      <c r="F6486" s="3">
        <v>2</v>
      </c>
      <c r="G6486" s="20">
        <v>2.4</v>
      </c>
      <c r="H6486" s="20">
        <v>0.95</v>
      </c>
      <c r="I6486" s="20"/>
      <c r="J6486" s="30">
        <f t="shared" si="153"/>
        <v>4.5599999999999996</v>
      </c>
      <c r="K6486" s="22"/>
      <c r="L6486" s="22"/>
      <c r="M6486" s="22"/>
    </row>
    <row r="6487" spans="1:13" ht="15.15" customHeight="1" thickBot="1" x14ac:dyDescent="0.35">
      <c r="A6487" s="22"/>
      <c r="B6487" s="22"/>
      <c r="C6487" s="22"/>
      <c r="D6487" s="26"/>
      <c r="E6487" s="5" t="s">
        <v>12304</v>
      </c>
      <c r="F6487" s="3"/>
      <c r="G6487" s="20"/>
      <c r="H6487" s="20"/>
      <c r="I6487" s="20"/>
      <c r="J6487" s="24" t="s">
        <v>12305</v>
      </c>
      <c r="K6487" s="22"/>
      <c r="L6487" s="22"/>
      <c r="M6487" s="22"/>
    </row>
    <row r="6488" spans="1:13" ht="15.15" customHeight="1" thickBot="1" x14ac:dyDescent="0.35">
      <c r="A6488" s="22"/>
      <c r="B6488" s="22"/>
      <c r="C6488" s="22"/>
      <c r="D6488" s="26"/>
      <c r="E6488" s="5"/>
      <c r="F6488" s="3">
        <v>1</v>
      </c>
      <c r="G6488" s="20">
        <v>4.5</v>
      </c>
      <c r="H6488" s="20">
        <v>1.1599999999999999</v>
      </c>
      <c r="I6488" s="20"/>
      <c r="J6488" s="30">
        <f>ROUND(F6488*G6488*H6488,3)</f>
        <v>5.22</v>
      </c>
      <c r="K6488" s="22"/>
      <c r="L6488" s="22"/>
      <c r="M6488" s="22"/>
    </row>
    <row r="6489" spans="1:13" ht="15.15" customHeight="1" thickBot="1" x14ac:dyDescent="0.35">
      <c r="A6489" s="22"/>
      <c r="B6489" s="22"/>
      <c r="C6489" s="22"/>
      <c r="D6489" s="26"/>
      <c r="E6489" s="5"/>
      <c r="F6489" s="3">
        <v>6</v>
      </c>
      <c r="G6489" s="20">
        <v>4.2</v>
      </c>
      <c r="H6489" s="20">
        <v>1.1599999999999999</v>
      </c>
      <c r="I6489" s="20"/>
      <c r="J6489" s="30">
        <f>ROUND(F6489*G6489*H6489,3)</f>
        <v>29.231999999999999</v>
      </c>
      <c r="K6489" s="22"/>
      <c r="L6489" s="22"/>
      <c r="M6489" s="22"/>
    </row>
    <row r="6490" spans="1:13" ht="15.15" customHeight="1" thickBot="1" x14ac:dyDescent="0.35">
      <c r="A6490" s="22"/>
      <c r="B6490" s="22"/>
      <c r="C6490" s="22"/>
      <c r="D6490" s="26"/>
      <c r="E6490" s="5" t="s">
        <v>12306</v>
      </c>
      <c r="F6490" s="3"/>
      <c r="G6490" s="20"/>
      <c r="H6490" s="20"/>
      <c r="I6490" s="20"/>
      <c r="J6490" s="24" t="s">
        <v>12307</v>
      </c>
      <c r="K6490" s="22"/>
      <c r="L6490" s="22"/>
      <c r="M6490" s="22"/>
    </row>
    <row r="6491" spans="1:13" ht="21.3" customHeight="1" thickBot="1" x14ac:dyDescent="0.35">
      <c r="A6491" s="22"/>
      <c r="B6491" s="22"/>
      <c r="C6491" s="22"/>
      <c r="D6491" s="26"/>
      <c r="E6491" s="5" t="s">
        <v>12308</v>
      </c>
      <c r="F6491" s="3">
        <v>4</v>
      </c>
      <c r="G6491" s="20">
        <v>1.8</v>
      </c>
      <c r="H6491" s="20">
        <v>0.56999999999999995</v>
      </c>
      <c r="I6491" s="20"/>
      <c r="J6491" s="30">
        <f>ROUND(F6491*G6491*H6491,3)</f>
        <v>4.1040000000000001</v>
      </c>
      <c r="K6491" s="22"/>
      <c r="L6491" s="22"/>
      <c r="M6491" s="22"/>
    </row>
    <row r="6492" spans="1:13" ht="21.3" customHeight="1" thickBot="1" x14ac:dyDescent="0.35">
      <c r="A6492" s="22"/>
      <c r="B6492" s="22"/>
      <c r="C6492" s="22"/>
      <c r="D6492" s="26"/>
      <c r="E6492" s="5" t="s">
        <v>12309</v>
      </c>
      <c r="F6492" s="3">
        <v>6</v>
      </c>
      <c r="G6492" s="20">
        <v>3.5</v>
      </c>
      <c r="H6492" s="20">
        <v>0.56999999999999995</v>
      </c>
      <c r="I6492" s="20"/>
      <c r="J6492" s="30">
        <f>ROUND(F6492*G6492*H6492,3)</f>
        <v>11.97</v>
      </c>
      <c r="K6492" s="22"/>
      <c r="L6492" s="22"/>
      <c r="M6492" s="22"/>
    </row>
    <row r="6493" spans="1:13" ht="21.3" customHeight="1" thickBot="1" x14ac:dyDescent="0.35">
      <c r="A6493" s="22"/>
      <c r="B6493" s="22"/>
      <c r="C6493" s="22"/>
      <c r="D6493" s="26"/>
      <c r="E6493" s="5" t="s">
        <v>12310</v>
      </c>
      <c r="F6493" s="3"/>
      <c r="G6493" s="20"/>
      <c r="H6493" s="20"/>
      <c r="I6493" s="20"/>
      <c r="J6493" s="24" t="s">
        <v>12311</v>
      </c>
      <c r="K6493" s="22"/>
      <c r="L6493" s="22"/>
      <c r="M6493" s="22"/>
    </row>
    <row r="6494" spans="1:13" ht="15.15" customHeight="1" thickBot="1" x14ac:dyDescent="0.35">
      <c r="A6494" s="22"/>
      <c r="B6494" s="22"/>
      <c r="C6494" s="22"/>
      <c r="D6494" s="26"/>
      <c r="E6494" s="5"/>
      <c r="F6494" s="3">
        <v>8</v>
      </c>
      <c r="G6494" s="20">
        <v>1.9</v>
      </c>
      <c r="H6494" s="20">
        <v>0.39</v>
      </c>
      <c r="I6494" s="20"/>
      <c r="J6494" s="30">
        <f t="shared" ref="J6494:J6505" si="154">ROUND(F6494*G6494*H6494,3)</f>
        <v>5.9279999999999999</v>
      </c>
      <c r="K6494" s="22"/>
      <c r="L6494" s="22"/>
      <c r="M6494" s="22"/>
    </row>
    <row r="6495" spans="1:13" ht="15.15" customHeight="1" thickBot="1" x14ac:dyDescent="0.35">
      <c r="A6495" s="22"/>
      <c r="B6495" s="22"/>
      <c r="C6495" s="22"/>
      <c r="D6495" s="26"/>
      <c r="E6495" s="5"/>
      <c r="F6495" s="3">
        <v>1</v>
      </c>
      <c r="G6495" s="20">
        <v>2.25</v>
      </c>
      <c r="H6495" s="20">
        <v>0.39</v>
      </c>
      <c r="I6495" s="20"/>
      <c r="J6495" s="30">
        <f t="shared" si="154"/>
        <v>0.878</v>
      </c>
      <c r="K6495" s="22"/>
      <c r="L6495" s="22"/>
      <c r="M6495" s="22"/>
    </row>
    <row r="6496" spans="1:13" ht="15.15" customHeight="1" thickBot="1" x14ac:dyDescent="0.35">
      <c r="A6496" s="22"/>
      <c r="B6496" s="22"/>
      <c r="C6496" s="22"/>
      <c r="D6496" s="26"/>
      <c r="E6496" s="5"/>
      <c r="F6496" s="3">
        <v>1</v>
      </c>
      <c r="G6496" s="20">
        <v>2.2999999999999998</v>
      </c>
      <c r="H6496" s="20">
        <v>0.39</v>
      </c>
      <c r="I6496" s="20"/>
      <c r="J6496" s="30">
        <f t="shared" si="154"/>
        <v>0.89700000000000002</v>
      </c>
      <c r="K6496" s="22"/>
      <c r="L6496" s="22"/>
      <c r="M6496" s="22"/>
    </row>
    <row r="6497" spans="1:13" ht="15.15" customHeight="1" thickBot="1" x14ac:dyDescent="0.35">
      <c r="A6497" s="22"/>
      <c r="B6497" s="22"/>
      <c r="C6497" s="22"/>
      <c r="D6497" s="26"/>
      <c r="E6497" s="5"/>
      <c r="F6497" s="3">
        <v>1</v>
      </c>
      <c r="G6497" s="20">
        <v>2.85</v>
      </c>
      <c r="H6497" s="20">
        <v>0.39</v>
      </c>
      <c r="I6497" s="20"/>
      <c r="J6497" s="30">
        <f t="shared" si="154"/>
        <v>1.1120000000000001</v>
      </c>
      <c r="K6497" s="22"/>
      <c r="L6497" s="22"/>
      <c r="M6497" s="22"/>
    </row>
    <row r="6498" spans="1:13" ht="15.15" customHeight="1" thickBot="1" x14ac:dyDescent="0.35">
      <c r="A6498" s="22"/>
      <c r="B6498" s="22"/>
      <c r="C6498" s="22"/>
      <c r="D6498" s="26"/>
      <c r="E6498" s="5"/>
      <c r="F6498" s="3">
        <v>1</v>
      </c>
      <c r="G6498" s="20">
        <v>9</v>
      </c>
      <c r="H6498" s="20">
        <v>0.39</v>
      </c>
      <c r="I6498" s="20"/>
      <c r="J6498" s="30">
        <f t="shared" si="154"/>
        <v>3.51</v>
      </c>
      <c r="K6498" s="22"/>
      <c r="L6498" s="22"/>
      <c r="M6498" s="22"/>
    </row>
    <row r="6499" spans="1:13" ht="15.15" customHeight="1" thickBot="1" x14ac:dyDescent="0.35">
      <c r="A6499" s="22"/>
      <c r="B6499" s="22"/>
      <c r="C6499" s="22"/>
      <c r="D6499" s="26"/>
      <c r="E6499" s="5"/>
      <c r="F6499" s="3">
        <v>1</v>
      </c>
      <c r="G6499" s="20">
        <v>4.55</v>
      </c>
      <c r="H6499" s="20">
        <v>0.39</v>
      </c>
      <c r="I6499" s="20"/>
      <c r="J6499" s="30">
        <f t="shared" si="154"/>
        <v>1.7749999999999999</v>
      </c>
      <c r="K6499" s="22"/>
      <c r="L6499" s="22"/>
      <c r="M6499" s="22"/>
    </row>
    <row r="6500" spans="1:13" ht="15.15" customHeight="1" thickBot="1" x14ac:dyDescent="0.35">
      <c r="A6500" s="22"/>
      <c r="B6500" s="22"/>
      <c r="C6500" s="22"/>
      <c r="D6500" s="26"/>
      <c r="E6500" s="5"/>
      <c r="F6500" s="3">
        <v>1</v>
      </c>
      <c r="G6500" s="20">
        <v>2.4</v>
      </c>
      <c r="H6500" s="20">
        <v>0.39</v>
      </c>
      <c r="I6500" s="20"/>
      <c r="J6500" s="30">
        <f t="shared" si="154"/>
        <v>0.93600000000000005</v>
      </c>
      <c r="K6500" s="22"/>
      <c r="L6500" s="22"/>
      <c r="M6500" s="22"/>
    </row>
    <row r="6501" spans="1:13" ht="15.15" customHeight="1" thickBot="1" x14ac:dyDescent="0.35">
      <c r="A6501" s="22"/>
      <c r="B6501" s="22"/>
      <c r="C6501" s="22"/>
      <c r="D6501" s="26"/>
      <c r="E6501" s="5"/>
      <c r="F6501" s="3">
        <v>2</v>
      </c>
      <c r="G6501" s="20">
        <v>4.2</v>
      </c>
      <c r="H6501" s="20">
        <v>0.39</v>
      </c>
      <c r="I6501" s="20"/>
      <c r="J6501" s="30">
        <f t="shared" si="154"/>
        <v>3.2759999999999998</v>
      </c>
      <c r="K6501" s="22"/>
      <c r="L6501" s="22"/>
      <c r="M6501" s="22"/>
    </row>
    <row r="6502" spans="1:13" ht="15.15" customHeight="1" thickBot="1" x14ac:dyDescent="0.35">
      <c r="A6502" s="22"/>
      <c r="B6502" s="22"/>
      <c r="C6502" s="22"/>
      <c r="D6502" s="26"/>
      <c r="E6502" s="5"/>
      <c r="F6502" s="3">
        <v>2</v>
      </c>
      <c r="G6502" s="20">
        <v>2.2000000000000002</v>
      </c>
      <c r="H6502" s="20">
        <v>0.39</v>
      </c>
      <c r="I6502" s="20"/>
      <c r="J6502" s="30">
        <f t="shared" si="154"/>
        <v>1.716</v>
      </c>
      <c r="K6502" s="22"/>
      <c r="L6502" s="22"/>
      <c r="M6502" s="22"/>
    </row>
    <row r="6503" spans="1:13" ht="15.15" customHeight="1" thickBot="1" x14ac:dyDescent="0.35">
      <c r="A6503" s="22"/>
      <c r="B6503" s="22"/>
      <c r="C6503" s="22"/>
      <c r="D6503" s="26"/>
      <c r="E6503" s="5"/>
      <c r="F6503" s="3">
        <v>2</v>
      </c>
      <c r="G6503" s="20">
        <v>1.65</v>
      </c>
      <c r="H6503" s="20">
        <v>0.39</v>
      </c>
      <c r="I6503" s="20"/>
      <c r="J6503" s="30">
        <f t="shared" si="154"/>
        <v>1.2869999999999999</v>
      </c>
      <c r="K6503" s="22"/>
      <c r="L6503" s="22"/>
      <c r="M6503" s="22"/>
    </row>
    <row r="6504" spans="1:13" ht="15.15" customHeight="1" thickBot="1" x14ac:dyDescent="0.35">
      <c r="A6504" s="22"/>
      <c r="B6504" s="22"/>
      <c r="C6504" s="22"/>
      <c r="D6504" s="26"/>
      <c r="E6504" s="5" t="s">
        <v>12312</v>
      </c>
      <c r="F6504" s="3">
        <v>150</v>
      </c>
      <c r="G6504" s="20">
        <v>0.32</v>
      </c>
      <c r="H6504" s="20">
        <v>0.22</v>
      </c>
      <c r="I6504" s="20"/>
      <c r="J6504" s="30">
        <f t="shared" si="154"/>
        <v>10.56</v>
      </c>
      <c r="K6504" s="22"/>
      <c r="L6504" s="22"/>
      <c r="M6504" s="22"/>
    </row>
    <row r="6505" spans="1:13" ht="15.15" customHeight="1" thickBot="1" x14ac:dyDescent="0.35">
      <c r="A6505" s="22"/>
      <c r="B6505" s="22"/>
      <c r="C6505" s="22"/>
      <c r="D6505" s="26"/>
      <c r="E6505" s="5" t="s">
        <v>12313</v>
      </c>
      <c r="F6505" s="3">
        <v>2</v>
      </c>
      <c r="G6505" s="20">
        <v>1.8</v>
      </c>
      <c r="H6505" s="20">
        <v>1.45</v>
      </c>
      <c r="I6505" s="20"/>
      <c r="J6505" s="30">
        <f t="shared" si="154"/>
        <v>5.22</v>
      </c>
      <c r="K6505" s="32">
        <f>SUM(J6441:J6505)</f>
        <v>493.27100000000007</v>
      </c>
      <c r="L6505" s="22"/>
      <c r="M6505" s="22"/>
    </row>
    <row r="6506" spans="1:13" ht="15.45" customHeight="1" thickBot="1" x14ac:dyDescent="0.35">
      <c r="A6506" s="34"/>
      <c r="B6506" s="34"/>
      <c r="C6506" s="34"/>
      <c r="D6506" s="35" t="s">
        <v>12314</v>
      </c>
      <c r="E6506" s="36"/>
      <c r="F6506" s="36"/>
      <c r="G6506" s="36"/>
      <c r="H6506" s="36"/>
      <c r="I6506" s="36"/>
      <c r="J6506" s="36"/>
      <c r="K6506" s="36"/>
      <c r="L6506" s="37">
        <f>M6422+M6430+M6438</f>
        <v>0</v>
      </c>
      <c r="M6506" s="37">
        <f>ROUND(L6506,2)</f>
        <v>0</v>
      </c>
    </row>
    <row r="6507" spans="1:13" ht="15.45" customHeight="1" thickBot="1" x14ac:dyDescent="0.35">
      <c r="A6507" s="38" t="s">
        <v>12315</v>
      </c>
      <c r="B6507" s="38" t="s">
        <v>12316</v>
      </c>
      <c r="C6507" s="39"/>
      <c r="D6507" s="85" t="s">
        <v>12317</v>
      </c>
      <c r="E6507" s="85"/>
      <c r="F6507" s="85"/>
      <c r="G6507" s="85"/>
      <c r="H6507" s="85"/>
      <c r="I6507" s="85"/>
      <c r="J6507" s="85"/>
      <c r="K6507" s="39"/>
      <c r="L6507" s="40">
        <f>L6516</f>
        <v>0</v>
      </c>
      <c r="M6507" s="40">
        <f>ROUND(L6507,2)</f>
        <v>0</v>
      </c>
    </row>
    <row r="6508" spans="1:13" ht="15.45" customHeight="1" thickBot="1" x14ac:dyDescent="0.35">
      <c r="A6508" s="10" t="s">
        <v>12318</v>
      </c>
      <c r="B6508" s="5" t="s">
        <v>12319</v>
      </c>
      <c r="C6508" s="5" t="s">
        <v>12320</v>
      </c>
      <c r="D6508" s="84" t="s">
        <v>12321</v>
      </c>
      <c r="E6508" s="84"/>
      <c r="F6508" s="84"/>
      <c r="G6508" s="84"/>
      <c r="H6508" s="84"/>
      <c r="I6508" s="84"/>
      <c r="J6508" s="84"/>
      <c r="K6508" s="20">
        <f>SUM(K6511:K6511)</f>
        <v>28.5</v>
      </c>
      <c r="L6508" s="21">
        <f>ROUND(0*(1+M2/100),2)</f>
        <v>0</v>
      </c>
      <c r="M6508" s="21">
        <f>ROUND(K6508*L6508,2)</f>
        <v>0</v>
      </c>
    </row>
    <row r="6509" spans="1:13" ht="67.5" customHeight="1" thickBot="1" x14ac:dyDescent="0.35">
      <c r="A6509" s="22"/>
      <c r="B6509" s="22"/>
      <c r="C6509" s="22"/>
      <c r="D6509" s="84" t="s">
        <v>12322</v>
      </c>
      <c r="E6509" s="84"/>
      <c r="F6509" s="84"/>
      <c r="G6509" s="84"/>
      <c r="H6509" s="84"/>
      <c r="I6509" s="84"/>
      <c r="J6509" s="84"/>
      <c r="K6509" s="84"/>
      <c r="L6509" s="84"/>
      <c r="M6509" s="84"/>
    </row>
    <row r="6510" spans="1:13" ht="15.15" customHeight="1" thickBot="1" x14ac:dyDescent="0.35">
      <c r="A6510" s="22"/>
      <c r="B6510" s="22"/>
      <c r="C6510" s="22"/>
      <c r="D6510" s="22"/>
      <c r="E6510" s="23"/>
      <c r="F6510" s="25" t="s">
        <v>12323</v>
      </c>
      <c r="G6510" s="25" t="s">
        <v>12324</v>
      </c>
      <c r="H6510" s="25" t="s">
        <v>12325</v>
      </c>
      <c r="I6510" s="25" t="s">
        <v>12326</v>
      </c>
      <c r="J6510" s="25" t="s">
        <v>12327</v>
      </c>
      <c r="K6510" s="25" t="s">
        <v>12328</v>
      </c>
      <c r="L6510" s="22"/>
      <c r="M6510" s="22"/>
    </row>
    <row r="6511" spans="1:13" ht="21.3" customHeight="1" thickBot="1" x14ac:dyDescent="0.35">
      <c r="A6511" s="22"/>
      <c r="B6511" s="22"/>
      <c r="C6511" s="22"/>
      <c r="D6511" s="26"/>
      <c r="E6511" s="27" t="s">
        <v>12329</v>
      </c>
      <c r="F6511" s="28">
        <v>1</v>
      </c>
      <c r="G6511" s="29">
        <v>28.5</v>
      </c>
      <c r="H6511" s="29"/>
      <c r="I6511" s="29">
        <v>1</v>
      </c>
      <c r="J6511" s="31">
        <f>ROUND(F6511*G6511*I6511,3)</f>
        <v>28.5</v>
      </c>
      <c r="K6511" s="33">
        <f>SUM(J6511:J6511)</f>
        <v>28.5</v>
      </c>
      <c r="L6511" s="22"/>
      <c r="M6511" s="22"/>
    </row>
    <row r="6512" spans="1:13" ht="15.45" customHeight="1" thickBot="1" x14ac:dyDescent="0.35">
      <c r="A6512" s="10" t="s">
        <v>12330</v>
      </c>
      <c r="B6512" s="5" t="s">
        <v>12331</v>
      </c>
      <c r="C6512" s="5" t="s">
        <v>12332</v>
      </c>
      <c r="D6512" s="84" t="s">
        <v>12333</v>
      </c>
      <c r="E6512" s="84"/>
      <c r="F6512" s="84"/>
      <c r="G6512" s="84"/>
      <c r="H6512" s="84"/>
      <c r="I6512" s="84"/>
      <c r="J6512" s="84"/>
      <c r="K6512" s="20">
        <f>SUM(K6515:K6515)</f>
        <v>28.5</v>
      </c>
      <c r="L6512" s="21">
        <f>ROUND(0*(1+M2/100),2)</f>
        <v>0</v>
      </c>
      <c r="M6512" s="21">
        <f>ROUND(K6512*L6512,2)</f>
        <v>0</v>
      </c>
    </row>
    <row r="6513" spans="1:13" ht="39.75" customHeight="1" thickBot="1" x14ac:dyDescent="0.35">
      <c r="A6513" s="22"/>
      <c r="B6513" s="22"/>
      <c r="C6513" s="22"/>
      <c r="D6513" s="84" t="s">
        <v>12334</v>
      </c>
      <c r="E6513" s="84"/>
      <c r="F6513" s="84"/>
      <c r="G6513" s="84"/>
      <c r="H6513" s="84"/>
      <c r="I6513" s="84"/>
      <c r="J6513" s="84"/>
      <c r="K6513" s="84"/>
      <c r="L6513" s="84"/>
      <c r="M6513" s="84"/>
    </row>
    <row r="6514" spans="1:13" ht="15.15" customHeight="1" thickBot="1" x14ac:dyDescent="0.35">
      <c r="A6514" s="22"/>
      <c r="B6514" s="22"/>
      <c r="C6514" s="22"/>
      <c r="D6514" s="22"/>
      <c r="E6514" s="23"/>
      <c r="F6514" s="25" t="s">
        <v>12335</v>
      </c>
      <c r="G6514" s="25" t="s">
        <v>12336</v>
      </c>
      <c r="H6514" s="25" t="s">
        <v>12337</v>
      </c>
      <c r="I6514" s="25" t="s">
        <v>12338</v>
      </c>
      <c r="J6514" s="25" t="s">
        <v>12339</v>
      </c>
      <c r="K6514" s="25" t="s">
        <v>12340</v>
      </c>
      <c r="L6514" s="22"/>
      <c r="M6514" s="22"/>
    </row>
    <row r="6515" spans="1:13" ht="21.3" customHeight="1" thickBot="1" x14ac:dyDescent="0.35">
      <c r="A6515" s="22"/>
      <c r="B6515" s="22"/>
      <c r="C6515" s="22"/>
      <c r="D6515" s="26"/>
      <c r="E6515" s="27" t="s">
        <v>12341</v>
      </c>
      <c r="F6515" s="28">
        <v>1</v>
      </c>
      <c r="G6515" s="29">
        <v>28.5</v>
      </c>
      <c r="H6515" s="29"/>
      <c r="I6515" s="29">
        <v>1</v>
      </c>
      <c r="J6515" s="31">
        <f>ROUND(F6515*G6515*I6515,3)</f>
        <v>28.5</v>
      </c>
      <c r="K6515" s="33">
        <f>SUM(J6515:J6515)</f>
        <v>28.5</v>
      </c>
      <c r="L6515" s="22"/>
      <c r="M6515" s="22"/>
    </row>
    <row r="6516" spans="1:13" ht="15.45" customHeight="1" thickBot="1" x14ac:dyDescent="0.35">
      <c r="A6516" s="34"/>
      <c r="B6516" s="34"/>
      <c r="C6516" s="34"/>
      <c r="D6516" s="35" t="s">
        <v>12342</v>
      </c>
      <c r="E6516" s="36"/>
      <c r="F6516" s="36"/>
      <c r="G6516" s="36"/>
      <c r="H6516" s="36"/>
      <c r="I6516" s="36"/>
      <c r="J6516" s="36"/>
      <c r="K6516" s="36"/>
      <c r="L6516" s="37">
        <f>M6508+M6512</f>
        <v>0</v>
      </c>
      <c r="M6516" s="37">
        <f>ROUND(L6516,2)</f>
        <v>0</v>
      </c>
    </row>
    <row r="6517" spans="1:13" ht="15.45" customHeight="1" thickBot="1" x14ac:dyDescent="0.35">
      <c r="A6517" s="38" t="s">
        <v>12343</v>
      </c>
      <c r="B6517" s="38" t="s">
        <v>12344</v>
      </c>
      <c r="C6517" s="39"/>
      <c r="D6517" s="85" t="s">
        <v>12345</v>
      </c>
      <c r="E6517" s="85"/>
      <c r="F6517" s="85"/>
      <c r="G6517" s="85"/>
      <c r="H6517" s="85"/>
      <c r="I6517" s="85"/>
      <c r="J6517" s="85"/>
      <c r="K6517" s="39"/>
      <c r="L6517" s="40">
        <f>L6551</f>
        <v>0</v>
      </c>
      <c r="M6517" s="40">
        <f>ROUND(L6517,2)</f>
        <v>0</v>
      </c>
    </row>
    <row r="6518" spans="1:13" ht="15.45" customHeight="1" thickBot="1" x14ac:dyDescent="0.35">
      <c r="A6518" s="10" t="s">
        <v>12346</v>
      </c>
      <c r="B6518" s="5" t="s">
        <v>12347</v>
      </c>
      <c r="C6518" s="5" t="s">
        <v>12348</v>
      </c>
      <c r="D6518" s="84" t="s">
        <v>12349</v>
      </c>
      <c r="E6518" s="84"/>
      <c r="F6518" s="84"/>
      <c r="G6518" s="84"/>
      <c r="H6518" s="84"/>
      <c r="I6518" s="84"/>
      <c r="J6518" s="84"/>
      <c r="K6518" s="20">
        <f>SUM(K6521:K6532)</f>
        <v>767.38700000000006</v>
      </c>
      <c r="L6518" s="21">
        <f>ROUND(0*(1+M2/100),2)</f>
        <v>0</v>
      </c>
      <c r="M6518" s="21">
        <f>ROUND(K6518*L6518,2)</f>
        <v>0</v>
      </c>
    </row>
    <row r="6519" spans="1:13" ht="49.05" customHeight="1" thickBot="1" x14ac:dyDescent="0.35">
      <c r="A6519" s="22"/>
      <c r="B6519" s="22"/>
      <c r="C6519" s="22"/>
      <c r="D6519" s="84" t="s">
        <v>12350</v>
      </c>
      <c r="E6519" s="84"/>
      <c r="F6519" s="84"/>
      <c r="G6519" s="84"/>
      <c r="H6519" s="84"/>
      <c r="I6519" s="84"/>
      <c r="J6519" s="84"/>
      <c r="K6519" s="84"/>
      <c r="L6519" s="84"/>
      <c r="M6519" s="84"/>
    </row>
    <row r="6520" spans="1:13" ht="15.15" customHeight="1" thickBot="1" x14ac:dyDescent="0.35">
      <c r="A6520" s="22"/>
      <c r="B6520" s="22"/>
      <c r="C6520" s="22"/>
      <c r="D6520" s="22"/>
      <c r="E6520" s="23"/>
      <c r="F6520" s="25" t="s">
        <v>12351</v>
      </c>
      <c r="G6520" s="25" t="s">
        <v>12352</v>
      </c>
      <c r="H6520" s="25" t="s">
        <v>12353</v>
      </c>
      <c r="I6520" s="25" t="s">
        <v>12354</v>
      </c>
      <c r="J6520" s="25" t="s">
        <v>12355</v>
      </c>
      <c r="K6520" s="25" t="s">
        <v>12356</v>
      </c>
      <c r="L6520" s="22"/>
      <c r="M6520" s="22"/>
    </row>
    <row r="6521" spans="1:13" ht="15.15" customHeight="1" thickBot="1" x14ac:dyDescent="0.35">
      <c r="A6521" s="22"/>
      <c r="B6521" s="22"/>
      <c r="C6521" s="22"/>
      <c r="D6521" s="26"/>
      <c r="E6521" s="27" t="s">
        <v>12357</v>
      </c>
      <c r="F6521" s="28">
        <v>1</v>
      </c>
      <c r="G6521" s="29">
        <v>4.25</v>
      </c>
      <c r="H6521" s="29">
        <v>3.95</v>
      </c>
      <c r="I6521" s="29"/>
      <c r="J6521" s="31">
        <f t="shared" ref="J6521:J6532" si="155">ROUND(F6521*G6521*H6521,3)</f>
        <v>16.788</v>
      </c>
      <c r="K6521" s="42"/>
      <c r="L6521" s="22"/>
      <c r="M6521" s="22"/>
    </row>
    <row r="6522" spans="1:13" ht="15.15" customHeight="1" thickBot="1" x14ac:dyDescent="0.35">
      <c r="A6522" s="22"/>
      <c r="B6522" s="22"/>
      <c r="C6522" s="22"/>
      <c r="D6522" s="26"/>
      <c r="E6522" s="5" t="s">
        <v>12358</v>
      </c>
      <c r="F6522" s="3">
        <v>1</v>
      </c>
      <c r="G6522" s="20">
        <v>4.2</v>
      </c>
      <c r="H6522" s="20">
        <v>11.95</v>
      </c>
      <c r="I6522" s="20"/>
      <c r="J6522" s="30">
        <f t="shared" si="155"/>
        <v>50.19</v>
      </c>
      <c r="K6522" s="22"/>
      <c r="L6522" s="22"/>
      <c r="M6522" s="22"/>
    </row>
    <row r="6523" spans="1:13" ht="15.15" customHeight="1" thickBot="1" x14ac:dyDescent="0.35">
      <c r="A6523" s="22"/>
      <c r="B6523" s="22"/>
      <c r="C6523" s="22"/>
      <c r="D6523" s="26"/>
      <c r="E6523" s="5"/>
      <c r="F6523" s="3">
        <v>1</v>
      </c>
      <c r="G6523" s="20">
        <v>6.55</v>
      </c>
      <c r="H6523" s="20">
        <v>3.65</v>
      </c>
      <c r="I6523" s="20"/>
      <c r="J6523" s="30">
        <f t="shared" si="155"/>
        <v>23.908000000000001</v>
      </c>
      <c r="K6523" s="22"/>
      <c r="L6523" s="22"/>
      <c r="M6523" s="22"/>
    </row>
    <row r="6524" spans="1:13" ht="15.15" customHeight="1" thickBot="1" x14ac:dyDescent="0.35">
      <c r="A6524" s="22"/>
      <c r="B6524" s="22"/>
      <c r="C6524" s="22"/>
      <c r="D6524" s="26"/>
      <c r="E6524" s="5" t="s">
        <v>12359</v>
      </c>
      <c r="F6524" s="3">
        <v>1</v>
      </c>
      <c r="G6524" s="20">
        <v>16.5</v>
      </c>
      <c r="H6524" s="20">
        <v>7.95</v>
      </c>
      <c r="I6524" s="20"/>
      <c r="J6524" s="30">
        <f t="shared" si="155"/>
        <v>131.17500000000001</v>
      </c>
      <c r="K6524" s="22"/>
      <c r="L6524" s="22"/>
      <c r="M6524" s="22"/>
    </row>
    <row r="6525" spans="1:13" ht="15.15" customHeight="1" thickBot="1" x14ac:dyDescent="0.35">
      <c r="A6525" s="22"/>
      <c r="B6525" s="22"/>
      <c r="C6525" s="22"/>
      <c r="D6525" s="26"/>
      <c r="E6525" s="5"/>
      <c r="F6525" s="3">
        <v>1</v>
      </c>
      <c r="G6525" s="20">
        <v>4.95</v>
      </c>
      <c r="H6525" s="20">
        <v>4.5999999999999996</v>
      </c>
      <c r="I6525" s="20"/>
      <c r="J6525" s="30">
        <f t="shared" si="155"/>
        <v>22.77</v>
      </c>
      <c r="K6525" s="22"/>
      <c r="L6525" s="22"/>
      <c r="M6525" s="22"/>
    </row>
    <row r="6526" spans="1:13" ht="15.15" customHeight="1" thickBot="1" x14ac:dyDescent="0.35">
      <c r="A6526" s="22"/>
      <c r="B6526" s="22"/>
      <c r="C6526" s="22"/>
      <c r="D6526" s="26"/>
      <c r="E6526" s="5" t="s">
        <v>12360</v>
      </c>
      <c r="F6526" s="3">
        <v>1</v>
      </c>
      <c r="G6526" s="20">
        <v>9.5</v>
      </c>
      <c r="H6526" s="20">
        <v>33.75</v>
      </c>
      <c r="I6526" s="20"/>
      <c r="J6526" s="30">
        <f t="shared" si="155"/>
        <v>320.625</v>
      </c>
      <c r="K6526" s="22"/>
      <c r="L6526" s="22"/>
      <c r="M6526" s="22"/>
    </row>
    <row r="6527" spans="1:13" ht="15.15" customHeight="1" thickBot="1" x14ac:dyDescent="0.35">
      <c r="A6527" s="22"/>
      <c r="B6527" s="22"/>
      <c r="C6527" s="22"/>
      <c r="D6527" s="26"/>
      <c r="E6527" s="5"/>
      <c r="F6527" s="3">
        <v>1</v>
      </c>
      <c r="G6527" s="20">
        <v>4.8499999999999996</v>
      </c>
      <c r="H6527" s="20">
        <v>22.45</v>
      </c>
      <c r="I6527" s="20"/>
      <c r="J6527" s="30">
        <f t="shared" si="155"/>
        <v>108.883</v>
      </c>
      <c r="K6527" s="22"/>
      <c r="L6527" s="22"/>
      <c r="M6527" s="22"/>
    </row>
    <row r="6528" spans="1:13" ht="15.15" customHeight="1" thickBot="1" x14ac:dyDescent="0.35">
      <c r="A6528" s="22"/>
      <c r="B6528" s="22"/>
      <c r="C6528" s="22"/>
      <c r="D6528" s="26"/>
      <c r="E6528" s="5" t="s">
        <v>12361</v>
      </c>
      <c r="F6528" s="3">
        <v>1</v>
      </c>
      <c r="G6528" s="20">
        <v>2.5499999999999998</v>
      </c>
      <c r="H6528" s="20">
        <v>1.6</v>
      </c>
      <c r="I6528" s="20"/>
      <c r="J6528" s="30">
        <f t="shared" si="155"/>
        <v>4.08</v>
      </c>
      <c r="K6528" s="22"/>
      <c r="L6528" s="22"/>
      <c r="M6528" s="22"/>
    </row>
    <row r="6529" spans="1:13" ht="15.15" customHeight="1" thickBot="1" x14ac:dyDescent="0.35">
      <c r="A6529" s="22"/>
      <c r="B6529" s="22"/>
      <c r="C6529" s="22"/>
      <c r="D6529" s="26"/>
      <c r="E6529" s="5"/>
      <c r="F6529" s="3">
        <v>1</v>
      </c>
      <c r="G6529" s="20">
        <v>3.75</v>
      </c>
      <c r="H6529" s="20">
        <v>1.6</v>
      </c>
      <c r="I6529" s="20"/>
      <c r="J6529" s="30">
        <f t="shared" si="155"/>
        <v>6</v>
      </c>
      <c r="K6529" s="22"/>
      <c r="L6529" s="22"/>
      <c r="M6529" s="22"/>
    </row>
    <row r="6530" spans="1:13" ht="15.15" customHeight="1" thickBot="1" x14ac:dyDescent="0.35">
      <c r="A6530" s="22"/>
      <c r="B6530" s="22"/>
      <c r="C6530" s="22"/>
      <c r="D6530" s="26"/>
      <c r="E6530" s="5"/>
      <c r="F6530" s="3">
        <v>1</v>
      </c>
      <c r="G6530" s="20">
        <v>1.6</v>
      </c>
      <c r="H6530" s="20">
        <v>1.23</v>
      </c>
      <c r="I6530" s="20"/>
      <c r="J6530" s="30">
        <f t="shared" si="155"/>
        <v>1.968</v>
      </c>
      <c r="K6530" s="22"/>
      <c r="L6530" s="22"/>
      <c r="M6530" s="22"/>
    </row>
    <row r="6531" spans="1:13" ht="21.3" customHeight="1" thickBot="1" x14ac:dyDescent="0.35">
      <c r="A6531" s="22"/>
      <c r="B6531" s="22"/>
      <c r="C6531" s="22"/>
      <c r="D6531" s="26"/>
      <c r="E6531" s="5" t="s">
        <v>12362</v>
      </c>
      <c r="F6531" s="3">
        <v>3</v>
      </c>
      <c r="G6531" s="20">
        <v>1.2</v>
      </c>
      <c r="H6531" s="20">
        <v>15</v>
      </c>
      <c r="I6531" s="20"/>
      <c r="J6531" s="30">
        <f t="shared" si="155"/>
        <v>54</v>
      </c>
      <c r="K6531" s="22"/>
      <c r="L6531" s="22"/>
      <c r="M6531" s="22"/>
    </row>
    <row r="6532" spans="1:13" ht="15.15" customHeight="1" thickBot="1" x14ac:dyDescent="0.35">
      <c r="A6532" s="22"/>
      <c r="B6532" s="22"/>
      <c r="C6532" s="22"/>
      <c r="D6532" s="26"/>
      <c r="E6532" s="5" t="s">
        <v>12363</v>
      </c>
      <c r="F6532" s="3">
        <v>3</v>
      </c>
      <c r="G6532" s="20">
        <v>1.2</v>
      </c>
      <c r="H6532" s="20">
        <v>7.5</v>
      </c>
      <c r="I6532" s="20"/>
      <c r="J6532" s="30">
        <f t="shared" si="155"/>
        <v>27</v>
      </c>
      <c r="K6532" s="32">
        <f>SUM(J6521:J6532)</f>
        <v>767.38700000000006</v>
      </c>
      <c r="L6532" s="22"/>
      <c r="M6532" s="22"/>
    </row>
    <row r="6533" spans="1:13" ht="15.45" customHeight="1" thickBot="1" x14ac:dyDescent="0.35">
      <c r="A6533" s="10" t="s">
        <v>12364</v>
      </c>
      <c r="B6533" s="5" t="s">
        <v>12365</v>
      </c>
      <c r="C6533" s="5" t="s">
        <v>12366</v>
      </c>
      <c r="D6533" s="84" t="s">
        <v>12367</v>
      </c>
      <c r="E6533" s="84"/>
      <c r="F6533" s="84"/>
      <c r="G6533" s="84"/>
      <c r="H6533" s="84"/>
      <c r="I6533" s="84"/>
      <c r="J6533" s="84"/>
      <c r="K6533" s="20">
        <f>SUM(K6536:K6543)</f>
        <v>200.04999999999998</v>
      </c>
      <c r="L6533" s="21">
        <f>ROUND(0*(1+M2/100),2)</f>
        <v>0</v>
      </c>
      <c r="M6533" s="21">
        <f>ROUND(K6533*L6533,2)</f>
        <v>0</v>
      </c>
    </row>
    <row r="6534" spans="1:13" ht="39.75" customHeight="1" thickBot="1" x14ac:dyDescent="0.35">
      <c r="A6534" s="22"/>
      <c r="B6534" s="22"/>
      <c r="C6534" s="22"/>
      <c r="D6534" s="84" t="s">
        <v>12368</v>
      </c>
      <c r="E6534" s="84"/>
      <c r="F6534" s="84"/>
      <c r="G6534" s="84"/>
      <c r="H6534" s="84"/>
      <c r="I6534" s="84"/>
      <c r="J6534" s="84"/>
      <c r="K6534" s="84"/>
      <c r="L6534" s="84"/>
      <c r="M6534" s="84"/>
    </row>
    <row r="6535" spans="1:13" ht="15.15" customHeight="1" thickBot="1" x14ac:dyDescent="0.35">
      <c r="A6535" s="22"/>
      <c r="B6535" s="22"/>
      <c r="C6535" s="22"/>
      <c r="D6535" s="22"/>
      <c r="E6535" s="23"/>
      <c r="F6535" s="25" t="s">
        <v>12369</v>
      </c>
      <c r="G6535" s="25" t="s">
        <v>12370</v>
      </c>
      <c r="H6535" s="25" t="s">
        <v>12371</v>
      </c>
      <c r="I6535" s="25" t="s">
        <v>12372</v>
      </c>
      <c r="J6535" s="25" t="s">
        <v>12373</v>
      </c>
      <c r="K6535" s="25" t="s">
        <v>12374</v>
      </c>
      <c r="L6535" s="22"/>
      <c r="M6535" s="22"/>
    </row>
    <row r="6536" spans="1:13" ht="15.15" customHeight="1" thickBot="1" x14ac:dyDescent="0.35">
      <c r="A6536" s="22"/>
      <c r="B6536" s="22"/>
      <c r="C6536" s="22"/>
      <c r="D6536" s="26"/>
      <c r="E6536" s="27" t="s">
        <v>12375</v>
      </c>
      <c r="F6536" s="28">
        <v>1</v>
      </c>
      <c r="G6536" s="29">
        <v>17.8</v>
      </c>
      <c r="H6536" s="29"/>
      <c r="I6536" s="29"/>
      <c r="J6536" s="31">
        <f t="shared" ref="J6536:J6543" si="156">ROUND(F6536*G6536,3)</f>
        <v>17.8</v>
      </c>
      <c r="K6536" s="42"/>
      <c r="L6536" s="22"/>
      <c r="M6536" s="22"/>
    </row>
    <row r="6537" spans="1:13" ht="15.15" customHeight="1" thickBot="1" x14ac:dyDescent="0.35">
      <c r="A6537" s="22"/>
      <c r="B6537" s="22"/>
      <c r="C6537" s="22"/>
      <c r="D6537" s="26"/>
      <c r="E6537" s="5"/>
      <c r="F6537" s="3">
        <v>7</v>
      </c>
      <c r="G6537" s="20">
        <v>4.6500000000000004</v>
      </c>
      <c r="H6537" s="20"/>
      <c r="I6537" s="20"/>
      <c r="J6537" s="30">
        <f t="shared" si="156"/>
        <v>32.549999999999997</v>
      </c>
      <c r="K6537" s="22"/>
      <c r="L6537" s="22"/>
      <c r="M6537" s="22"/>
    </row>
    <row r="6538" spans="1:13" ht="15.15" customHeight="1" thickBot="1" x14ac:dyDescent="0.35">
      <c r="A6538" s="22"/>
      <c r="B6538" s="22"/>
      <c r="C6538" s="22"/>
      <c r="D6538" s="26"/>
      <c r="E6538" s="5" t="s">
        <v>12376</v>
      </c>
      <c r="F6538" s="3">
        <v>1</v>
      </c>
      <c r="G6538" s="20">
        <v>11.95</v>
      </c>
      <c r="H6538" s="20"/>
      <c r="I6538" s="20"/>
      <c r="J6538" s="30">
        <f t="shared" si="156"/>
        <v>11.95</v>
      </c>
      <c r="K6538" s="22"/>
      <c r="L6538" s="22"/>
      <c r="M6538" s="22"/>
    </row>
    <row r="6539" spans="1:13" ht="15.15" customHeight="1" thickBot="1" x14ac:dyDescent="0.35">
      <c r="A6539" s="22"/>
      <c r="B6539" s="22"/>
      <c r="C6539" s="22"/>
      <c r="D6539" s="26"/>
      <c r="E6539" s="5"/>
      <c r="F6539" s="3">
        <v>6</v>
      </c>
      <c r="G6539" s="20">
        <v>4.7</v>
      </c>
      <c r="H6539" s="20"/>
      <c r="I6539" s="20"/>
      <c r="J6539" s="30">
        <f t="shared" si="156"/>
        <v>28.2</v>
      </c>
      <c r="K6539" s="22"/>
      <c r="L6539" s="22"/>
      <c r="M6539" s="22"/>
    </row>
    <row r="6540" spans="1:13" ht="15.15" customHeight="1" thickBot="1" x14ac:dyDescent="0.35">
      <c r="A6540" s="22"/>
      <c r="B6540" s="22"/>
      <c r="C6540" s="22"/>
      <c r="D6540" s="26"/>
      <c r="E6540" s="5" t="s">
        <v>12377</v>
      </c>
      <c r="F6540" s="3">
        <v>1</v>
      </c>
      <c r="G6540" s="20">
        <v>14.35</v>
      </c>
      <c r="H6540" s="20"/>
      <c r="I6540" s="20"/>
      <c r="J6540" s="30">
        <f t="shared" si="156"/>
        <v>14.35</v>
      </c>
      <c r="K6540" s="22"/>
      <c r="L6540" s="22"/>
      <c r="M6540" s="22"/>
    </row>
    <row r="6541" spans="1:13" ht="15.15" customHeight="1" thickBot="1" x14ac:dyDescent="0.35">
      <c r="A6541" s="22"/>
      <c r="B6541" s="22"/>
      <c r="C6541" s="22"/>
      <c r="D6541" s="26"/>
      <c r="E6541" s="5"/>
      <c r="F6541" s="3">
        <v>5</v>
      </c>
      <c r="G6541" s="20">
        <v>5.0999999999999996</v>
      </c>
      <c r="H6541" s="20"/>
      <c r="I6541" s="20"/>
      <c r="J6541" s="30">
        <f t="shared" si="156"/>
        <v>25.5</v>
      </c>
      <c r="K6541" s="22"/>
      <c r="L6541" s="22"/>
      <c r="M6541" s="22"/>
    </row>
    <row r="6542" spans="1:13" ht="15.15" customHeight="1" thickBot="1" x14ac:dyDescent="0.35">
      <c r="A6542" s="22"/>
      <c r="B6542" s="22"/>
      <c r="C6542" s="22"/>
      <c r="D6542" s="26"/>
      <c r="E6542" s="5" t="s">
        <v>12378</v>
      </c>
      <c r="F6542" s="3">
        <v>1</v>
      </c>
      <c r="G6542" s="20">
        <v>24.2</v>
      </c>
      <c r="H6542" s="20"/>
      <c r="I6542" s="20"/>
      <c r="J6542" s="30">
        <f t="shared" si="156"/>
        <v>24.2</v>
      </c>
      <c r="K6542" s="22"/>
      <c r="L6542" s="22"/>
      <c r="M6542" s="22"/>
    </row>
    <row r="6543" spans="1:13" ht="15.15" customHeight="1" thickBot="1" x14ac:dyDescent="0.35">
      <c r="A6543" s="22"/>
      <c r="B6543" s="22"/>
      <c r="C6543" s="22"/>
      <c r="D6543" s="26"/>
      <c r="E6543" s="5"/>
      <c r="F6543" s="3">
        <v>10</v>
      </c>
      <c r="G6543" s="20">
        <v>4.55</v>
      </c>
      <c r="H6543" s="20"/>
      <c r="I6543" s="20"/>
      <c r="J6543" s="30">
        <f t="shared" si="156"/>
        <v>45.5</v>
      </c>
      <c r="K6543" s="32">
        <f>SUM(J6536:J6543)</f>
        <v>200.04999999999998</v>
      </c>
      <c r="L6543" s="22"/>
      <c r="M6543" s="22"/>
    </row>
    <row r="6544" spans="1:13" ht="15.45" customHeight="1" thickBot="1" x14ac:dyDescent="0.35">
      <c r="A6544" s="10" t="s">
        <v>12379</v>
      </c>
      <c r="B6544" s="5" t="s">
        <v>12380</v>
      </c>
      <c r="C6544" s="5" t="s">
        <v>12381</v>
      </c>
      <c r="D6544" s="84" t="s">
        <v>12382</v>
      </c>
      <c r="E6544" s="84"/>
      <c r="F6544" s="84"/>
      <c r="G6544" s="84"/>
      <c r="H6544" s="84"/>
      <c r="I6544" s="84"/>
      <c r="J6544" s="84"/>
      <c r="K6544" s="20">
        <f>SUM(K6547:K6550)</f>
        <v>36</v>
      </c>
      <c r="L6544" s="21">
        <f>ROUND(0*(1+M2/100),2)</f>
        <v>0</v>
      </c>
      <c r="M6544" s="21">
        <f>ROUND(K6544*L6544,2)</f>
        <v>0</v>
      </c>
    </row>
    <row r="6545" spans="1:13" ht="39.75" customHeight="1" thickBot="1" x14ac:dyDescent="0.35">
      <c r="A6545" s="22"/>
      <c r="B6545" s="22"/>
      <c r="C6545" s="22"/>
      <c r="D6545" s="84" t="s">
        <v>12383</v>
      </c>
      <c r="E6545" s="84"/>
      <c r="F6545" s="84"/>
      <c r="G6545" s="84"/>
      <c r="H6545" s="84"/>
      <c r="I6545" s="84"/>
      <c r="J6545" s="84"/>
      <c r="K6545" s="84"/>
      <c r="L6545" s="84"/>
      <c r="M6545" s="84"/>
    </row>
    <row r="6546" spans="1:13" ht="15.15" customHeight="1" thickBot="1" x14ac:dyDescent="0.35">
      <c r="A6546" s="22"/>
      <c r="B6546" s="22"/>
      <c r="C6546" s="22"/>
      <c r="D6546" s="22"/>
      <c r="E6546" s="23"/>
      <c r="F6546" s="25" t="s">
        <v>12384</v>
      </c>
      <c r="G6546" s="25" t="s">
        <v>12385</v>
      </c>
      <c r="H6546" s="25" t="s">
        <v>12386</v>
      </c>
      <c r="I6546" s="25" t="s">
        <v>12387</v>
      </c>
      <c r="J6546" s="25" t="s">
        <v>12388</v>
      </c>
      <c r="K6546" s="25" t="s">
        <v>12389</v>
      </c>
      <c r="L6546" s="22"/>
      <c r="M6546" s="22"/>
    </row>
    <row r="6547" spans="1:13" ht="15.15" customHeight="1" thickBot="1" x14ac:dyDescent="0.35">
      <c r="A6547" s="22"/>
      <c r="B6547" s="22"/>
      <c r="C6547" s="22"/>
      <c r="D6547" s="26"/>
      <c r="E6547" s="27" t="s">
        <v>12390</v>
      </c>
      <c r="F6547" s="28">
        <v>27</v>
      </c>
      <c r="G6547" s="29"/>
      <c r="H6547" s="29"/>
      <c r="I6547" s="29"/>
      <c r="J6547" s="31">
        <f>ROUND(F6547,3)</f>
        <v>27</v>
      </c>
      <c r="K6547" s="42"/>
      <c r="L6547" s="22"/>
      <c r="M6547" s="22"/>
    </row>
    <row r="6548" spans="1:13" ht="15.15" customHeight="1" thickBot="1" x14ac:dyDescent="0.35">
      <c r="A6548" s="22"/>
      <c r="B6548" s="22"/>
      <c r="C6548" s="22"/>
      <c r="D6548" s="26"/>
      <c r="E6548" s="5" t="s">
        <v>12391</v>
      </c>
      <c r="F6548" s="3">
        <v>6</v>
      </c>
      <c r="G6548" s="20"/>
      <c r="H6548" s="20"/>
      <c r="I6548" s="20"/>
      <c r="J6548" s="30">
        <f>ROUND(F6548,3)</f>
        <v>6</v>
      </c>
      <c r="K6548" s="22"/>
      <c r="L6548" s="22"/>
      <c r="M6548" s="22"/>
    </row>
    <row r="6549" spans="1:13" ht="15.15" customHeight="1" thickBot="1" x14ac:dyDescent="0.35">
      <c r="A6549" s="22"/>
      <c r="B6549" s="22"/>
      <c r="C6549" s="22"/>
      <c r="D6549" s="26"/>
      <c r="E6549" s="5" t="s">
        <v>12392</v>
      </c>
      <c r="F6549" s="3">
        <v>2</v>
      </c>
      <c r="G6549" s="20"/>
      <c r="H6549" s="20"/>
      <c r="I6549" s="20"/>
      <c r="J6549" s="30">
        <f>ROUND(F6549,3)</f>
        <v>2</v>
      </c>
      <c r="K6549" s="22"/>
      <c r="L6549" s="22"/>
      <c r="M6549" s="22"/>
    </row>
    <row r="6550" spans="1:13" ht="15.15" customHeight="1" thickBot="1" x14ac:dyDescent="0.35">
      <c r="A6550" s="22"/>
      <c r="B6550" s="22"/>
      <c r="C6550" s="22"/>
      <c r="D6550" s="26"/>
      <c r="E6550" s="5" t="s">
        <v>12393</v>
      </c>
      <c r="F6550" s="3">
        <v>1</v>
      </c>
      <c r="G6550" s="20"/>
      <c r="H6550" s="20"/>
      <c r="I6550" s="20"/>
      <c r="J6550" s="30">
        <f>ROUND(F6550,3)</f>
        <v>1</v>
      </c>
      <c r="K6550" s="32">
        <f>SUM(J6547:J6550)</f>
        <v>36</v>
      </c>
      <c r="L6550" s="22"/>
      <c r="M6550" s="22"/>
    </row>
    <row r="6551" spans="1:13" ht="15.45" customHeight="1" thickBot="1" x14ac:dyDescent="0.35">
      <c r="A6551" s="34"/>
      <c r="B6551" s="34"/>
      <c r="C6551" s="34"/>
      <c r="D6551" s="35" t="s">
        <v>12394</v>
      </c>
      <c r="E6551" s="36"/>
      <c r="F6551" s="36"/>
      <c r="G6551" s="36"/>
      <c r="H6551" s="36"/>
      <c r="I6551" s="36"/>
      <c r="J6551" s="36"/>
      <c r="K6551" s="36"/>
      <c r="L6551" s="37">
        <f>M6518+M6533+M6544</f>
        <v>0</v>
      </c>
      <c r="M6551" s="37">
        <f>ROUND(L6551,2)</f>
        <v>0</v>
      </c>
    </row>
    <row r="6552" spans="1:13" ht="15.45" customHeight="1" thickBot="1" x14ac:dyDescent="0.35">
      <c r="A6552" s="38" t="s">
        <v>12395</v>
      </c>
      <c r="B6552" s="38" t="s">
        <v>12396</v>
      </c>
      <c r="C6552" s="39"/>
      <c r="D6552" s="85" t="s">
        <v>12397</v>
      </c>
      <c r="E6552" s="85"/>
      <c r="F6552" s="85"/>
      <c r="G6552" s="85"/>
      <c r="H6552" s="85"/>
      <c r="I6552" s="85"/>
      <c r="J6552" s="85"/>
      <c r="K6552" s="39"/>
      <c r="L6552" s="40">
        <f>L6690</f>
        <v>0</v>
      </c>
      <c r="M6552" s="40">
        <f>ROUND(L6552,2)</f>
        <v>0</v>
      </c>
    </row>
    <row r="6553" spans="1:13" ht="15.45" customHeight="1" thickBot="1" x14ac:dyDescent="0.35">
      <c r="A6553" s="10" t="s">
        <v>12398</v>
      </c>
      <c r="B6553" s="5" t="s">
        <v>12399</v>
      </c>
      <c r="C6553" s="5" t="s">
        <v>12400</v>
      </c>
      <c r="D6553" s="84" t="s">
        <v>12401</v>
      </c>
      <c r="E6553" s="84"/>
      <c r="F6553" s="84"/>
      <c r="G6553" s="84"/>
      <c r="H6553" s="84"/>
      <c r="I6553" s="84"/>
      <c r="J6553" s="84"/>
      <c r="K6553" s="20">
        <f>SUM(K6556:K6559)</f>
        <v>587.31999999999994</v>
      </c>
      <c r="L6553" s="21">
        <f>ROUND(0*(1+M2/100),2)</f>
        <v>0</v>
      </c>
      <c r="M6553" s="21">
        <f>ROUND(K6553*L6553,2)</f>
        <v>0</v>
      </c>
    </row>
    <row r="6554" spans="1:13" ht="85.95" customHeight="1" thickBot="1" x14ac:dyDescent="0.35">
      <c r="A6554" s="22"/>
      <c r="B6554" s="22"/>
      <c r="C6554" s="22"/>
      <c r="D6554" s="84" t="s">
        <v>12402</v>
      </c>
      <c r="E6554" s="84"/>
      <c r="F6554" s="84"/>
      <c r="G6554" s="84"/>
      <c r="H6554" s="84"/>
      <c r="I6554" s="84"/>
      <c r="J6554" s="84"/>
      <c r="K6554" s="84"/>
      <c r="L6554" s="84"/>
      <c r="M6554" s="84"/>
    </row>
    <row r="6555" spans="1:13" ht="15.15" customHeight="1" thickBot="1" x14ac:dyDescent="0.35">
      <c r="A6555" s="22"/>
      <c r="B6555" s="22"/>
      <c r="C6555" s="22"/>
      <c r="D6555" s="22"/>
      <c r="E6555" s="23"/>
      <c r="F6555" s="25" t="s">
        <v>12403</v>
      </c>
      <c r="G6555" s="25" t="s">
        <v>12404</v>
      </c>
      <c r="H6555" s="25" t="s">
        <v>12405</v>
      </c>
      <c r="I6555" s="25" t="s">
        <v>12406</v>
      </c>
      <c r="J6555" s="25" t="s">
        <v>12407</v>
      </c>
      <c r="K6555" s="25" t="s">
        <v>12408</v>
      </c>
      <c r="L6555" s="22"/>
      <c r="M6555" s="22"/>
    </row>
    <row r="6556" spans="1:13" ht="15.15" customHeight="1" thickBot="1" x14ac:dyDescent="0.35">
      <c r="A6556" s="22"/>
      <c r="B6556" s="22"/>
      <c r="C6556" s="22"/>
      <c r="D6556" s="26"/>
      <c r="E6556" s="27" t="s">
        <v>12409</v>
      </c>
      <c r="F6556" s="28">
        <v>2</v>
      </c>
      <c r="G6556" s="29">
        <v>420.37</v>
      </c>
      <c r="H6556" s="29"/>
      <c r="I6556" s="29"/>
      <c r="J6556" s="31">
        <f>ROUND(F6556*G6556,3)</f>
        <v>840.74</v>
      </c>
      <c r="K6556" s="42"/>
      <c r="L6556" s="22"/>
      <c r="M6556" s="22"/>
    </row>
    <row r="6557" spans="1:13" ht="15.15" customHeight="1" thickBot="1" x14ac:dyDescent="0.35">
      <c r="A6557" s="22"/>
      <c r="B6557" s="22"/>
      <c r="C6557" s="22"/>
      <c r="D6557" s="26"/>
      <c r="E6557" s="5" t="s">
        <v>12410</v>
      </c>
      <c r="F6557" s="3">
        <v>2</v>
      </c>
      <c r="G6557" s="20">
        <v>197.79</v>
      </c>
      <c r="H6557" s="20"/>
      <c r="I6557" s="20"/>
      <c r="J6557" s="30">
        <f>ROUND(F6557*G6557,3)</f>
        <v>395.58</v>
      </c>
      <c r="K6557" s="22"/>
      <c r="L6557" s="22"/>
      <c r="M6557" s="22"/>
    </row>
    <row r="6558" spans="1:13" ht="15.15" customHeight="1" thickBot="1" x14ac:dyDescent="0.35">
      <c r="A6558" s="22"/>
      <c r="B6558" s="22"/>
      <c r="C6558" s="22"/>
      <c r="D6558" s="26"/>
      <c r="E6558" s="5" t="s">
        <v>12411</v>
      </c>
      <c r="F6558" s="3">
        <v>2</v>
      </c>
      <c r="G6558" s="20">
        <v>214.5</v>
      </c>
      <c r="H6558" s="20"/>
      <c r="I6558" s="20"/>
      <c r="J6558" s="30">
        <f>ROUND(F6558*G6558,3)</f>
        <v>429</v>
      </c>
      <c r="K6558" s="22"/>
      <c r="L6558" s="22"/>
      <c r="M6558" s="22"/>
    </row>
    <row r="6559" spans="1:13" ht="15.15" customHeight="1" thickBot="1" x14ac:dyDescent="0.35">
      <c r="A6559" s="22"/>
      <c r="B6559" s="22"/>
      <c r="C6559" s="22"/>
      <c r="D6559" s="26"/>
      <c r="E6559" s="5" t="s">
        <v>12412</v>
      </c>
      <c r="F6559" s="3">
        <v>-1</v>
      </c>
      <c r="G6559" s="20">
        <v>1078</v>
      </c>
      <c r="H6559" s="20"/>
      <c r="I6559" s="20"/>
      <c r="J6559" s="30">
        <f>ROUND(F6559*G6559,3)</f>
        <v>-1078</v>
      </c>
      <c r="K6559" s="32">
        <f>SUM(J6556:J6559)</f>
        <v>587.31999999999994</v>
      </c>
      <c r="L6559" s="22"/>
      <c r="M6559" s="22"/>
    </row>
    <row r="6560" spans="1:13" ht="15.45" customHeight="1" thickBot="1" x14ac:dyDescent="0.35">
      <c r="A6560" s="10" t="s">
        <v>12413</v>
      </c>
      <c r="B6560" s="5" t="s">
        <v>12414</v>
      </c>
      <c r="C6560" s="5" t="s">
        <v>12415</v>
      </c>
      <c r="D6560" s="84" t="s">
        <v>12416</v>
      </c>
      <c r="E6560" s="84"/>
      <c r="F6560" s="84"/>
      <c r="G6560" s="84"/>
      <c r="H6560" s="84"/>
      <c r="I6560" s="84"/>
      <c r="J6560" s="84"/>
      <c r="K6560" s="20">
        <f>SUM(K6563:K6617)</f>
        <v>981.08199999999977</v>
      </c>
      <c r="L6560" s="21">
        <f>ROUND(0*(1+M2/100),2)</f>
        <v>0</v>
      </c>
      <c r="M6560" s="21">
        <f>ROUND(K6560*L6560,2)</f>
        <v>0</v>
      </c>
    </row>
    <row r="6561" spans="1:13" ht="67.5" customHeight="1" thickBot="1" x14ac:dyDescent="0.35">
      <c r="A6561" s="22"/>
      <c r="B6561" s="22"/>
      <c r="C6561" s="22"/>
      <c r="D6561" s="84" t="s">
        <v>12417</v>
      </c>
      <c r="E6561" s="84"/>
      <c r="F6561" s="84"/>
      <c r="G6561" s="84"/>
      <c r="H6561" s="84"/>
      <c r="I6561" s="84"/>
      <c r="J6561" s="84"/>
      <c r="K6561" s="84"/>
      <c r="L6561" s="84"/>
      <c r="M6561" s="84"/>
    </row>
    <row r="6562" spans="1:13" ht="15.15" customHeight="1" thickBot="1" x14ac:dyDescent="0.35">
      <c r="A6562" s="22"/>
      <c r="B6562" s="22"/>
      <c r="C6562" s="22"/>
      <c r="D6562" s="22"/>
      <c r="E6562" s="23"/>
      <c r="F6562" s="25" t="s">
        <v>12418</v>
      </c>
      <c r="G6562" s="25" t="s">
        <v>12419</v>
      </c>
      <c r="H6562" s="25" t="s">
        <v>12420</v>
      </c>
      <c r="I6562" s="25" t="s">
        <v>12421</v>
      </c>
      <c r="J6562" s="25" t="s">
        <v>12422</v>
      </c>
      <c r="K6562" s="25" t="s">
        <v>12423</v>
      </c>
      <c r="L6562" s="22"/>
      <c r="M6562" s="22"/>
    </row>
    <row r="6563" spans="1:13" ht="15.15" customHeight="1" thickBot="1" x14ac:dyDescent="0.35">
      <c r="A6563" s="22"/>
      <c r="B6563" s="22"/>
      <c r="C6563" s="22"/>
      <c r="D6563" s="26"/>
      <c r="E6563" s="27" t="s">
        <v>12424</v>
      </c>
      <c r="F6563" s="28"/>
      <c r="G6563" s="29"/>
      <c r="H6563" s="29"/>
      <c r="I6563" s="29"/>
      <c r="J6563" s="41" t="s">
        <v>12425</v>
      </c>
      <c r="K6563" s="42"/>
      <c r="L6563" s="22"/>
      <c r="M6563" s="22"/>
    </row>
    <row r="6564" spans="1:13" ht="15.15" customHeight="1" thickBot="1" x14ac:dyDescent="0.35">
      <c r="A6564" s="22"/>
      <c r="B6564" s="22"/>
      <c r="C6564" s="22"/>
      <c r="D6564" s="26"/>
      <c r="E6564" s="5" t="s">
        <v>12426</v>
      </c>
      <c r="F6564" s="3">
        <v>4</v>
      </c>
      <c r="G6564" s="20">
        <v>4.25</v>
      </c>
      <c r="H6564" s="20">
        <v>3.8</v>
      </c>
      <c r="I6564" s="20"/>
      <c r="J6564" s="30">
        <f>ROUND(F6564*G6564*H6564,3)</f>
        <v>64.599999999999994</v>
      </c>
      <c r="K6564" s="22"/>
      <c r="L6564" s="22"/>
      <c r="M6564" s="22"/>
    </row>
    <row r="6565" spans="1:13" ht="15.15" customHeight="1" thickBot="1" x14ac:dyDescent="0.35">
      <c r="A6565" s="22"/>
      <c r="B6565" s="22"/>
      <c r="C6565" s="22"/>
      <c r="D6565" s="26"/>
      <c r="E6565" s="5" t="s">
        <v>12427</v>
      </c>
      <c r="F6565" s="3">
        <v>1</v>
      </c>
      <c r="G6565" s="20">
        <v>5.55</v>
      </c>
      <c r="H6565" s="20">
        <v>3.5</v>
      </c>
      <c r="I6565" s="20"/>
      <c r="J6565" s="30">
        <f>ROUND(F6565*G6565*H6565,3)</f>
        <v>19.425000000000001</v>
      </c>
      <c r="K6565" s="22"/>
      <c r="L6565" s="22"/>
      <c r="M6565" s="22"/>
    </row>
    <row r="6566" spans="1:13" ht="15.15" customHeight="1" thickBot="1" x14ac:dyDescent="0.35">
      <c r="A6566" s="22"/>
      <c r="B6566" s="22"/>
      <c r="C6566" s="22"/>
      <c r="D6566" s="26"/>
      <c r="E6566" s="5" t="s">
        <v>12428</v>
      </c>
      <c r="F6566" s="3"/>
      <c r="G6566" s="20"/>
      <c r="H6566" s="20"/>
      <c r="I6566" s="20"/>
      <c r="J6566" s="24" t="s">
        <v>12429</v>
      </c>
      <c r="K6566" s="22"/>
      <c r="L6566" s="22"/>
      <c r="M6566" s="22"/>
    </row>
    <row r="6567" spans="1:13" ht="15.15" customHeight="1" thickBot="1" x14ac:dyDescent="0.35">
      <c r="A6567" s="22"/>
      <c r="B6567" s="22"/>
      <c r="C6567" s="22"/>
      <c r="D6567" s="26"/>
      <c r="E6567" s="5">
        <v>101</v>
      </c>
      <c r="F6567" s="3">
        <v>1</v>
      </c>
      <c r="G6567" s="20">
        <v>4.25</v>
      </c>
      <c r="H6567" s="20">
        <v>5.0999999999999996</v>
      </c>
      <c r="I6567" s="20"/>
      <c r="J6567" s="30">
        <f t="shared" ref="J6567:J6578" si="157">ROUND(F6567*G6567*H6567,3)</f>
        <v>21.675000000000001</v>
      </c>
      <c r="K6567" s="22"/>
      <c r="L6567" s="22"/>
      <c r="M6567" s="22"/>
    </row>
    <row r="6568" spans="1:13" ht="15.15" customHeight="1" thickBot="1" x14ac:dyDescent="0.35">
      <c r="A6568" s="22"/>
      <c r="B6568" s="22"/>
      <c r="C6568" s="22"/>
      <c r="D6568" s="26"/>
      <c r="E6568" s="5">
        <v>102</v>
      </c>
      <c r="F6568" s="3">
        <v>1</v>
      </c>
      <c r="G6568" s="20">
        <v>4.25</v>
      </c>
      <c r="H6568" s="20">
        <v>4.55</v>
      </c>
      <c r="I6568" s="20"/>
      <c r="J6568" s="30">
        <f t="shared" si="157"/>
        <v>19.338000000000001</v>
      </c>
      <c r="K6568" s="22"/>
      <c r="L6568" s="22"/>
      <c r="M6568" s="22"/>
    </row>
    <row r="6569" spans="1:13" ht="15.15" customHeight="1" thickBot="1" x14ac:dyDescent="0.35">
      <c r="A6569" s="22"/>
      <c r="B6569" s="22"/>
      <c r="C6569" s="22"/>
      <c r="D6569" s="26"/>
      <c r="E6569" s="5">
        <v>103</v>
      </c>
      <c r="F6569" s="3">
        <v>1</v>
      </c>
      <c r="G6569" s="20">
        <v>4.25</v>
      </c>
      <c r="H6569" s="20">
        <v>3.9</v>
      </c>
      <c r="I6569" s="20"/>
      <c r="J6569" s="30">
        <f t="shared" si="157"/>
        <v>16.574999999999999</v>
      </c>
      <c r="K6569" s="22"/>
      <c r="L6569" s="22"/>
      <c r="M6569" s="22"/>
    </row>
    <row r="6570" spans="1:13" ht="15.15" customHeight="1" thickBot="1" x14ac:dyDescent="0.35">
      <c r="A6570" s="22"/>
      <c r="B6570" s="22"/>
      <c r="C6570" s="22"/>
      <c r="D6570" s="26"/>
      <c r="E6570" s="5" t="s">
        <v>12430</v>
      </c>
      <c r="F6570" s="3">
        <v>4</v>
      </c>
      <c r="G6570" s="20">
        <v>4.25</v>
      </c>
      <c r="H6570" s="20">
        <v>3.8</v>
      </c>
      <c r="I6570" s="20"/>
      <c r="J6570" s="30">
        <f t="shared" si="157"/>
        <v>64.599999999999994</v>
      </c>
      <c r="K6570" s="22"/>
      <c r="L6570" s="22"/>
      <c r="M6570" s="22"/>
    </row>
    <row r="6571" spans="1:13" ht="15.15" customHeight="1" thickBot="1" x14ac:dyDescent="0.35">
      <c r="A6571" s="22"/>
      <c r="B6571" s="22"/>
      <c r="C6571" s="22"/>
      <c r="D6571" s="26"/>
      <c r="E6571" s="5">
        <v>108</v>
      </c>
      <c r="F6571" s="3">
        <v>1</v>
      </c>
      <c r="G6571" s="20">
        <v>5.55</v>
      </c>
      <c r="H6571" s="20">
        <v>3.5</v>
      </c>
      <c r="I6571" s="20"/>
      <c r="J6571" s="30">
        <f t="shared" si="157"/>
        <v>19.425000000000001</v>
      </c>
      <c r="K6571" s="22"/>
      <c r="L6571" s="22"/>
      <c r="M6571" s="22"/>
    </row>
    <row r="6572" spans="1:13" ht="15.15" customHeight="1" thickBot="1" x14ac:dyDescent="0.35">
      <c r="A6572" s="22"/>
      <c r="B6572" s="22"/>
      <c r="C6572" s="22"/>
      <c r="D6572" s="26"/>
      <c r="E6572" s="5">
        <v>109</v>
      </c>
      <c r="F6572" s="3">
        <v>1</v>
      </c>
      <c r="G6572" s="20">
        <v>4.4000000000000004</v>
      </c>
      <c r="H6572" s="20">
        <v>4</v>
      </c>
      <c r="I6572" s="20"/>
      <c r="J6572" s="30">
        <f t="shared" si="157"/>
        <v>17.600000000000001</v>
      </c>
      <c r="K6572" s="22"/>
      <c r="L6572" s="22"/>
      <c r="M6572" s="22"/>
    </row>
    <row r="6573" spans="1:13" ht="15.15" customHeight="1" thickBot="1" x14ac:dyDescent="0.35">
      <c r="A6573" s="22"/>
      <c r="B6573" s="22"/>
      <c r="C6573" s="22"/>
      <c r="D6573" s="26"/>
      <c r="E6573" s="5">
        <v>110</v>
      </c>
      <c r="F6573" s="3">
        <v>1</v>
      </c>
      <c r="G6573" s="20">
        <v>4.55</v>
      </c>
      <c r="H6573" s="20">
        <v>4.5999999999999996</v>
      </c>
      <c r="I6573" s="20"/>
      <c r="J6573" s="30">
        <f t="shared" si="157"/>
        <v>20.93</v>
      </c>
      <c r="K6573" s="22"/>
      <c r="L6573" s="22"/>
      <c r="M6573" s="22"/>
    </row>
    <row r="6574" spans="1:13" ht="15.15" customHeight="1" thickBot="1" x14ac:dyDescent="0.35">
      <c r="A6574" s="22"/>
      <c r="B6574" s="22"/>
      <c r="C6574" s="22"/>
      <c r="D6574" s="26"/>
      <c r="E6574" s="5" t="s">
        <v>12431</v>
      </c>
      <c r="F6574" s="3">
        <v>2</v>
      </c>
      <c r="G6574" s="20">
        <v>4.5999999999999996</v>
      </c>
      <c r="H6574" s="20">
        <v>3.8</v>
      </c>
      <c r="I6574" s="20"/>
      <c r="J6574" s="30">
        <f t="shared" si="157"/>
        <v>34.96</v>
      </c>
      <c r="K6574" s="22"/>
      <c r="L6574" s="22"/>
      <c r="M6574" s="22"/>
    </row>
    <row r="6575" spans="1:13" ht="15.15" customHeight="1" thickBot="1" x14ac:dyDescent="0.35">
      <c r="A6575" s="22"/>
      <c r="B6575" s="22"/>
      <c r="C6575" s="22"/>
      <c r="D6575" s="26"/>
      <c r="E6575" s="5">
        <v>112</v>
      </c>
      <c r="F6575" s="3">
        <v>1</v>
      </c>
      <c r="G6575" s="20">
        <v>4.5999999999999996</v>
      </c>
      <c r="H6575" s="20">
        <v>3.9</v>
      </c>
      <c r="I6575" s="20"/>
      <c r="J6575" s="30">
        <f t="shared" si="157"/>
        <v>17.940000000000001</v>
      </c>
      <c r="K6575" s="22"/>
      <c r="L6575" s="22"/>
      <c r="M6575" s="22"/>
    </row>
    <row r="6576" spans="1:13" ht="15.15" customHeight="1" thickBot="1" x14ac:dyDescent="0.35">
      <c r="A6576" s="22"/>
      <c r="B6576" s="22"/>
      <c r="C6576" s="22"/>
      <c r="D6576" s="26"/>
      <c r="E6576" s="5" t="s">
        <v>12432</v>
      </c>
      <c r="F6576" s="3">
        <v>2</v>
      </c>
      <c r="G6576" s="20">
        <v>4.25</v>
      </c>
      <c r="H6576" s="20">
        <v>3.85</v>
      </c>
      <c r="I6576" s="20"/>
      <c r="J6576" s="30">
        <f t="shared" si="157"/>
        <v>32.725000000000001</v>
      </c>
      <c r="K6576" s="22"/>
      <c r="L6576" s="22"/>
      <c r="M6576" s="22"/>
    </row>
    <row r="6577" spans="1:13" ht="15.15" customHeight="1" thickBot="1" x14ac:dyDescent="0.35">
      <c r="A6577" s="22"/>
      <c r="B6577" s="22"/>
      <c r="C6577" s="22"/>
      <c r="D6577" s="26"/>
      <c r="E6577" s="5">
        <v>116</v>
      </c>
      <c r="F6577" s="3">
        <v>1</v>
      </c>
      <c r="G6577" s="20">
        <v>5.35</v>
      </c>
      <c r="H6577" s="20">
        <v>3.5</v>
      </c>
      <c r="I6577" s="20"/>
      <c r="J6577" s="30">
        <f t="shared" si="157"/>
        <v>18.725000000000001</v>
      </c>
      <c r="K6577" s="22"/>
      <c r="L6577" s="22"/>
      <c r="M6577" s="22"/>
    </row>
    <row r="6578" spans="1:13" ht="15.15" customHeight="1" thickBot="1" x14ac:dyDescent="0.35">
      <c r="A6578" s="22"/>
      <c r="B6578" s="22"/>
      <c r="C6578" s="22"/>
      <c r="D6578" s="26"/>
      <c r="E6578" s="5">
        <v>117</v>
      </c>
      <c r="F6578" s="3">
        <v>1</v>
      </c>
      <c r="G6578" s="20">
        <v>4.5</v>
      </c>
      <c r="H6578" s="20">
        <v>3.6</v>
      </c>
      <c r="I6578" s="20"/>
      <c r="J6578" s="30">
        <f t="shared" si="157"/>
        <v>16.2</v>
      </c>
      <c r="K6578" s="22"/>
      <c r="L6578" s="22"/>
      <c r="M6578" s="22"/>
    </row>
    <row r="6579" spans="1:13" ht="15.15" customHeight="1" thickBot="1" x14ac:dyDescent="0.35">
      <c r="A6579" s="22"/>
      <c r="B6579" s="22"/>
      <c r="C6579" s="22"/>
      <c r="D6579" s="26"/>
      <c r="E6579" s="5" t="s">
        <v>12433</v>
      </c>
      <c r="F6579" s="3"/>
      <c r="G6579" s="20"/>
      <c r="H6579" s="20"/>
      <c r="I6579" s="20"/>
      <c r="J6579" s="24" t="s">
        <v>12434</v>
      </c>
      <c r="K6579" s="22"/>
      <c r="L6579" s="22"/>
      <c r="M6579" s="22"/>
    </row>
    <row r="6580" spans="1:13" ht="15.15" customHeight="1" thickBot="1" x14ac:dyDescent="0.35">
      <c r="A6580" s="22"/>
      <c r="B6580" s="22"/>
      <c r="C6580" s="22"/>
      <c r="D6580" s="26"/>
      <c r="E6580" s="5">
        <v>201</v>
      </c>
      <c r="F6580" s="3">
        <v>1</v>
      </c>
      <c r="G6580" s="20">
        <v>4.25</v>
      </c>
      <c r="H6580" s="20">
        <v>3.75</v>
      </c>
      <c r="I6580" s="20"/>
      <c r="J6580" s="30">
        <f t="shared" ref="J6580:J6586" si="158">ROUND(F6580*G6580*H6580,3)</f>
        <v>15.938000000000001</v>
      </c>
      <c r="K6580" s="22"/>
      <c r="L6580" s="22"/>
      <c r="M6580" s="22"/>
    </row>
    <row r="6581" spans="1:13" ht="15.15" customHeight="1" thickBot="1" x14ac:dyDescent="0.35">
      <c r="A6581" s="22"/>
      <c r="B6581" s="22"/>
      <c r="C6581" s="22"/>
      <c r="D6581" s="26"/>
      <c r="E6581" s="5" t="s">
        <v>12435</v>
      </c>
      <c r="F6581" s="3">
        <v>2</v>
      </c>
      <c r="G6581" s="20">
        <v>4.25</v>
      </c>
      <c r="H6581" s="20">
        <v>3.9</v>
      </c>
      <c r="I6581" s="20"/>
      <c r="J6581" s="30">
        <f t="shared" si="158"/>
        <v>33.15</v>
      </c>
      <c r="K6581" s="22"/>
      <c r="L6581" s="22"/>
      <c r="M6581" s="22"/>
    </row>
    <row r="6582" spans="1:13" ht="15.15" customHeight="1" thickBot="1" x14ac:dyDescent="0.35">
      <c r="A6582" s="22"/>
      <c r="B6582" s="22"/>
      <c r="C6582" s="22"/>
      <c r="D6582" s="26"/>
      <c r="E6582" s="5">
        <v>204</v>
      </c>
      <c r="F6582" s="3">
        <v>1</v>
      </c>
      <c r="G6582" s="20">
        <v>4.25</v>
      </c>
      <c r="H6582" s="20">
        <v>3.8</v>
      </c>
      <c r="I6582" s="20"/>
      <c r="J6582" s="30">
        <f t="shared" si="158"/>
        <v>16.149999999999999</v>
      </c>
      <c r="K6582" s="22"/>
      <c r="L6582" s="22"/>
      <c r="M6582" s="22"/>
    </row>
    <row r="6583" spans="1:13" ht="15.15" customHeight="1" thickBot="1" x14ac:dyDescent="0.35">
      <c r="A6583" s="22"/>
      <c r="B6583" s="22"/>
      <c r="C6583" s="22"/>
      <c r="D6583" s="26"/>
      <c r="E6583" s="5">
        <v>205</v>
      </c>
      <c r="F6583" s="3">
        <v>1</v>
      </c>
      <c r="G6583" s="20">
        <v>4.4000000000000004</v>
      </c>
      <c r="H6583" s="20">
        <v>3.6</v>
      </c>
      <c r="I6583" s="20"/>
      <c r="J6583" s="30">
        <f t="shared" si="158"/>
        <v>15.84</v>
      </c>
      <c r="K6583" s="22"/>
      <c r="L6583" s="22"/>
      <c r="M6583" s="22"/>
    </row>
    <row r="6584" spans="1:13" ht="15.15" customHeight="1" thickBot="1" x14ac:dyDescent="0.35">
      <c r="A6584" s="22"/>
      <c r="B6584" s="22"/>
      <c r="C6584" s="22"/>
      <c r="D6584" s="26"/>
      <c r="E6584" s="5">
        <v>206</v>
      </c>
      <c r="F6584" s="3">
        <v>1</v>
      </c>
      <c r="G6584" s="20">
        <v>4.5999999999999996</v>
      </c>
      <c r="H6584" s="20">
        <v>4.0999999999999996</v>
      </c>
      <c r="I6584" s="20"/>
      <c r="J6584" s="30">
        <f t="shared" si="158"/>
        <v>18.86</v>
      </c>
      <c r="K6584" s="22"/>
      <c r="L6584" s="22"/>
      <c r="M6584" s="22"/>
    </row>
    <row r="6585" spans="1:13" ht="15.15" customHeight="1" thickBot="1" x14ac:dyDescent="0.35">
      <c r="A6585" s="22"/>
      <c r="B6585" s="22"/>
      <c r="C6585" s="22"/>
      <c r="D6585" s="26"/>
      <c r="E6585" s="5">
        <v>207</v>
      </c>
      <c r="F6585" s="3">
        <v>1</v>
      </c>
      <c r="G6585" s="20">
        <v>4.4000000000000004</v>
      </c>
      <c r="H6585" s="20">
        <v>3.75</v>
      </c>
      <c r="I6585" s="20"/>
      <c r="J6585" s="30">
        <f t="shared" si="158"/>
        <v>16.5</v>
      </c>
      <c r="K6585" s="22"/>
      <c r="L6585" s="22"/>
      <c r="M6585" s="22"/>
    </row>
    <row r="6586" spans="1:13" ht="15.15" customHeight="1" thickBot="1" x14ac:dyDescent="0.35">
      <c r="A6586" s="22"/>
      <c r="B6586" s="22"/>
      <c r="C6586" s="22"/>
      <c r="D6586" s="26"/>
      <c r="E6586" s="5">
        <v>208</v>
      </c>
      <c r="F6586" s="3">
        <v>1</v>
      </c>
      <c r="G6586" s="20">
        <v>5.55</v>
      </c>
      <c r="H6586" s="20">
        <v>3.5</v>
      </c>
      <c r="I6586" s="20"/>
      <c r="J6586" s="30">
        <f t="shared" si="158"/>
        <v>19.425000000000001</v>
      </c>
      <c r="K6586" s="22"/>
      <c r="L6586" s="22"/>
      <c r="M6586" s="22"/>
    </row>
    <row r="6587" spans="1:13" ht="15.15" customHeight="1" thickBot="1" x14ac:dyDescent="0.35">
      <c r="A6587" s="22"/>
      <c r="B6587" s="22"/>
      <c r="C6587" s="22"/>
      <c r="D6587" s="26"/>
      <c r="E6587" s="5" t="s">
        <v>12436</v>
      </c>
      <c r="F6587" s="3"/>
      <c r="G6587" s="20"/>
      <c r="H6587" s="20"/>
      <c r="I6587" s="20"/>
      <c r="J6587" s="24" t="s">
        <v>12437</v>
      </c>
      <c r="K6587" s="22"/>
      <c r="L6587" s="22"/>
      <c r="M6587" s="22"/>
    </row>
    <row r="6588" spans="1:13" ht="15.15" customHeight="1" thickBot="1" x14ac:dyDescent="0.35">
      <c r="A6588" s="22"/>
      <c r="B6588" s="22"/>
      <c r="C6588" s="22"/>
      <c r="D6588" s="26"/>
      <c r="E6588" s="5" t="s">
        <v>12438</v>
      </c>
      <c r="F6588" s="3">
        <v>1</v>
      </c>
      <c r="G6588" s="20">
        <v>3.95</v>
      </c>
      <c r="H6588" s="20">
        <v>2.4</v>
      </c>
      <c r="I6588" s="20"/>
      <c r="J6588" s="30">
        <f t="shared" ref="J6588:J6611" si="159">ROUND(F6588*G6588*H6588,3)</f>
        <v>9.48</v>
      </c>
      <c r="K6588" s="22"/>
      <c r="L6588" s="22"/>
      <c r="M6588" s="22"/>
    </row>
    <row r="6589" spans="1:13" ht="21.3" customHeight="1" thickBot="1" x14ac:dyDescent="0.35">
      <c r="A6589" s="22"/>
      <c r="B6589" s="22"/>
      <c r="C6589" s="22"/>
      <c r="D6589" s="26"/>
      <c r="E6589" s="5" t="s">
        <v>12439</v>
      </c>
      <c r="F6589" s="3">
        <v>1</v>
      </c>
      <c r="G6589" s="20">
        <v>3.95</v>
      </c>
      <c r="H6589" s="20">
        <v>3.75</v>
      </c>
      <c r="I6589" s="20"/>
      <c r="J6589" s="30">
        <f t="shared" si="159"/>
        <v>14.813000000000001</v>
      </c>
      <c r="K6589" s="22"/>
      <c r="L6589" s="22"/>
      <c r="M6589" s="22"/>
    </row>
    <row r="6590" spans="1:13" ht="15.15" customHeight="1" thickBot="1" x14ac:dyDescent="0.35">
      <c r="A6590" s="22"/>
      <c r="B6590" s="22"/>
      <c r="C6590" s="22"/>
      <c r="D6590" s="26"/>
      <c r="E6590" s="5" t="s">
        <v>12440</v>
      </c>
      <c r="F6590" s="3">
        <v>1</v>
      </c>
      <c r="G6590" s="20">
        <v>3.8</v>
      </c>
      <c r="H6590" s="20">
        <v>13.35</v>
      </c>
      <c r="I6590" s="20"/>
      <c r="J6590" s="30">
        <f t="shared" si="159"/>
        <v>50.73</v>
      </c>
      <c r="K6590" s="22"/>
      <c r="L6590" s="22"/>
      <c r="M6590" s="22"/>
    </row>
    <row r="6591" spans="1:13" ht="15.15" customHeight="1" thickBot="1" x14ac:dyDescent="0.35">
      <c r="A6591" s="22"/>
      <c r="B6591" s="22"/>
      <c r="C6591" s="22"/>
      <c r="D6591" s="26"/>
      <c r="E6591" s="5"/>
      <c r="F6591" s="3">
        <v>0.5</v>
      </c>
      <c r="G6591" s="20">
        <v>12.9</v>
      </c>
      <c r="H6591" s="20">
        <v>3.4</v>
      </c>
      <c r="I6591" s="20"/>
      <c r="J6591" s="30">
        <f t="shared" si="159"/>
        <v>21.93</v>
      </c>
      <c r="K6591" s="22"/>
      <c r="L6591" s="22"/>
      <c r="M6591" s="22"/>
    </row>
    <row r="6592" spans="1:13" ht="15.15" customHeight="1" thickBot="1" x14ac:dyDescent="0.35">
      <c r="A6592" s="22"/>
      <c r="B6592" s="22"/>
      <c r="C6592" s="22"/>
      <c r="D6592" s="26"/>
      <c r="E6592" s="5"/>
      <c r="F6592" s="3">
        <v>0.5</v>
      </c>
      <c r="G6592" s="20">
        <v>3.8</v>
      </c>
      <c r="H6592" s="20">
        <v>1</v>
      </c>
      <c r="I6592" s="20"/>
      <c r="J6592" s="30">
        <f t="shared" si="159"/>
        <v>1.9</v>
      </c>
      <c r="K6592" s="22"/>
      <c r="L6592" s="22"/>
      <c r="M6592" s="22"/>
    </row>
    <row r="6593" spans="1:13" ht="15.15" customHeight="1" thickBot="1" x14ac:dyDescent="0.35">
      <c r="A6593" s="22"/>
      <c r="B6593" s="22"/>
      <c r="C6593" s="22"/>
      <c r="D6593" s="26"/>
      <c r="E6593" s="5" t="s">
        <v>12441</v>
      </c>
      <c r="F6593" s="3">
        <v>1</v>
      </c>
      <c r="G6593" s="20">
        <v>6.4</v>
      </c>
      <c r="H6593" s="20">
        <v>2.1</v>
      </c>
      <c r="I6593" s="20"/>
      <c r="J6593" s="30">
        <f t="shared" si="159"/>
        <v>13.44</v>
      </c>
      <c r="K6593" s="22"/>
      <c r="L6593" s="22"/>
      <c r="M6593" s="22"/>
    </row>
    <row r="6594" spans="1:13" ht="15.15" customHeight="1" thickBot="1" x14ac:dyDescent="0.35">
      <c r="A6594" s="22"/>
      <c r="B6594" s="22"/>
      <c r="C6594" s="22"/>
      <c r="D6594" s="26"/>
      <c r="E6594" s="5"/>
      <c r="F6594" s="3">
        <v>1</v>
      </c>
      <c r="G6594" s="20">
        <v>6.4</v>
      </c>
      <c r="H6594" s="20">
        <v>1.7</v>
      </c>
      <c r="I6594" s="20"/>
      <c r="J6594" s="30">
        <f t="shared" si="159"/>
        <v>10.88</v>
      </c>
      <c r="K6594" s="22"/>
      <c r="L6594" s="22"/>
      <c r="M6594" s="22"/>
    </row>
    <row r="6595" spans="1:13" ht="15.15" customHeight="1" thickBot="1" x14ac:dyDescent="0.35">
      <c r="A6595" s="22"/>
      <c r="B6595" s="22"/>
      <c r="C6595" s="22"/>
      <c r="D6595" s="26"/>
      <c r="E6595" s="5"/>
      <c r="F6595" s="3">
        <v>1</v>
      </c>
      <c r="G6595" s="20">
        <v>2</v>
      </c>
      <c r="H6595" s="20">
        <v>0.55000000000000004</v>
      </c>
      <c r="I6595" s="20"/>
      <c r="J6595" s="30">
        <f t="shared" si="159"/>
        <v>1.1000000000000001</v>
      </c>
      <c r="K6595" s="22"/>
      <c r="L6595" s="22"/>
      <c r="M6595" s="22"/>
    </row>
    <row r="6596" spans="1:13" ht="15.15" customHeight="1" thickBot="1" x14ac:dyDescent="0.35">
      <c r="A6596" s="22"/>
      <c r="B6596" s="22"/>
      <c r="C6596" s="22"/>
      <c r="D6596" s="26"/>
      <c r="E6596" s="5" t="s">
        <v>12442</v>
      </c>
      <c r="F6596" s="3">
        <v>-1</v>
      </c>
      <c r="G6596" s="20">
        <v>1.5</v>
      </c>
      <c r="H6596" s="20">
        <v>1.5</v>
      </c>
      <c r="I6596" s="20"/>
      <c r="J6596" s="30">
        <f t="shared" si="159"/>
        <v>-2.25</v>
      </c>
      <c r="K6596" s="22"/>
      <c r="L6596" s="22"/>
      <c r="M6596" s="22"/>
    </row>
    <row r="6597" spans="1:13" ht="15.15" customHeight="1" thickBot="1" x14ac:dyDescent="0.35">
      <c r="A6597" s="22"/>
      <c r="B6597" s="22"/>
      <c r="C6597" s="22"/>
      <c r="D6597" s="26"/>
      <c r="E6597" s="5" t="s">
        <v>12443</v>
      </c>
      <c r="F6597" s="3">
        <v>1</v>
      </c>
      <c r="G6597" s="20">
        <v>4.25</v>
      </c>
      <c r="H6597" s="20">
        <v>1.45</v>
      </c>
      <c r="I6597" s="20"/>
      <c r="J6597" s="30">
        <f t="shared" si="159"/>
        <v>6.1630000000000003</v>
      </c>
      <c r="K6597" s="22"/>
      <c r="L6597" s="22"/>
      <c r="M6597" s="22"/>
    </row>
    <row r="6598" spans="1:13" ht="15.15" customHeight="1" thickBot="1" x14ac:dyDescent="0.35">
      <c r="A6598" s="22"/>
      <c r="B6598" s="22"/>
      <c r="C6598" s="22"/>
      <c r="D6598" s="26"/>
      <c r="E6598" s="5" t="s">
        <v>12444</v>
      </c>
      <c r="F6598" s="3">
        <v>1</v>
      </c>
      <c r="G6598" s="20">
        <v>23.4</v>
      </c>
      <c r="H6598" s="20">
        <v>1.2</v>
      </c>
      <c r="I6598" s="20"/>
      <c r="J6598" s="30">
        <f t="shared" si="159"/>
        <v>28.08</v>
      </c>
      <c r="K6598" s="22"/>
      <c r="L6598" s="22"/>
      <c r="M6598" s="22"/>
    </row>
    <row r="6599" spans="1:13" ht="15.15" customHeight="1" thickBot="1" x14ac:dyDescent="0.35">
      <c r="A6599" s="22"/>
      <c r="B6599" s="22"/>
      <c r="C6599" s="22"/>
      <c r="D6599" s="26"/>
      <c r="E6599" s="5" t="s">
        <v>12445</v>
      </c>
      <c r="F6599" s="3">
        <v>1</v>
      </c>
      <c r="G6599" s="20">
        <v>2.15</v>
      </c>
      <c r="H6599" s="20">
        <v>2.15</v>
      </c>
      <c r="I6599" s="20"/>
      <c r="J6599" s="30">
        <f t="shared" si="159"/>
        <v>4.6230000000000002</v>
      </c>
      <c r="K6599" s="22"/>
      <c r="L6599" s="22"/>
      <c r="M6599" s="22"/>
    </row>
    <row r="6600" spans="1:13" ht="15.15" customHeight="1" thickBot="1" x14ac:dyDescent="0.35">
      <c r="A6600" s="22"/>
      <c r="B6600" s="22"/>
      <c r="C6600" s="22"/>
      <c r="D6600" s="26"/>
      <c r="E6600" s="5" t="s">
        <v>12446</v>
      </c>
      <c r="F6600" s="3">
        <v>1</v>
      </c>
      <c r="G6600" s="20">
        <v>1.95</v>
      </c>
      <c r="H6600" s="20">
        <v>1.6</v>
      </c>
      <c r="I6600" s="20"/>
      <c r="J6600" s="30">
        <f t="shared" si="159"/>
        <v>3.12</v>
      </c>
      <c r="K6600" s="22"/>
      <c r="L6600" s="22"/>
      <c r="M6600" s="22"/>
    </row>
    <row r="6601" spans="1:13" ht="15.15" customHeight="1" thickBot="1" x14ac:dyDescent="0.35">
      <c r="A6601" s="22"/>
      <c r="B6601" s="22"/>
      <c r="C6601" s="22"/>
      <c r="D6601" s="26"/>
      <c r="E6601" s="5" t="s">
        <v>12447</v>
      </c>
      <c r="F6601" s="3">
        <v>1</v>
      </c>
      <c r="G6601" s="20">
        <v>4.1500000000000004</v>
      </c>
      <c r="H6601" s="20">
        <v>1.6</v>
      </c>
      <c r="I6601" s="20"/>
      <c r="J6601" s="30">
        <f t="shared" si="159"/>
        <v>6.64</v>
      </c>
      <c r="K6601" s="22"/>
      <c r="L6601" s="22"/>
      <c r="M6601" s="22"/>
    </row>
    <row r="6602" spans="1:13" ht="15.15" customHeight="1" thickBot="1" x14ac:dyDescent="0.35">
      <c r="A6602" s="22"/>
      <c r="B6602" s="22"/>
      <c r="C6602" s="22"/>
      <c r="D6602" s="26"/>
      <c r="E6602" s="5" t="s">
        <v>12448</v>
      </c>
      <c r="F6602" s="3">
        <v>1</v>
      </c>
      <c r="G6602" s="20">
        <v>4.3499999999999996</v>
      </c>
      <c r="H6602" s="20">
        <v>2.5499999999999998</v>
      </c>
      <c r="I6602" s="20"/>
      <c r="J6602" s="30">
        <f t="shared" si="159"/>
        <v>11.093</v>
      </c>
      <c r="K6602" s="22"/>
      <c r="L6602" s="22"/>
      <c r="M6602" s="22"/>
    </row>
    <row r="6603" spans="1:13" ht="15.15" customHeight="1" thickBot="1" x14ac:dyDescent="0.35">
      <c r="A6603" s="22"/>
      <c r="B6603" s="22"/>
      <c r="C6603" s="22"/>
      <c r="D6603" s="26"/>
      <c r="E6603" s="5" t="s">
        <v>12449</v>
      </c>
      <c r="F6603" s="3">
        <v>1</v>
      </c>
      <c r="G6603" s="20">
        <v>4.45</v>
      </c>
      <c r="H6603" s="20">
        <v>2.5499999999999998</v>
      </c>
      <c r="I6603" s="20"/>
      <c r="J6603" s="30">
        <f t="shared" si="159"/>
        <v>11.348000000000001</v>
      </c>
      <c r="K6603" s="22"/>
      <c r="L6603" s="22"/>
      <c r="M6603" s="22"/>
    </row>
    <row r="6604" spans="1:13" ht="15.15" customHeight="1" thickBot="1" x14ac:dyDescent="0.35">
      <c r="A6604" s="22"/>
      <c r="B6604" s="22"/>
      <c r="C6604" s="22"/>
      <c r="D6604" s="26"/>
      <c r="E6604" s="5" t="s">
        <v>12450</v>
      </c>
      <c r="F6604" s="3">
        <v>1</v>
      </c>
      <c r="G6604" s="20">
        <v>4.55</v>
      </c>
      <c r="H6604" s="20">
        <v>2.5499999999999998</v>
      </c>
      <c r="I6604" s="20"/>
      <c r="J6604" s="30">
        <f t="shared" si="159"/>
        <v>11.603</v>
      </c>
      <c r="K6604" s="22"/>
      <c r="L6604" s="22"/>
      <c r="M6604" s="22"/>
    </row>
    <row r="6605" spans="1:13" ht="21.3" customHeight="1" thickBot="1" x14ac:dyDescent="0.35">
      <c r="A6605" s="22"/>
      <c r="B6605" s="22"/>
      <c r="C6605" s="22"/>
      <c r="D6605" s="26"/>
      <c r="E6605" s="5" t="s">
        <v>12451</v>
      </c>
      <c r="F6605" s="3">
        <v>1</v>
      </c>
      <c r="G6605" s="20">
        <v>4.7</v>
      </c>
      <c r="H6605" s="20">
        <v>7.7</v>
      </c>
      <c r="I6605" s="20"/>
      <c r="J6605" s="30">
        <f t="shared" si="159"/>
        <v>36.19</v>
      </c>
      <c r="K6605" s="22"/>
      <c r="L6605" s="22"/>
      <c r="M6605" s="22"/>
    </row>
    <row r="6606" spans="1:13" ht="15.15" customHeight="1" thickBot="1" x14ac:dyDescent="0.35">
      <c r="A6606" s="22"/>
      <c r="B6606" s="22"/>
      <c r="C6606" s="22"/>
      <c r="D6606" s="26"/>
      <c r="E6606" s="5" t="s">
        <v>12452</v>
      </c>
      <c r="F6606" s="3">
        <v>1</v>
      </c>
      <c r="G6606" s="20">
        <v>4.7</v>
      </c>
      <c r="H6606" s="20">
        <v>2.4500000000000002</v>
      </c>
      <c r="I6606" s="20"/>
      <c r="J6606" s="30">
        <f t="shared" si="159"/>
        <v>11.515000000000001</v>
      </c>
      <c r="K6606" s="22"/>
      <c r="L6606" s="22"/>
      <c r="M6606" s="22"/>
    </row>
    <row r="6607" spans="1:13" ht="15.15" customHeight="1" thickBot="1" x14ac:dyDescent="0.35">
      <c r="A6607" s="22"/>
      <c r="B6607" s="22"/>
      <c r="C6607" s="22"/>
      <c r="D6607" s="26"/>
      <c r="E6607" s="5" t="s">
        <v>12453</v>
      </c>
      <c r="F6607" s="3">
        <v>1</v>
      </c>
      <c r="G6607" s="20">
        <v>4.7</v>
      </c>
      <c r="H6607" s="20">
        <v>6.6</v>
      </c>
      <c r="I6607" s="20"/>
      <c r="J6607" s="30">
        <f t="shared" si="159"/>
        <v>31.02</v>
      </c>
      <c r="K6607" s="22"/>
      <c r="L6607" s="22"/>
      <c r="M6607" s="22"/>
    </row>
    <row r="6608" spans="1:13" ht="15.15" customHeight="1" thickBot="1" x14ac:dyDescent="0.35">
      <c r="A6608" s="22"/>
      <c r="B6608" s="22"/>
      <c r="C6608" s="22"/>
      <c r="D6608" s="26"/>
      <c r="E6608" s="5" t="s">
        <v>12454</v>
      </c>
      <c r="F6608" s="3">
        <v>1</v>
      </c>
      <c r="G6608" s="20">
        <v>4.5</v>
      </c>
      <c r="H6608" s="20">
        <v>5.15</v>
      </c>
      <c r="I6608" s="20"/>
      <c r="J6608" s="30">
        <f t="shared" si="159"/>
        <v>23.175000000000001</v>
      </c>
      <c r="K6608" s="22"/>
      <c r="L6608" s="22"/>
      <c r="M6608" s="22"/>
    </row>
    <row r="6609" spans="1:13" ht="15.15" customHeight="1" thickBot="1" x14ac:dyDescent="0.35">
      <c r="A6609" s="22"/>
      <c r="B6609" s="22"/>
      <c r="C6609" s="22"/>
      <c r="D6609" s="26"/>
      <c r="E6609" s="5" t="s">
        <v>12455</v>
      </c>
      <c r="F6609" s="3">
        <v>1</v>
      </c>
      <c r="G6609" s="20">
        <v>2.8</v>
      </c>
      <c r="H6609" s="20">
        <v>3.85</v>
      </c>
      <c r="I6609" s="20"/>
      <c r="J6609" s="30">
        <f t="shared" si="159"/>
        <v>10.78</v>
      </c>
      <c r="K6609" s="22"/>
      <c r="L6609" s="22"/>
      <c r="M6609" s="22"/>
    </row>
    <row r="6610" spans="1:13" ht="15.15" customHeight="1" thickBot="1" x14ac:dyDescent="0.35">
      <c r="A6610" s="22"/>
      <c r="B6610" s="22"/>
      <c r="C6610" s="22"/>
      <c r="D6610" s="26"/>
      <c r="E6610" s="5" t="s">
        <v>12456</v>
      </c>
      <c r="F6610" s="3">
        <v>1</v>
      </c>
      <c r="G6610" s="20">
        <v>3.05</v>
      </c>
      <c r="H6610" s="20">
        <v>1.6</v>
      </c>
      <c r="I6610" s="20"/>
      <c r="J6610" s="30">
        <f t="shared" si="159"/>
        <v>4.88</v>
      </c>
      <c r="K6610" s="22"/>
      <c r="L6610" s="22"/>
      <c r="M6610" s="22"/>
    </row>
    <row r="6611" spans="1:13" ht="15.15" customHeight="1" thickBot="1" x14ac:dyDescent="0.35">
      <c r="A6611" s="22"/>
      <c r="B6611" s="22"/>
      <c r="C6611" s="22"/>
      <c r="D6611" s="26"/>
      <c r="E6611" s="5" t="s">
        <v>12457</v>
      </c>
      <c r="F6611" s="3">
        <v>1</v>
      </c>
      <c r="G6611" s="20">
        <v>2.8</v>
      </c>
      <c r="H6611" s="20">
        <v>6.1</v>
      </c>
      <c r="I6611" s="20"/>
      <c r="J6611" s="30">
        <f t="shared" si="159"/>
        <v>17.079999999999998</v>
      </c>
      <c r="K6611" s="22"/>
      <c r="L6611" s="22"/>
      <c r="M6611" s="22"/>
    </row>
    <row r="6612" spans="1:13" ht="21.3" customHeight="1" thickBot="1" x14ac:dyDescent="0.35">
      <c r="A6612" s="22"/>
      <c r="B6612" s="22"/>
      <c r="C6612" s="22"/>
      <c r="D6612" s="26"/>
      <c r="E6612" s="5" t="s">
        <v>12458</v>
      </c>
      <c r="F6612" s="3"/>
      <c r="G6612" s="20"/>
      <c r="H6612" s="20"/>
      <c r="I6612" s="20"/>
      <c r="J6612" s="24" t="s">
        <v>12459</v>
      </c>
      <c r="K6612" s="22"/>
      <c r="L6612" s="22"/>
      <c r="M6612" s="22"/>
    </row>
    <row r="6613" spans="1:13" ht="15.15" customHeight="1" thickBot="1" x14ac:dyDescent="0.35">
      <c r="A6613" s="22"/>
      <c r="B6613" s="22"/>
      <c r="C6613" s="22"/>
      <c r="D6613" s="26"/>
      <c r="E6613" s="5"/>
      <c r="F6613" s="3">
        <v>1</v>
      </c>
      <c r="G6613" s="20">
        <v>24.45</v>
      </c>
      <c r="H6613" s="20">
        <v>4.1500000000000004</v>
      </c>
      <c r="I6613" s="20"/>
      <c r="J6613" s="30">
        <f>ROUND(F6613*G6613*H6613,3)</f>
        <v>101.468</v>
      </c>
      <c r="K6613" s="22"/>
      <c r="L6613" s="22"/>
      <c r="M6613" s="22"/>
    </row>
    <row r="6614" spans="1:13" ht="15.15" customHeight="1" thickBot="1" x14ac:dyDescent="0.35">
      <c r="A6614" s="22"/>
      <c r="B6614" s="22"/>
      <c r="C6614" s="22"/>
      <c r="D6614" s="26"/>
      <c r="E6614" s="5"/>
      <c r="F6614" s="3">
        <v>1</v>
      </c>
      <c r="G6614" s="20">
        <v>5.4</v>
      </c>
      <c r="H6614" s="20">
        <v>1.9</v>
      </c>
      <c r="I6614" s="20"/>
      <c r="J6614" s="30">
        <f>ROUND(F6614*G6614*H6614,3)</f>
        <v>10.26</v>
      </c>
      <c r="K6614" s="22"/>
      <c r="L6614" s="22"/>
      <c r="M6614" s="22"/>
    </row>
    <row r="6615" spans="1:13" ht="15.15" customHeight="1" thickBot="1" x14ac:dyDescent="0.35">
      <c r="A6615" s="22"/>
      <c r="B6615" s="22"/>
      <c r="C6615" s="22"/>
      <c r="D6615" s="26"/>
      <c r="E6615" s="5" t="s">
        <v>12460</v>
      </c>
      <c r="F6615" s="3"/>
      <c r="G6615" s="20"/>
      <c r="H6615" s="20"/>
      <c r="I6615" s="20"/>
      <c r="J6615" s="24" t="s">
        <v>12461</v>
      </c>
      <c r="K6615" s="22"/>
      <c r="L6615" s="22"/>
      <c r="M6615" s="22"/>
    </row>
    <row r="6616" spans="1:13" ht="15.15" customHeight="1" thickBot="1" x14ac:dyDescent="0.35">
      <c r="A6616" s="22"/>
      <c r="B6616" s="22"/>
      <c r="C6616" s="22"/>
      <c r="D6616" s="26"/>
      <c r="E6616" s="5" t="s">
        <v>12462</v>
      </c>
      <c r="F6616" s="3">
        <v>1</v>
      </c>
      <c r="G6616" s="20">
        <v>4.25</v>
      </c>
      <c r="H6616" s="20">
        <v>1.6</v>
      </c>
      <c r="I6616" s="20"/>
      <c r="J6616" s="30">
        <f>ROUND(F6616*G6616*H6616,3)</f>
        <v>6.8</v>
      </c>
      <c r="K6616" s="22"/>
      <c r="L6616" s="22"/>
      <c r="M6616" s="22"/>
    </row>
    <row r="6617" spans="1:13" ht="15.15" customHeight="1" thickBot="1" x14ac:dyDescent="0.35">
      <c r="A6617" s="22"/>
      <c r="B6617" s="22"/>
      <c r="C6617" s="22"/>
      <c r="D6617" s="26"/>
      <c r="E6617" s="5"/>
      <c r="F6617" s="3">
        <v>2</v>
      </c>
      <c r="G6617" s="20">
        <v>1.2</v>
      </c>
      <c r="H6617" s="20">
        <v>1.1000000000000001</v>
      </c>
      <c r="I6617" s="20"/>
      <c r="J6617" s="30">
        <f>ROUND(F6617*G6617*H6617,3)</f>
        <v>2.64</v>
      </c>
      <c r="K6617" s="32">
        <f>SUM(J6563:J6617)</f>
        <v>981.08199999999977</v>
      </c>
      <c r="L6617" s="22"/>
      <c r="M6617" s="22"/>
    </row>
    <row r="6618" spans="1:13" ht="15.45" customHeight="1" thickBot="1" x14ac:dyDescent="0.35">
      <c r="A6618" s="10" t="s">
        <v>12463</v>
      </c>
      <c r="B6618" s="5" t="s">
        <v>12464</v>
      </c>
      <c r="C6618" s="5" t="s">
        <v>12465</v>
      </c>
      <c r="D6618" s="84" t="s">
        <v>12466</v>
      </c>
      <c r="E6618" s="84"/>
      <c r="F6618" s="84"/>
      <c r="G6618" s="84"/>
      <c r="H6618" s="84"/>
      <c r="I6618" s="84"/>
      <c r="J6618" s="84"/>
      <c r="K6618" s="20">
        <f>SUM(K6621:K6678)</f>
        <v>1078.1349999999998</v>
      </c>
      <c r="L6618" s="21">
        <f>ROUND(0*(1+M2/100),2)</f>
        <v>0</v>
      </c>
      <c r="M6618" s="21">
        <f>ROUND(K6618*L6618,2)</f>
        <v>0</v>
      </c>
    </row>
    <row r="6619" spans="1:13" ht="58.35" customHeight="1" thickBot="1" x14ac:dyDescent="0.35">
      <c r="A6619" s="22"/>
      <c r="B6619" s="22"/>
      <c r="C6619" s="22"/>
      <c r="D6619" s="84" t="s">
        <v>12467</v>
      </c>
      <c r="E6619" s="84"/>
      <c r="F6619" s="84"/>
      <c r="G6619" s="84"/>
      <c r="H6619" s="84"/>
      <c r="I6619" s="84"/>
      <c r="J6619" s="84"/>
      <c r="K6619" s="84"/>
      <c r="L6619" s="84"/>
      <c r="M6619" s="84"/>
    </row>
    <row r="6620" spans="1:13" ht="15.15" customHeight="1" thickBot="1" x14ac:dyDescent="0.35">
      <c r="A6620" s="22"/>
      <c r="B6620" s="22"/>
      <c r="C6620" s="22"/>
      <c r="D6620" s="22"/>
      <c r="E6620" s="23"/>
      <c r="F6620" s="25" t="s">
        <v>12468</v>
      </c>
      <c r="G6620" s="25" t="s">
        <v>12469</v>
      </c>
      <c r="H6620" s="25" t="s">
        <v>12470</v>
      </c>
      <c r="I6620" s="25" t="s">
        <v>12471</v>
      </c>
      <c r="J6620" s="25" t="s">
        <v>12472</v>
      </c>
      <c r="K6620" s="25" t="s">
        <v>12473</v>
      </c>
      <c r="L6620" s="22"/>
      <c r="M6620" s="22"/>
    </row>
    <row r="6621" spans="1:13" ht="15.15" customHeight="1" thickBot="1" x14ac:dyDescent="0.35">
      <c r="A6621" s="22"/>
      <c r="B6621" s="22"/>
      <c r="C6621" s="22"/>
      <c r="D6621" s="26"/>
      <c r="E6621" s="27" t="s">
        <v>12474</v>
      </c>
      <c r="F6621" s="28"/>
      <c r="G6621" s="29"/>
      <c r="H6621" s="29"/>
      <c r="I6621" s="29"/>
      <c r="J6621" s="41" t="s">
        <v>12475</v>
      </c>
      <c r="K6621" s="42"/>
      <c r="L6621" s="22"/>
      <c r="M6621" s="22"/>
    </row>
    <row r="6622" spans="1:13" ht="15.15" customHeight="1" thickBot="1" x14ac:dyDescent="0.35">
      <c r="A6622" s="22"/>
      <c r="B6622" s="22"/>
      <c r="C6622" s="22"/>
      <c r="D6622" s="26"/>
      <c r="E6622" s="5" t="s">
        <v>12476</v>
      </c>
      <c r="F6622" s="3">
        <v>1</v>
      </c>
      <c r="G6622" s="20">
        <v>14.35</v>
      </c>
      <c r="H6622" s="20"/>
      <c r="I6622" s="20">
        <v>2.5</v>
      </c>
      <c r="J6622" s="30">
        <f t="shared" ref="J6622:J6658" si="160">ROUND(F6622*G6622*I6622,3)</f>
        <v>35.875</v>
      </c>
      <c r="K6622" s="22"/>
      <c r="L6622" s="22"/>
      <c r="M6622" s="22"/>
    </row>
    <row r="6623" spans="1:13" ht="15.15" customHeight="1" thickBot="1" x14ac:dyDescent="0.35">
      <c r="A6623" s="22"/>
      <c r="B6623" s="22"/>
      <c r="C6623" s="22"/>
      <c r="D6623" s="26"/>
      <c r="E6623" s="5"/>
      <c r="F6623" s="3">
        <v>1</v>
      </c>
      <c r="G6623" s="20">
        <v>3.75</v>
      </c>
      <c r="H6623" s="20"/>
      <c r="I6623" s="20">
        <v>2.5</v>
      </c>
      <c r="J6623" s="30">
        <f t="shared" si="160"/>
        <v>9.375</v>
      </c>
      <c r="K6623" s="22"/>
      <c r="L6623" s="22"/>
      <c r="M6623" s="22"/>
    </row>
    <row r="6624" spans="1:13" ht="15.15" customHeight="1" thickBot="1" x14ac:dyDescent="0.35">
      <c r="A6624" s="22"/>
      <c r="B6624" s="22"/>
      <c r="C6624" s="22"/>
      <c r="D6624" s="26"/>
      <c r="E6624" s="5"/>
      <c r="F6624" s="3">
        <v>1</v>
      </c>
      <c r="G6624" s="20">
        <v>7.3</v>
      </c>
      <c r="H6624" s="20"/>
      <c r="I6624" s="20">
        <v>2.5</v>
      </c>
      <c r="J6624" s="30">
        <f t="shared" si="160"/>
        <v>18.25</v>
      </c>
      <c r="K6624" s="22"/>
      <c r="L6624" s="22"/>
      <c r="M6624" s="22"/>
    </row>
    <row r="6625" spans="1:13" ht="15.15" customHeight="1" thickBot="1" x14ac:dyDescent="0.35">
      <c r="A6625" s="22"/>
      <c r="B6625" s="22"/>
      <c r="C6625" s="22"/>
      <c r="D6625" s="26"/>
      <c r="E6625" s="5"/>
      <c r="F6625" s="3">
        <v>1</v>
      </c>
      <c r="G6625" s="20">
        <v>12.9</v>
      </c>
      <c r="H6625" s="20"/>
      <c r="I6625" s="20">
        <v>2.5</v>
      </c>
      <c r="J6625" s="30">
        <f t="shared" si="160"/>
        <v>32.25</v>
      </c>
      <c r="K6625" s="22"/>
      <c r="L6625" s="22"/>
      <c r="M6625" s="22"/>
    </row>
    <row r="6626" spans="1:13" ht="21.3" customHeight="1" thickBot="1" x14ac:dyDescent="0.35">
      <c r="A6626" s="22"/>
      <c r="B6626" s="22"/>
      <c r="C6626" s="22"/>
      <c r="D6626" s="26"/>
      <c r="E6626" s="5" t="s">
        <v>12477</v>
      </c>
      <c r="F6626" s="3">
        <v>2</v>
      </c>
      <c r="G6626" s="20">
        <v>4</v>
      </c>
      <c r="H6626" s="20"/>
      <c r="I6626" s="20">
        <v>2.5</v>
      </c>
      <c r="J6626" s="30">
        <f t="shared" si="160"/>
        <v>20</v>
      </c>
      <c r="K6626" s="22"/>
      <c r="L6626" s="22"/>
      <c r="M6626" s="22"/>
    </row>
    <row r="6627" spans="1:13" ht="15.15" customHeight="1" thickBot="1" x14ac:dyDescent="0.35">
      <c r="A6627" s="22"/>
      <c r="B6627" s="22"/>
      <c r="C6627" s="22"/>
      <c r="D6627" s="26"/>
      <c r="E6627" s="5"/>
      <c r="F6627" s="3">
        <v>2</v>
      </c>
      <c r="G6627" s="20">
        <v>3.75</v>
      </c>
      <c r="H6627" s="20"/>
      <c r="I6627" s="20">
        <v>2.5</v>
      </c>
      <c r="J6627" s="30">
        <f t="shared" si="160"/>
        <v>18.75</v>
      </c>
      <c r="K6627" s="22"/>
      <c r="L6627" s="22"/>
      <c r="M6627" s="22"/>
    </row>
    <row r="6628" spans="1:13" ht="15.15" customHeight="1" thickBot="1" x14ac:dyDescent="0.35">
      <c r="A6628" s="22"/>
      <c r="B6628" s="22"/>
      <c r="C6628" s="22"/>
      <c r="D6628" s="26"/>
      <c r="E6628" s="5" t="s">
        <v>12478</v>
      </c>
      <c r="F6628" s="3">
        <v>2</v>
      </c>
      <c r="G6628" s="20">
        <v>3.95</v>
      </c>
      <c r="H6628" s="20"/>
      <c r="I6628" s="20">
        <v>2.5</v>
      </c>
      <c r="J6628" s="30">
        <f t="shared" si="160"/>
        <v>19.75</v>
      </c>
      <c r="K6628" s="22"/>
      <c r="L6628" s="22"/>
      <c r="M6628" s="22"/>
    </row>
    <row r="6629" spans="1:13" ht="15.15" customHeight="1" thickBot="1" x14ac:dyDescent="0.35">
      <c r="A6629" s="22"/>
      <c r="B6629" s="22"/>
      <c r="C6629" s="22"/>
      <c r="D6629" s="26"/>
      <c r="E6629" s="5"/>
      <c r="F6629" s="3">
        <v>2</v>
      </c>
      <c r="G6629" s="20">
        <v>2.4</v>
      </c>
      <c r="H6629" s="20"/>
      <c r="I6629" s="20">
        <v>2.5</v>
      </c>
      <c r="J6629" s="30">
        <f t="shared" si="160"/>
        <v>12</v>
      </c>
      <c r="K6629" s="22"/>
      <c r="L6629" s="22"/>
      <c r="M6629" s="22"/>
    </row>
    <row r="6630" spans="1:13" ht="15.15" customHeight="1" thickBot="1" x14ac:dyDescent="0.35">
      <c r="A6630" s="22"/>
      <c r="B6630" s="22"/>
      <c r="C6630" s="22"/>
      <c r="D6630" s="26"/>
      <c r="E6630" s="5" t="s">
        <v>12479</v>
      </c>
      <c r="F6630" s="3">
        <v>2</v>
      </c>
      <c r="G6630" s="20">
        <v>3.95</v>
      </c>
      <c r="H6630" s="20"/>
      <c r="I6630" s="20">
        <v>2.5</v>
      </c>
      <c r="J6630" s="30">
        <f t="shared" si="160"/>
        <v>19.75</v>
      </c>
      <c r="K6630" s="22"/>
      <c r="L6630" s="22"/>
      <c r="M6630" s="22"/>
    </row>
    <row r="6631" spans="1:13" ht="15.15" customHeight="1" thickBot="1" x14ac:dyDescent="0.35">
      <c r="A6631" s="22"/>
      <c r="B6631" s="22"/>
      <c r="C6631" s="22"/>
      <c r="D6631" s="26"/>
      <c r="E6631" s="5"/>
      <c r="F6631" s="3">
        <v>2</v>
      </c>
      <c r="G6631" s="20">
        <v>1.5</v>
      </c>
      <c r="H6631" s="20"/>
      <c r="I6631" s="20">
        <v>2.5</v>
      </c>
      <c r="J6631" s="30">
        <f t="shared" si="160"/>
        <v>7.5</v>
      </c>
      <c r="K6631" s="22"/>
      <c r="L6631" s="22"/>
      <c r="M6631" s="22"/>
    </row>
    <row r="6632" spans="1:13" ht="15.15" customHeight="1" thickBot="1" x14ac:dyDescent="0.35">
      <c r="A6632" s="22"/>
      <c r="B6632" s="22"/>
      <c r="C6632" s="22"/>
      <c r="D6632" s="26"/>
      <c r="E6632" s="5"/>
      <c r="F6632" s="3">
        <v>2</v>
      </c>
      <c r="G6632" s="20">
        <v>1.35</v>
      </c>
      <c r="H6632" s="20"/>
      <c r="I6632" s="20">
        <v>2.5</v>
      </c>
      <c r="J6632" s="30">
        <f t="shared" si="160"/>
        <v>6.75</v>
      </c>
      <c r="K6632" s="22"/>
      <c r="L6632" s="22"/>
      <c r="M6632" s="22"/>
    </row>
    <row r="6633" spans="1:13" ht="15.15" customHeight="1" thickBot="1" x14ac:dyDescent="0.35">
      <c r="A6633" s="22"/>
      <c r="B6633" s="22"/>
      <c r="C6633" s="22"/>
      <c r="D6633" s="26"/>
      <c r="E6633" s="5"/>
      <c r="F6633" s="3">
        <v>2</v>
      </c>
      <c r="G6633" s="20">
        <v>1.65</v>
      </c>
      <c r="H6633" s="20"/>
      <c r="I6633" s="20">
        <v>2.5</v>
      </c>
      <c r="J6633" s="30">
        <f t="shared" si="160"/>
        <v>8.25</v>
      </c>
      <c r="K6633" s="22"/>
      <c r="L6633" s="22"/>
      <c r="M6633" s="22"/>
    </row>
    <row r="6634" spans="1:13" ht="15.15" customHeight="1" thickBot="1" x14ac:dyDescent="0.35">
      <c r="A6634" s="22"/>
      <c r="B6634" s="22"/>
      <c r="C6634" s="22"/>
      <c r="D6634" s="26"/>
      <c r="E6634" s="5" t="s">
        <v>12480</v>
      </c>
      <c r="F6634" s="3">
        <v>1</v>
      </c>
      <c r="G6634" s="20">
        <v>2.25</v>
      </c>
      <c r="H6634" s="20"/>
      <c r="I6634" s="20">
        <v>2.5</v>
      </c>
      <c r="J6634" s="30">
        <f t="shared" si="160"/>
        <v>5.625</v>
      </c>
      <c r="K6634" s="22"/>
      <c r="L6634" s="22"/>
      <c r="M6634" s="22"/>
    </row>
    <row r="6635" spans="1:13" ht="15.15" customHeight="1" thickBot="1" x14ac:dyDescent="0.35">
      <c r="A6635" s="22"/>
      <c r="B6635" s="22"/>
      <c r="C6635" s="22"/>
      <c r="D6635" s="26"/>
      <c r="E6635" s="5"/>
      <c r="F6635" s="3">
        <v>1</v>
      </c>
      <c r="G6635" s="20">
        <v>2.95</v>
      </c>
      <c r="H6635" s="20"/>
      <c r="I6635" s="20">
        <v>2.5</v>
      </c>
      <c r="J6635" s="30">
        <f t="shared" si="160"/>
        <v>7.375</v>
      </c>
      <c r="K6635" s="22"/>
      <c r="L6635" s="22"/>
      <c r="M6635" s="22"/>
    </row>
    <row r="6636" spans="1:13" ht="15.15" customHeight="1" thickBot="1" x14ac:dyDescent="0.35">
      <c r="A6636" s="22"/>
      <c r="B6636" s="22"/>
      <c r="C6636" s="22"/>
      <c r="D6636" s="26"/>
      <c r="E6636" s="5"/>
      <c r="F6636" s="3">
        <v>1</v>
      </c>
      <c r="G6636" s="20">
        <v>1.5</v>
      </c>
      <c r="H6636" s="20"/>
      <c r="I6636" s="20">
        <v>2.5</v>
      </c>
      <c r="J6636" s="30">
        <f t="shared" si="160"/>
        <v>3.75</v>
      </c>
      <c r="K6636" s="22"/>
      <c r="L6636" s="22"/>
      <c r="M6636" s="22"/>
    </row>
    <row r="6637" spans="1:13" ht="15.15" customHeight="1" thickBot="1" x14ac:dyDescent="0.35">
      <c r="A6637" s="22"/>
      <c r="B6637" s="22"/>
      <c r="C6637" s="22"/>
      <c r="D6637" s="26"/>
      <c r="E6637" s="5"/>
      <c r="F6637" s="3">
        <v>1</v>
      </c>
      <c r="G6637" s="20">
        <v>3.8</v>
      </c>
      <c r="H6637" s="20"/>
      <c r="I6637" s="20">
        <v>2.5</v>
      </c>
      <c r="J6637" s="30">
        <f t="shared" si="160"/>
        <v>9.5</v>
      </c>
      <c r="K6637" s="22"/>
      <c r="L6637" s="22"/>
      <c r="M6637" s="22"/>
    </row>
    <row r="6638" spans="1:13" ht="15.15" customHeight="1" thickBot="1" x14ac:dyDescent="0.35">
      <c r="A6638" s="22"/>
      <c r="B6638" s="22"/>
      <c r="C6638" s="22"/>
      <c r="D6638" s="26"/>
      <c r="E6638" s="5"/>
      <c r="F6638" s="3">
        <v>1</v>
      </c>
      <c r="G6638" s="20">
        <v>2</v>
      </c>
      <c r="H6638" s="20"/>
      <c r="I6638" s="20">
        <v>2.5</v>
      </c>
      <c r="J6638" s="30">
        <f t="shared" si="160"/>
        <v>5</v>
      </c>
      <c r="K6638" s="22"/>
      <c r="L6638" s="22"/>
      <c r="M6638" s="22"/>
    </row>
    <row r="6639" spans="1:13" ht="15.15" customHeight="1" thickBot="1" x14ac:dyDescent="0.35">
      <c r="A6639" s="22"/>
      <c r="B6639" s="22"/>
      <c r="C6639" s="22"/>
      <c r="D6639" s="26"/>
      <c r="E6639" s="5"/>
      <c r="F6639" s="3">
        <v>1</v>
      </c>
      <c r="G6639" s="20">
        <v>6.4</v>
      </c>
      <c r="H6639" s="20"/>
      <c r="I6639" s="20">
        <v>2.5</v>
      </c>
      <c r="J6639" s="30">
        <f t="shared" si="160"/>
        <v>16</v>
      </c>
      <c r="K6639" s="22"/>
      <c r="L6639" s="22"/>
      <c r="M6639" s="22"/>
    </row>
    <row r="6640" spans="1:13" ht="15.15" customHeight="1" thickBot="1" x14ac:dyDescent="0.35">
      <c r="A6640" s="22"/>
      <c r="B6640" s="22"/>
      <c r="C6640" s="22"/>
      <c r="D6640" s="26"/>
      <c r="E6640" s="5" t="s">
        <v>12481</v>
      </c>
      <c r="F6640" s="3">
        <v>2</v>
      </c>
      <c r="G6640" s="20">
        <v>1.6</v>
      </c>
      <c r="H6640" s="20"/>
      <c r="I6640" s="20">
        <v>2.5</v>
      </c>
      <c r="J6640" s="30">
        <f t="shared" si="160"/>
        <v>8</v>
      </c>
      <c r="K6640" s="22"/>
      <c r="L6640" s="22"/>
      <c r="M6640" s="22"/>
    </row>
    <row r="6641" spans="1:13" ht="15.15" customHeight="1" thickBot="1" x14ac:dyDescent="0.35">
      <c r="A6641" s="22"/>
      <c r="B6641" s="22"/>
      <c r="C6641" s="22"/>
      <c r="D6641" s="26"/>
      <c r="E6641" s="5"/>
      <c r="F6641" s="3">
        <v>2</v>
      </c>
      <c r="G6641" s="20">
        <v>4.1500000000000004</v>
      </c>
      <c r="H6641" s="20"/>
      <c r="I6641" s="20">
        <v>2.5</v>
      </c>
      <c r="J6641" s="30">
        <f t="shared" si="160"/>
        <v>20.75</v>
      </c>
      <c r="K6641" s="22"/>
      <c r="L6641" s="22"/>
      <c r="M6641" s="22"/>
    </row>
    <row r="6642" spans="1:13" ht="15.15" customHeight="1" thickBot="1" x14ac:dyDescent="0.35">
      <c r="A6642" s="22"/>
      <c r="B6642" s="22"/>
      <c r="C6642" s="22"/>
      <c r="D6642" s="26"/>
      <c r="E6642" s="5" t="s">
        <v>12482</v>
      </c>
      <c r="F6642" s="3">
        <v>6</v>
      </c>
      <c r="G6642" s="20">
        <v>2.5499999999999998</v>
      </c>
      <c r="H6642" s="20"/>
      <c r="I6642" s="20">
        <v>2.5</v>
      </c>
      <c r="J6642" s="30">
        <f t="shared" si="160"/>
        <v>38.25</v>
      </c>
      <c r="K6642" s="22"/>
      <c r="L6642" s="22"/>
      <c r="M6642" s="22"/>
    </row>
    <row r="6643" spans="1:13" ht="15.15" customHeight="1" thickBot="1" x14ac:dyDescent="0.35">
      <c r="A6643" s="22"/>
      <c r="B6643" s="22"/>
      <c r="C6643" s="22"/>
      <c r="D6643" s="26"/>
      <c r="E6643" s="5"/>
      <c r="F6643" s="3">
        <v>2</v>
      </c>
      <c r="G6643" s="20">
        <v>4.3499999999999996</v>
      </c>
      <c r="H6643" s="20"/>
      <c r="I6643" s="20">
        <v>2.5</v>
      </c>
      <c r="J6643" s="30">
        <f t="shared" si="160"/>
        <v>21.75</v>
      </c>
      <c r="K6643" s="22"/>
      <c r="L6643" s="22"/>
      <c r="M6643" s="22"/>
    </row>
    <row r="6644" spans="1:13" ht="15.15" customHeight="1" thickBot="1" x14ac:dyDescent="0.35">
      <c r="A6644" s="22"/>
      <c r="B6644" s="22"/>
      <c r="C6644" s="22"/>
      <c r="D6644" s="26"/>
      <c r="E6644" s="5"/>
      <c r="F6644" s="3">
        <v>2</v>
      </c>
      <c r="G6644" s="20">
        <v>4.45</v>
      </c>
      <c r="H6644" s="20"/>
      <c r="I6644" s="20">
        <v>2.5</v>
      </c>
      <c r="J6644" s="30">
        <f t="shared" si="160"/>
        <v>22.25</v>
      </c>
      <c r="K6644" s="22"/>
      <c r="L6644" s="22"/>
      <c r="M6644" s="22"/>
    </row>
    <row r="6645" spans="1:13" ht="15.15" customHeight="1" thickBot="1" x14ac:dyDescent="0.35">
      <c r="A6645" s="22"/>
      <c r="B6645" s="22"/>
      <c r="C6645" s="22"/>
      <c r="D6645" s="26"/>
      <c r="E6645" s="5"/>
      <c r="F6645" s="3">
        <v>2</v>
      </c>
      <c r="G6645" s="20">
        <v>4.55</v>
      </c>
      <c r="H6645" s="20"/>
      <c r="I6645" s="20">
        <v>2.5</v>
      </c>
      <c r="J6645" s="30">
        <f t="shared" si="160"/>
        <v>22.75</v>
      </c>
      <c r="K6645" s="22"/>
      <c r="L6645" s="22"/>
      <c r="M6645" s="22"/>
    </row>
    <row r="6646" spans="1:13" ht="15.15" customHeight="1" thickBot="1" x14ac:dyDescent="0.35">
      <c r="A6646" s="22"/>
      <c r="B6646" s="22"/>
      <c r="C6646" s="22"/>
      <c r="D6646" s="26"/>
      <c r="E6646" s="5" t="s">
        <v>12483</v>
      </c>
      <c r="F6646" s="3">
        <v>4</v>
      </c>
      <c r="G6646" s="20">
        <v>7.2</v>
      </c>
      <c r="H6646" s="20"/>
      <c r="I6646" s="20">
        <v>2.5</v>
      </c>
      <c r="J6646" s="30">
        <f t="shared" si="160"/>
        <v>72</v>
      </c>
      <c r="K6646" s="22"/>
      <c r="L6646" s="22"/>
      <c r="M6646" s="22"/>
    </row>
    <row r="6647" spans="1:13" ht="15.15" customHeight="1" thickBot="1" x14ac:dyDescent="0.35">
      <c r="A6647" s="22"/>
      <c r="B6647" s="22"/>
      <c r="C6647" s="22"/>
      <c r="D6647" s="26"/>
      <c r="E6647" s="5"/>
      <c r="F6647" s="3">
        <v>2</v>
      </c>
      <c r="G6647" s="20">
        <v>4.7</v>
      </c>
      <c r="H6647" s="20"/>
      <c r="I6647" s="20">
        <v>2.5</v>
      </c>
      <c r="J6647" s="30">
        <f t="shared" si="160"/>
        <v>23.5</v>
      </c>
      <c r="K6647" s="22"/>
      <c r="L6647" s="22"/>
      <c r="M6647" s="22"/>
    </row>
    <row r="6648" spans="1:13" ht="15.15" customHeight="1" thickBot="1" x14ac:dyDescent="0.35">
      <c r="A6648" s="22"/>
      <c r="B6648" s="22"/>
      <c r="C6648" s="22"/>
      <c r="D6648" s="26"/>
      <c r="E6648" s="5"/>
      <c r="F6648" s="3">
        <v>2</v>
      </c>
      <c r="G6648" s="20">
        <v>4.5</v>
      </c>
      <c r="H6648" s="20"/>
      <c r="I6648" s="20">
        <v>2.5</v>
      </c>
      <c r="J6648" s="30">
        <f t="shared" si="160"/>
        <v>22.5</v>
      </c>
      <c r="K6648" s="22"/>
      <c r="L6648" s="22"/>
      <c r="M6648" s="22"/>
    </row>
    <row r="6649" spans="1:13" ht="15.15" customHeight="1" thickBot="1" x14ac:dyDescent="0.35">
      <c r="A6649" s="22"/>
      <c r="B6649" s="22"/>
      <c r="C6649" s="22"/>
      <c r="D6649" s="26"/>
      <c r="E6649" s="5"/>
      <c r="F6649" s="3">
        <v>4</v>
      </c>
      <c r="G6649" s="20">
        <v>1.35</v>
      </c>
      <c r="H6649" s="20"/>
      <c r="I6649" s="20">
        <v>2.1</v>
      </c>
      <c r="J6649" s="30">
        <f t="shared" si="160"/>
        <v>11.34</v>
      </c>
      <c r="K6649" s="22"/>
      <c r="L6649" s="22"/>
      <c r="M6649" s="22"/>
    </row>
    <row r="6650" spans="1:13" ht="15.15" customHeight="1" thickBot="1" x14ac:dyDescent="0.35">
      <c r="A6650" s="22"/>
      <c r="B6650" s="22"/>
      <c r="C6650" s="22"/>
      <c r="D6650" s="26"/>
      <c r="E6650" s="5"/>
      <c r="F6650" s="3">
        <v>4</v>
      </c>
      <c r="G6650" s="20">
        <v>0.9</v>
      </c>
      <c r="H6650" s="20"/>
      <c r="I6650" s="20">
        <v>2.1</v>
      </c>
      <c r="J6650" s="30">
        <f t="shared" si="160"/>
        <v>7.56</v>
      </c>
      <c r="K6650" s="22"/>
      <c r="L6650" s="22"/>
      <c r="M6650" s="22"/>
    </row>
    <row r="6651" spans="1:13" ht="15.15" customHeight="1" thickBot="1" x14ac:dyDescent="0.35">
      <c r="A6651" s="22"/>
      <c r="B6651" s="22"/>
      <c r="C6651" s="22"/>
      <c r="D6651" s="26"/>
      <c r="E6651" s="5"/>
      <c r="F6651" s="3">
        <v>4</v>
      </c>
      <c r="G6651" s="20">
        <v>1.55</v>
      </c>
      <c r="H6651" s="20"/>
      <c r="I6651" s="20">
        <v>2.1</v>
      </c>
      <c r="J6651" s="30">
        <f t="shared" si="160"/>
        <v>13.02</v>
      </c>
      <c r="K6651" s="22"/>
      <c r="L6651" s="22"/>
      <c r="M6651" s="22"/>
    </row>
    <row r="6652" spans="1:13" ht="15.15" customHeight="1" thickBot="1" x14ac:dyDescent="0.35">
      <c r="A6652" s="22"/>
      <c r="B6652" s="22"/>
      <c r="C6652" s="22"/>
      <c r="D6652" s="26"/>
      <c r="E6652" s="5"/>
      <c r="F6652" s="3">
        <v>4</v>
      </c>
      <c r="G6652" s="20">
        <v>2.1</v>
      </c>
      <c r="H6652" s="20"/>
      <c r="I6652" s="20">
        <v>2.1</v>
      </c>
      <c r="J6652" s="30">
        <f t="shared" si="160"/>
        <v>17.64</v>
      </c>
      <c r="K6652" s="22"/>
      <c r="L6652" s="22"/>
      <c r="M6652" s="22"/>
    </row>
    <row r="6653" spans="1:13" ht="15.15" customHeight="1" thickBot="1" x14ac:dyDescent="0.35">
      <c r="A6653" s="22"/>
      <c r="B6653" s="22"/>
      <c r="C6653" s="22"/>
      <c r="D6653" s="26"/>
      <c r="E6653" s="5"/>
      <c r="F6653" s="3">
        <v>4</v>
      </c>
      <c r="G6653" s="20">
        <v>0.6</v>
      </c>
      <c r="H6653" s="20"/>
      <c r="I6653" s="20">
        <v>2.1</v>
      </c>
      <c r="J6653" s="30">
        <f t="shared" si="160"/>
        <v>5.04</v>
      </c>
      <c r="K6653" s="22"/>
      <c r="L6653" s="22"/>
      <c r="M6653" s="22"/>
    </row>
    <row r="6654" spans="1:13" ht="15.15" customHeight="1" thickBot="1" x14ac:dyDescent="0.35">
      <c r="A6654" s="22"/>
      <c r="B6654" s="22"/>
      <c r="C6654" s="22"/>
      <c r="D6654" s="26"/>
      <c r="E6654" s="5" t="s">
        <v>12484</v>
      </c>
      <c r="F6654" s="3">
        <v>4</v>
      </c>
      <c r="G6654" s="20">
        <v>4.6500000000000004</v>
      </c>
      <c r="H6654" s="20"/>
      <c r="I6654" s="20">
        <v>2.5</v>
      </c>
      <c r="J6654" s="30">
        <f t="shared" si="160"/>
        <v>46.5</v>
      </c>
      <c r="K6654" s="22"/>
      <c r="L6654" s="22"/>
      <c r="M6654" s="22"/>
    </row>
    <row r="6655" spans="1:13" ht="15.15" customHeight="1" thickBot="1" x14ac:dyDescent="0.35">
      <c r="A6655" s="22"/>
      <c r="B6655" s="22"/>
      <c r="C6655" s="22"/>
      <c r="D6655" s="26"/>
      <c r="E6655" s="5"/>
      <c r="F6655" s="3">
        <v>2</v>
      </c>
      <c r="G6655" s="20">
        <v>2.4500000000000002</v>
      </c>
      <c r="H6655" s="20"/>
      <c r="I6655" s="20">
        <v>2.5</v>
      </c>
      <c r="J6655" s="30">
        <f t="shared" si="160"/>
        <v>12.25</v>
      </c>
      <c r="K6655" s="22"/>
      <c r="L6655" s="22"/>
      <c r="M6655" s="22"/>
    </row>
    <row r="6656" spans="1:13" ht="15.15" customHeight="1" thickBot="1" x14ac:dyDescent="0.35">
      <c r="A6656" s="22"/>
      <c r="B6656" s="22"/>
      <c r="C6656" s="22"/>
      <c r="D6656" s="26"/>
      <c r="E6656" s="5"/>
      <c r="F6656" s="3">
        <v>2</v>
      </c>
      <c r="G6656" s="20">
        <v>6.6</v>
      </c>
      <c r="H6656" s="20"/>
      <c r="I6656" s="20">
        <v>2.5</v>
      </c>
      <c r="J6656" s="30">
        <f t="shared" si="160"/>
        <v>33</v>
      </c>
      <c r="K6656" s="22"/>
      <c r="L6656" s="22"/>
      <c r="M6656" s="22"/>
    </row>
    <row r="6657" spans="1:13" ht="15.15" customHeight="1" thickBot="1" x14ac:dyDescent="0.35">
      <c r="A6657" s="22"/>
      <c r="B6657" s="22"/>
      <c r="C6657" s="22"/>
      <c r="D6657" s="26"/>
      <c r="E6657" s="5"/>
      <c r="F6657" s="3">
        <v>2</v>
      </c>
      <c r="G6657" s="20">
        <v>2.75</v>
      </c>
      <c r="H6657" s="20"/>
      <c r="I6657" s="20">
        <v>2.5</v>
      </c>
      <c r="J6657" s="30">
        <f t="shared" si="160"/>
        <v>13.75</v>
      </c>
      <c r="K6657" s="22"/>
      <c r="L6657" s="22"/>
      <c r="M6657" s="22"/>
    </row>
    <row r="6658" spans="1:13" ht="15.15" customHeight="1" thickBot="1" x14ac:dyDescent="0.35">
      <c r="A6658" s="22"/>
      <c r="B6658" s="22"/>
      <c r="C6658" s="22"/>
      <c r="D6658" s="26"/>
      <c r="E6658" s="5"/>
      <c r="F6658" s="3">
        <v>2</v>
      </c>
      <c r="G6658" s="20">
        <v>6.1</v>
      </c>
      <c r="H6658" s="20"/>
      <c r="I6658" s="20">
        <v>2.5</v>
      </c>
      <c r="J6658" s="30">
        <f t="shared" si="160"/>
        <v>30.5</v>
      </c>
      <c r="K6658" s="22"/>
      <c r="L6658" s="22"/>
      <c r="M6658" s="22"/>
    </row>
    <row r="6659" spans="1:13" ht="15.15" customHeight="1" thickBot="1" x14ac:dyDescent="0.35">
      <c r="A6659" s="22"/>
      <c r="B6659" s="22"/>
      <c r="C6659" s="22"/>
      <c r="D6659" s="26"/>
      <c r="E6659" s="5" t="s">
        <v>12485</v>
      </c>
      <c r="F6659" s="3"/>
      <c r="G6659" s="20"/>
      <c r="H6659" s="20"/>
      <c r="I6659" s="20"/>
      <c r="J6659" s="24" t="s">
        <v>12486</v>
      </c>
      <c r="K6659" s="22"/>
      <c r="L6659" s="22"/>
      <c r="M6659" s="22"/>
    </row>
    <row r="6660" spans="1:13" ht="15.15" customHeight="1" thickBot="1" x14ac:dyDescent="0.35">
      <c r="A6660" s="22"/>
      <c r="B6660" s="22"/>
      <c r="C6660" s="22"/>
      <c r="D6660" s="26"/>
      <c r="E6660" s="5" t="s">
        <v>12487</v>
      </c>
      <c r="F6660" s="3">
        <v>2</v>
      </c>
      <c r="G6660" s="20">
        <v>14.6</v>
      </c>
      <c r="H6660" s="20"/>
      <c r="I6660" s="20">
        <v>2.5</v>
      </c>
      <c r="J6660" s="30">
        <f t="shared" ref="J6660:J6678" si="161">ROUND(F6660*G6660*I6660,3)</f>
        <v>73</v>
      </c>
      <c r="K6660" s="22"/>
      <c r="L6660" s="22"/>
      <c r="M6660" s="22"/>
    </row>
    <row r="6661" spans="1:13" ht="15.15" customHeight="1" thickBot="1" x14ac:dyDescent="0.35">
      <c r="A6661" s="22"/>
      <c r="B6661" s="22"/>
      <c r="C6661" s="22"/>
      <c r="D6661" s="26"/>
      <c r="E6661" s="5"/>
      <c r="F6661" s="3">
        <v>2</v>
      </c>
      <c r="G6661" s="20">
        <v>6.1</v>
      </c>
      <c r="H6661" s="20"/>
      <c r="I6661" s="20">
        <v>2.5</v>
      </c>
      <c r="J6661" s="30">
        <f t="shared" si="161"/>
        <v>30.5</v>
      </c>
      <c r="K6661" s="22"/>
      <c r="L6661" s="22"/>
      <c r="M6661" s="22"/>
    </row>
    <row r="6662" spans="1:13" ht="15.15" customHeight="1" thickBot="1" x14ac:dyDescent="0.35">
      <c r="A6662" s="22"/>
      <c r="B6662" s="22"/>
      <c r="C6662" s="22"/>
      <c r="D6662" s="26"/>
      <c r="E6662" s="5"/>
      <c r="F6662" s="3">
        <v>2</v>
      </c>
      <c r="G6662" s="20">
        <v>4.0999999999999996</v>
      </c>
      <c r="H6662" s="20"/>
      <c r="I6662" s="20">
        <v>2.5</v>
      </c>
      <c r="J6662" s="30">
        <f t="shared" si="161"/>
        <v>20.5</v>
      </c>
      <c r="K6662" s="22"/>
      <c r="L6662" s="22"/>
      <c r="M6662" s="22"/>
    </row>
    <row r="6663" spans="1:13" ht="15.15" customHeight="1" thickBot="1" x14ac:dyDescent="0.35">
      <c r="A6663" s="22"/>
      <c r="B6663" s="22"/>
      <c r="C6663" s="22"/>
      <c r="D6663" s="26"/>
      <c r="E6663" s="5"/>
      <c r="F6663" s="3">
        <v>2</v>
      </c>
      <c r="G6663" s="20">
        <v>1.05</v>
      </c>
      <c r="H6663" s="20"/>
      <c r="I6663" s="20">
        <v>2.5</v>
      </c>
      <c r="J6663" s="30">
        <f t="shared" si="161"/>
        <v>5.25</v>
      </c>
      <c r="K6663" s="22"/>
      <c r="L6663" s="22"/>
      <c r="M6663" s="22"/>
    </row>
    <row r="6664" spans="1:13" ht="15.15" customHeight="1" thickBot="1" x14ac:dyDescent="0.35">
      <c r="A6664" s="22"/>
      <c r="B6664" s="22"/>
      <c r="C6664" s="22"/>
      <c r="D6664" s="26"/>
      <c r="E6664" s="5"/>
      <c r="F6664" s="3">
        <v>1</v>
      </c>
      <c r="G6664" s="20">
        <v>3.25</v>
      </c>
      <c r="H6664" s="20"/>
      <c r="I6664" s="20">
        <v>2.5</v>
      </c>
      <c r="J6664" s="30">
        <f t="shared" si="161"/>
        <v>8.125</v>
      </c>
      <c r="K6664" s="22"/>
      <c r="L6664" s="22"/>
      <c r="M6664" s="22"/>
    </row>
    <row r="6665" spans="1:13" ht="15.15" customHeight="1" thickBot="1" x14ac:dyDescent="0.35">
      <c r="A6665" s="22"/>
      <c r="B6665" s="22"/>
      <c r="C6665" s="22"/>
      <c r="D6665" s="26"/>
      <c r="E6665" s="5" t="s">
        <v>12488</v>
      </c>
      <c r="F6665" s="3">
        <v>3</v>
      </c>
      <c r="G6665" s="20">
        <v>1.4</v>
      </c>
      <c r="H6665" s="20"/>
      <c r="I6665" s="20">
        <v>2.5</v>
      </c>
      <c r="J6665" s="30">
        <f t="shared" si="161"/>
        <v>10.5</v>
      </c>
      <c r="K6665" s="22"/>
      <c r="L6665" s="22"/>
      <c r="M6665" s="22"/>
    </row>
    <row r="6666" spans="1:13" ht="21.3" customHeight="1" thickBot="1" x14ac:dyDescent="0.35">
      <c r="A6666" s="22"/>
      <c r="B6666" s="22"/>
      <c r="C6666" s="22"/>
      <c r="D6666" s="26"/>
      <c r="E6666" s="5" t="s">
        <v>12489</v>
      </c>
      <c r="F6666" s="3">
        <v>2</v>
      </c>
      <c r="G6666" s="20">
        <v>5.25</v>
      </c>
      <c r="H6666" s="20"/>
      <c r="I6666" s="20">
        <v>2.5</v>
      </c>
      <c r="J6666" s="30">
        <f t="shared" si="161"/>
        <v>26.25</v>
      </c>
      <c r="K6666" s="22"/>
      <c r="L6666" s="22"/>
      <c r="M6666" s="22"/>
    </row>
    <row r="6667" spans="1:13" ht="15.15" customHeight="1" thickBot="1" x14ac:dyDescent="0.35">
      <c r="A6667" s="22"/>
      <c r="B6667" s="22"/>
      <c r="C6667" s="22"/>
      <c r="D6667" s="26"/>
      <c r="E6667" s="5"/>
      <c r="F6667" s="3">
        <v>2</v>
      </c>
      <c r="G6667" s="20">
        <v>5.25</v>
      </c>
      <c r="H6667" s="20"/>
      <c r="I6667" s="20">
        <v>0.8</v>
      </c>
      <c r="J6667" s="30">
        <f t="shared" si="161"/>
        <v>8.4</v>
      </c>
      <c r="K6667" s="22"/>
      <c r="L6667" s="22"/>
      <c r="M6667" s="22"/>
    </row>
    <row r="6668" spans="1:13" ht="15.15" customHeight="1" thickBot="1" x14ac:dyDescent="0.35">
      <c r="A6668" s="22"/>
      <c r="B6668" s="22"/>
      <c r="C6668" s="22"/>
      <c r="D6668" s="26"/>
      <c r="E6668" s="5"/>
      <c r="F6668" s="3">
        <v>4</v>
      </c>
      <c r="G6668" s="20">
        <v>2.4500000000000002</v>
      </c>
      <c r="H6668" s="20"/>
      <c r="I6668" s="20">
        <v>2.5</v>
      </c>
      <c r="J6668" s="30">
        <f t="shared" si="161"/>
        <v>24.5</v>
      </c>
      <c r="K6668" s="22"/>
      <c r="L6668" s="22"/>
      <c r="M6668" s="22"/>
    </row>
    <row r="6669" spans="1:13" ht="15.15" customHeight="1" thickBot="1" x14ac:dyDescent="0.35">
      <c r="A6669" s="22"/>
      <c r="B6669" s="22"/>
      <c r="C6669" s="22"/>
      <c r="D6669" s="26"/>
      <c r="E6669" s="5"/>
      <c r="F6669" s="3">
        <v>4</v>
      </c>
      <c r="G6669" s="20">
        <v>1.8</v>
      </c>
      <c r="H6669" s="20"/>
      <c r="I6669" s="20">
        <v>0.8</v>
      </c>
      <c r="J6669" s="30">
        <f t="shared" si="161"/>
        <v>5.76</v>
      </c>
      <c r="K6669" s="22"/>
      <c r="L6669" s="22"/>
      <c r="M6669" s="22"/>
    </row>
    <row r="6670" spans="1:13" ht="15.15" customHeight="1" thickBot="1" x14ac:dyDescent="0.35">
      <c r="A6670" s="22"/>
      <c r="B6670" s="22"/>
      <c r="C6670" s="22"/>
      <c r="D6670" s="26"/>
      <c r="E6670" s="5" t="s">
        <v>12490</v>
      </c>
      <c r="F6670" s="3">
        <v>2</v>
      </c>
      <c r="G6670" s="20">
        <v>1.4</v>
      </c>
      <c r="H6670" s="20"/>
      <c r="I6670" s="20">
        <v>2.5</v>
      </c>
      <c r="J6670" s="30">
        <f t="shared" si="161"/>
        <v>7</v>
      </c>
      <c r="K6670" s="22"/>
      <c r="L6670" s="22"/>
      <c r="M6670" s="22"/>
    </row>
    <row r="6671" spans="1:13" ht="15.15" customHeight="1" thickBot="1" x14ac:dyDescent="0.35">
      <c r="A6671" s="22"/>
      <c r="B6671" s="22"/>
      <c r="C6671" s="22"/>
      <c r="D6671" s="26"/>
      <c r="E6671" s="5" t="s">
        <v>12491</v>
      </c>
      <c r="F6671" s="3">
        <v>2</v>
      </c>
      <c r="G6671" s="20">
        <v>2.35</v>
      </c>
      <c r="H6671" s="20"/>
      <c r="I6671" s="20">
        <v>2.5</v>
      </c>
      <c r="J6671" s="30">
        <f t="shared" si="161"/>
        <v>11.75</v>
      </c>
      <c r="K6671" s="22"/>
      <c r="L6671" s="22"/>
      <c r="M6671" s="22"/>
    </row>
    <row r="6672" spans="1:13" ht="15.15" customHeight="1" thickBot="1" x14ac:dyDescent="0.35">
      <c r="A6672" s="22"/>
      <c r="B6672" s="22"/>
      <c r="C6672" s="22"/>
      <c r="D6672" s="26"/>
      <c r="E6672" s="5"/>
      <c r="F6672" s="3">
        <v>2</v>
      </c>
      <c r="G6672" s="20">
        <v>4.25</v>
      </c>
      <c r="H6672" s="20"/>
      <c r="I6672" s="20">
        <v>2.5</v>
      </c>
      <c r="J6672" s="30">
        <f t="shared" si="161"/>
        <v>21.25</v>
      </c>
      <c r="K6672" s="22"/>
      <c r="L6672" s="22"/>
      <c r="M6672" s="22"/>
    </row>
    <row r="6673" spans="1:13" ht="15.15" customHeight="1" thickBot="1" x14ac:dyDescent="0.35">
      <c r="A6673" s="22"/>
      <c r="B6673" s="22"/>
      <c r="C6673" s="22"/>
      <c r="D6673" s="26"/>
      <c r="E6673" s="5" t="s">
        <v>12492</v>
      </c>
      <c r="F6673" s="3">
        <v>2</v>
      </c>
      <c r="G6673" s="20">
        <v>4.25</v>
      </c>
      <c r="H6673" s="20"/>
      <c r="I6673" s="20">
        <v>2.5</v>
      </c>
      <c r="J6673" s="30">
        <f t="shared" si="161"/>
        <v>21.25</v>
      </c>
      <c r="K6673" s="22"/>
      <c r="L6673" s="22"/>
      <c r="M6673" s="22"/>
    </row>
    <row r="6674" spans="1:13" ht="15.15" customHeight="1" thickBot="1" x14ac:dyDescent="0.35">
      <c r="A6674" s="22"/>
      <c r="B6674" s="22"/>
      <c r="C6674" s="22"/>
      <c r="D6674" s="26"/>
      <c r="E6674" s="5"/>
      <c r="F6674" s="3">
        <v>2</v>
      </c>
      <c r="G6674" s="20">
        <v>5.0999999999999996</v>
      </c>
      <c r="H6674" s="20"/>
      <c r="I6674" s="20">
        <v>2.5</v>
      </c>
      <c r="J6674" s="30">
        <f t="shared" si="161"/>
        <v>25.5</v>
      </c>
      <c r="K6674" s="22"/>
      <c r="L6674" s="22"/>
      <c r="M6674" s="22"/>
    </row>
    <row r="6675" spans="1:13" ht="15.15" customHeight="1" thickBot="1" x14ac:dyDescent="0.35">
      <c r="A6675" s="22"/>
      <c r="B6675" s="22"/>
      <c r="C6675" s="22"/>
      <c r="D6675" s="26"/>
      <c r="E6675" s="5"/>
      <c r="F6675" s="3">
        <v>2</v>
      </c>
      <c r="G6675" s="20">
        <v>0.35</v>
      </c>
      <c r="H6675" s="20"/>
      <c r="I6675" s="20">
        <v>2.5</v>
      </c>
      <c r="J6675" s="30">
        <f t="shared" si="161"/>
        <v>1.75</v>
      </c>
      <c r="K6675" s="22"/>
      <c r="L6675" s="22"/>
      <c r="M6675" s="22"/>
    </row>
    <row r="6676" spans="1:13" ht="15.15" customHeight="1" thickBot="1" x14ac:dyDescent="0.35">
      <c r="A6676" s="22"/>
      <c r="B6676" s="22"/>
      <c r="C6676" s="22"/>
      <c r="D6676" s="26"/>
      <c r="E6676" s="5" t="s">
        <v>12493</v>
      </c>
      <c r="F6676" s="3">
        <v>2</v>
      </c>
      <c r="G6676" s="20">
        <v>9.8000000000000007</v>
      </c>
      <c r="H6676" s="20"/>
      <c r="I6676" s="20">
        <v>2.5</v>
      </c>
      <c r="J6676" s="30">
        <f t="shared" si="161"/>
        <v>49</v>
      </c>
      <c r="K6676" s="22"/>
      <c r="L6676" s="22"/>
      <c r="M6676" s="22"/>
    </row>
    <row r="6677" spans="1:13" ht="15.15" customHeight="1" thickBot="1" x14ac:dyDescent="0.35">
      <c r="A6677" s="22"/>
      <c r="B6677" s="22"/>
      <c r="C6677" s="22"/>
      <c r="D6677" s="26"/>
      <c r="E6677" s="5"/>
      <c r="F6677" s="3">
        <v>2</v>
      </c>
      <c r="G6677" s="20">
        <v>5.6</v>
      </c>
      <c r="H6677" s="20"/>
      <c r="I6677" s="20">
        <v>2.5</v>
      </c>
      <c r="J6677" s="30">
        <f t="shared" si="161"/>
        <v>28</v>
      </c>
      <c r="K6677" s="22"/>
      <c r="L6677" s="22"/>
      <c r="M6677" s="22"/>
    </row>
    <row r="6678" spans="1:13" ht="15.15" customHeight="1" thickBot="1" x14ac:dyDescent="0.35">
      <c r="A6678" s="22"/>
      <c r="B6678" s="22"/>
      <c r="C6678" s="22"/>
      <c r="D6678" s="26"/>
      <c r="E6678" s="5"/>
      <c r="F6678" s="3">
        <v>2</v>
      </c>
      <c r="G6678" s="20">
        <v>0.35</v>
      </c>
      <c r="H6678" s="20"/>
      <c r="I6678" s="20">
        <v>2.5</v>
      </c>
      <c r="J6678" s="30">
        <f t="shared" si="161"/>
        <v>1.75</v>
      </c>
      <c r="K6678" s="32">
        <f>SUM(J6621:J6678)</f>
        <v>1078.1349999999998</v>
      </c>
      <c r="L6678" s="22"/>
      <c r="M6678" s="22"/>
    </row>
    <row r="6679" spans="1:13" ht="15.45" customHeight="1" thickBot="1" x14ac:dyDescent="0.35">
      <c r="A6679" s="10" t="s">
        <v>12494</v>
      </c>
      <c r="B6679" s="5" t="s">
        <v>12495</v>
      </c>
      <c r="C6679" s="5" t="s">
        <v>12496</v>
      </c>
      <c r="D6679" s="84" t="s">
        <v>12497</v>
      </c>
      <c r="E6679" s="84"/>
      <c r="F6679" s="84"/>
      <c r="G6679" s="84"/>
      <c r="H6679" s="84"/>
      <c r="I6679" s="84"/>
      <c r="J6679" s="84"/>
      <c r="K6679" s="20">
        <f>SUM(K6682:K6689)</f>
        <v>337.28</v>
      </c>
      <c r="L6679" s="21">
        <f>ROUND(0*(1+M2/100),2)</f>
        <v>0</v>
      </c>
      <c r="M6679" s="21">
        <f>ROUND(K6679*L6679,2)</f>
        <v>0</v>
      </c>
    </row>
    <row r="6680" spans="1:13" ht="58.35" customHeight="1" thickBot="1" x14ac:dyDescent="0.35">
      <c r="A6680" s="22"/>
      <c r="B6680" s="22"/>
      <c r="C6680" s="22"/>
      <c r="D6680" s="84" t="s">
        <v>12498</v>
      </c>
      <c r="E6680" s="84"/>
      <c r="F6680" s="84"/>
      <c r="G6680" s="84"/>
      <c r="H6680" s="84"/>
      <c r="I6680" s="84"/>
      <c r="J6680" s="84"/>
      <c r="K6680" s="84"/>
      <c r="L6680" s="84"/>
      <c r="M6680" s="84"/>
    </row>
    <row r="6681" spans="1:13" ht="15.15" customHeight="1" thickBot="1" x14ac:dyDescent="0.35">
      <c r="A6681" s="22"/>
      <c r="B6681" s="22"/>
      <c r="C6681" s="22"/>
      <c r="D6681" s="22"/>
      <c r="E6681" s="23"/>
      <c r="F6681" s="25" t="s">
        <v>12499</v>
      </c>
      <c r="G6681" s="25" t="s">
        <v>12500</v>
      </c>
      <c r="H6681" s="25" t="s">
        <v>12501</v>
      </c>
      <c r="I6681" s="25" t="s">
        <v>12502</v>
      </c>
      <c r="J6681" s="25" t="s">
        <v>12503</v>
      </c>
      <c r="K6681" s="25" t="s">
        <v>12504</v>
      </c>
      <c r="L6681" s="22"/>
      <c r="M6681" s="22"/>
    </row>
    <row r="6682" spans="1:13" ht="15.15" customHeight="1" thickBot="1" x14ac:dyDescent="0.35">
      <c r="A6682" s="22"/>
      <c r="B6682" s="22"/>
      <c r="C6682" s="22"/>
      <c r="D6682" s="26"/>
      <c r="E6682" s="27" t="s">
        <v>12505</v>
      </c>
      <c r="F6682" s="28"/>
      <c r="G6682" s="29"/>
      <c r="H6682" s="29"/>
      <c r="I6682" s="29"/>
      <c r="J6682" s="41" t="s">
        <v>12506</v>
      </c>
      <c r="K6682" s="42"/>
      <c r="L6682" s="22"/>
      <c r="M6682" s="22"/>
    </row>
    <row r="6683" spans="1:13" ht="15.15" customHeight="1" thickBot="1" x14ac:dyDescent="0.35">
      <c r="A6683" s="22"/>
      <c r="B6683" s="22"/>
      <c r="C6683" s="22"/>
      <c r="D6683" s="26"/>
      <c r="E6683" s="5"/>
      <c r="F6683" s="3">
        <v>2</v>
      </c>
      <c r="G6683" s="20">
        <v>28.8</v>
      </c>
      <c r="H6683" s="20"/>
      <c r="I6683" s="20"/>
      <c r="J6683" s="30">
        <f>ROUND(F6683*G6683,3)</f>
        <v>57.6</v>
      </c>
      <c r="K6683" s="22"/>
      <c r="L6683" s="22"/>
      <c r="M6683" s="22"/>
    </row>
    <row r="6684" spans="1:13" ht="15.15" customHeight="1" thickBot="1" x14ac:dyDescent="0.35">
      <c r="A6684" s="22"/>
      <c r="B6684" s="22"/>
      <c r="C6684" s="22"/>
      <c r="D6684" s="26"/>
      <c r="E6684" s="5"/>
      <c r="F6684" s="3">
        <v>1</v>
      </c>
      <c r="G6684" s="20">
        <v>4.1500000000000004</v>
      </c>
      <c r="H6684" s="20"/>
      <c r="I6684" s="20">
        <v>4.5</v>
      </c>
      <c r="J6684" s="30">
        <f>ROUND(F6684*G6684*I6684,3)</f>
        <v>18.675000000000001</v>
      </c>
      <c r="K6684" s="22"/>
      <c r="L6684" s="22"/>
      <c r="M6684" s="22"/>
    </row>
    <row r="6685" spans="1:13" ht="15.15" customHeight="1" thickBot="1" x14ac:dyDescent="0.35">
      <c r="A6685" s="22"/>
      <c r="B6685" s="22"/>
      <c r="C6685" s="22"/>
      <c r="D6685" s="26"/>
      <c r="E6685" s="5"/>
      <c r="F6685" s="3">
        <v>1</v>
      </c>
      <c r="G6685" s="20">
        <v>4.1500000000000004</v>
      </c>
      <c r="H6685" s="20"/>
      <c r="I6685" s="20">
        <v>7.2</v>
      </c>
      <c r="J6685" s="30">
        <f>ROUND(F6685*G6685*I6685,3)</f>
        <v>29.88</v>
      </c>
      <c r="K6685" s="22"/>
      <c r="L6685" s="22"/>
      <c r="M6685" s="22"/>
    </row>
    <row r="6686" spans="1:13" ht="15.15" customHeight="1" thickBot="1" x14ac:dyDescent="0.35">
      <c r="A6686" s="22"/>
      <c r="B6686" s="22"/>
      <c r="C6686" s="22"/>
      <c r="D6686" s="26"/>
      <c r="E6686" s="5" t="s">
        <v>12507</v>
      </c>
      <c r="F6686" s="3"/>
      <c r="G6686" s="20"/>
      <c r="H6686" s="20"/>
      <c r="I6686" s="20"/>
      <c r="J6686" s="24" t="s">
        <v>12508</v>
      </c>
      <c r="K6686" s="22"/>
      <c r="L6686" s="22"/>
      <c r="M6686" s="22"/>
    </row>
    <row r="6687" spans="1:13" ht="15.15" customHeight="1" thickBot="1" x14ac:dyDescent="0.35">
      <c r="A6687" s="22"/>
      <c r="B6687" s="22"/>
      <c r="C6687" s="22"/>
      <c r="D6687" s="26"/>
      <c r="E6687" s="5" t="s">
        <v>12509</v>
      </c>
      <c r="F6687" s="3">
        <v>1</v>
      </c>
      <c r="G6687" s="20">
        <v>9.4</v>
      </c>
      <c r="H6687" s="20"/>
      <c r="I6687" s="20">
        <v>2.5</v>
      </c>
      <c r="J6687" s="30">
        <f>ROUND(F6687*G6687*I6687,3)</f>
        <v>23.5</v>
      </c>
      <c r="K6687" s="22"/>
      <c r="L6687" s="22"/>
      <c r="M6687" s="22"/>
    </row>
    <row r="6688" spans="1:13" ht="15.15" customHeight="1" thickBot="1" x14ac:dyDescent="0.35">
      <c r="A6688" s="22"/>
      <c r="B6688" s="22"/>
      <c r="C6688" s="22"/>
      <c r="D6688" s="26"/>
      <c r="E6688" s="5"/>
      <c r="F6688" s="3">
        <v>1</v>
      </c>
      <c r="G6688" s="20">
        <v>3.05</v>
      </c>
      <c r="H6688" s="20"/>
      <c r="I6688" s="20">
        <v>2.5</v>
      </c>
      <c r="J6688" s="30">
        <f>ROUND(F6688*G6688*I6688,3)</f>
        <v>7.625</v>
      </c>
      <c r="K6688" s="22"/>
      <c r="L6688" s="22"/>
      <c r="M6688" s="22"/>
    </row>
    <row r="6689" spans="1:13" ht="15.15" customHeight="1" thickBot="1" x14ac:dyDescent="0.35">
      <c r="A6689" s="22"/>
      <c r="B6689" s="22"/>
      <c r="C6689" s="22"/>
      <c r="D6689" s="26"/>
      <c r="E6689" s="5" t="s">
        <v>12510</v>
      </c>
      <c r="F6689" s="3">
        <v>1</v>
      </c>
      <c r="G6689" s="20">
        <v>40</v>
      </c>
      <c r="H6689" s="20"/>
      <c r="I6689" s="20">
        <v>5</v>
      </c>
      <c r="J6689" s="30">
        <f>ROUND(F6689*G6689*I6689,3)</f>
        <v>200</v>
      </c>
      <c r="K6689" s="32">
        <f>SUM(J6682:J6689)</f>
        <v>337.28</v>
      </c>
      <c r="L6689" s="22"/>
      <c r="M6689" s="22"/>
    </row>
    <row r="6690" spans="1:13" ht="15.45" customHeight="1" thickBot="1" x14ac:dyDescent="0.35">
      <c r="A6690" s="34"/>
      <c r="B6690" s="34"/>
      <c r="C6690" s="34"/>
      <c r="D6690" s="35" t="s">
        <v>12511</v>
      </c>
      <c r="E6690" s="36"/>
      <c r="F6690" s="36"/>
      <c r="G6690" s="36"/>
      <c r="H6690" s="36"/>
      <c r="I6690" s="36"/>
      <c r="J6690" s="36"/>
      <c r="K6690" s="36"/>
      <c r="L6690" s="37">
        <f>M6553+M6560+M6618+M6679</f>
        <v>0</v>
      </c>
      <c r="M6690" s="37">
        <f>ROUND(L6690,2)</f>
        <v>0</v>
      </c>
    </row>
    <row r="6691" spans="1:13" ht="15.45" customHeight="1" thickBot="1" x14ac:dyDescent="0.35">
      <c r="A6691" s="38" t="s">
        <v>12512</v>
      </c>
      <c r="B6691" s="38" t="s">
        <v>12513</v>
      </c>
      <c r="C6691" s="39"/>
      <c r="D6691" s="85" t="s">
        <v>12514</v>
      </c>
      <c r="E6691" s="85"/>
      <c r="F6691" s="85"/>
      <c r="G6691" s="85"/>
      <c r="H6691" s="85"/>
      <c r="I6691" s="85"/>
      <c r="J6691" s="85"/>
      <c r="K6691" s="39"/>
      <c r="L6691" s="40">
        <f>L7223</f>
        <v>0</v>
      </c>
      <c r="M6691" s="40">
        <f>ROUND(L6691,2)</f>
        <v>0</v>
      </c>
    </row>
    <row r="6692" spans="1:13" ht="15.45" customHeight="1" thickBot="1" x14ac:dyDescent="0.35">
      <c r="A6692" s="10" t="s">
        <v>12515</v>
      </c>
      <c r="B6692" s="5" t="s">
        <v>12516</v>
      </c>
      <c r="C6692" s="5" t="s">
        <v>12517</v>
      </c>
      <c r="D6692" s="84" t="s">
        <v>12518</v>
      </c>
      <c r="E6692" s="84"/>
      <c r="F6692" s="84"/>
      <c r="G6692" s="84"/>
      <c r="H6692" s="84"/>
      <c r="I6692" s="84"/>
      <c r="J6692" s="84"/>
      <c r="K6692" s="20">
        <f>SUM(K6695:K6731)</f>
        <v>697.03599999999983</v>
      </c>
      <c r="L6692" s="21">
        <f>ROUND(0*(1+M2/100),2)</f>
        <v>0</v>
      </c>
      <c r="M6692" s="21">
        <f>ROUND(K6692*L6692,2)</f>
        <v>0</v>
      </c>
    </row>
    <row r="6693" spans="1:13" ht="67.5" customHeight="1" thickBot="1" x14ac:dyDescent="0.35">
      <c r="A6693" s="22"/>
      <c r="B6693" s="22"/>
      <c r="C6693" s="22"/>
      <c r="D6693" s="84" t="s">
        <v>12519</v>
      </c>
      <c r="E6693" s="84"/>
      <c r="F6693" s="84"/>
      <c r="G6693" s="84"/>
      <c r="H6693" s="84"/>
      <c r="I6693" s="84"/>
      <c r="J6693" s="84"/>
      <c r="K6693" s="84"/>
      <c r="L6693" s="84"/>
      <c r="M6693" s="84"/>
    </row>
    <row r="6694" spans="1:13" ht="15.15" customHeight="1" thickBot="1" x14ac:dyDescent="0.35">
      <c r="A6694" s="22"/>
      <c r="B6694" s="22"/>
      <c r="C6694" s="22"/>
      <c r="D6694" s="22"/>
      <c r="E6694" s="23"/>
      <c r="F6694" s="25" t="s">
        <v>12520</v>
      </c>
      <c r="G6694" s="25" t="s">
        <v>12521</v>
      </c>
      <c r="H6694" s="25" t="s">
        <v>12522</v>
      </c>
      <c r="I6694" s="25" t="s">
        <v>12523</v>
      </c>
      <c r="J6694" s="25" t="s">
        <v>12524</v>
      </c>
      <c r="K6694" s="25" t="s">
        <v>12525</v>
      </c>
      <c r="L6694" s="22"/>
      <c r="M6694" s="22"/>
    </row>
    <row r="6695" spans="1:13" ht="15.15" customHeight="1" thickBot="1" x14ac:dyDescent="0.35">
      <c r="A6695" s="22"/>
      <c r="B6695" s="22"/>
      <c r="C6695" s="22"/>
      <c r="D6695" s="26"/>
      <c r="E6695" s="27" t="s">
        <v>12526</v>
      </c>
      <c r="F6695" s="28"/>
      <c r="G6695" s="29"/>
      <c r="H6695" s="29"/>
      <c r="I6695" s="29"/>
      <c r="J6695" s="41" t="s">
        <v>12527</v>
      </c>
      <c r="K6695" s="42"/>
      <c r="L6695" s="22"/>
      <c r="M6695" s="22"/>
    </row>
    <row r="6696" spans="1:13" ht="21.3" customHeight="1" thickBot="1" x14ac:dyDescent="0.35">
      <c r="A6696" s="22"/>
      <c r="B6696" s="22"/>
      <c r="C6696" s="22"/>
      <c r="D6696" s="26"/>
      <c r="E6696" s="5" t="s">
        <v>12528</v>
      </c>
      <c r="F6696" s="3">
        <v>1</v>
      </c>
      <c r="G6696" s="20">
        <v>14.3</v>
      </c>
      <c r="H6696" s="20">
        <v>5.6</v>
      </c>
      <c r="I6696" s="20"/>
      <c r="J6696" s="30">
        <f>ROUND(F6696*G6696*H6696,3)</f>
        <v>80.08</v>
      </c>
      <c r="K6696" s="22"/>
      <c r="L6696" s="22"/>
      <c r="M6696" s="22"/>
    </row>
    <row r="6697" spans="1:13" ht="21.3" customHeight="1" thickBot="1" x14ac:dyDescent="0.35">
      <c r="A6697" s="22"/>
      <c r="B6697" s="22"/>
      <c r="C6697" s="22"/>
      <c r="D6697" s="26"/>
      <c r="E6697" s="5" t="s">
        <v>12529</v>
      </c>
      <c r="F6697" s="3">
        <v>1</v>
      </c>
      <c r="G6697" s="20">
        <v>10.6</v>
      </c>
      <c r="H6697" s="20">
        <v>5.6</v>
      </c>
      <c r="I6697" s="20"/>
      <c r="J6697" s="30">
        <f>ROUND(F6697*G6697*H6697,3)</f>
        <v>59.36</v>
      </c>
      <c r="K6697" s="22"/>
      <c r="L6697" s="22"/>
      <c r="M6697" s="22"/>
    </row>
    <row r="6698" spans="1:13" ht="15.15" customHeight="1" thickBot="1" x14ac:dyDescent="0.35">
      <c r="A6698" s="22"/>
      <c r="B6698" s="22"/>
      <c r="C6698" s="22"/>
      <c r="D6698" s="26"/>
      <c r="E6698" s="5"/>
      <c r="F6698" s="3">
        <v>1</v>
      </c>
      <c r="G6698" s="20">
        <v>16.55</v>
      </c>
      <c r="H6698" s="20">
        <v>6.1</v>
      </c>
      <c r="I6698" s="20"/>
      <c r="J6698" s="30">
        <f>ROUND(F6698*G6698*H6698,3)</f>
        <v>100.955</v>
      </c>
      <c r="K6698" s="22"/>
      <c r="L6698" s="22"/>
      <c r="M6698" s="22"/>
    </row>
    <row r="6699" spans="1:13" ht="15.15" customHeight="1" thickBot="1" x14ac:dyDescent="0.35">
      <c r="A6699" s="22"/>
      <c r="B6699" s="22"/>
      <c r="C6699" s="22"/>
      <c r="D6699" s="26"/>
      <c r="E6699" s="5"/>
      <c r="F6699" s="3">
        <v>-1</v>
      </c>
      <c r="G6699" s="20">
        <v>2.88</v>
      </c>
      <c r="H6699" s="20">
        <v>2</v>
      </c>
      <c r="I6699" s="20"/>
      <c r="J6699" s="30">
        <f>ROUND(F6699*G6699*H6699,3)</f>
        <v>-5.76</v>
      </c>
      <c r="K6699" s="22"/>
      <c r="L6699" s="22"/>
      <c r="M6699" s="22"/>
    </row>
    <row r="6700" spans="1:13" ht="21.3" customHeight="1" thickBot="1" x14ac:dyDescent="0.35">
      <c r="A6700" s="22"/>
      <c r="B6700" s="22"/>
      <c r="C6700" s="22"/>
      <c r="D6700" s="26"/>
      <c r="E6700" s="5" t="s">
        <v>12530</v>
      </c>
      <c r="F6700" s="3">
        <v>1</v>
      </c>
      <c r="G6700" s="20">
        <v>2</v>
      </c>
      <c r="H6700" s="20">
        <v>0.95</v>
      </c>
      <c r="I6700" s="20"/>
      <c r="J6700" s="30">
        <f>ROUND(F6700*G6700*H6700,3)</f>
        <v>1.9</v>
      </c>
      <c r="K6700" s="22"/>
      <c r="L6700" s="22"/>
      <c r="M6700" s="22"/>
    </row>
    <row r="6701" spans="1:13" ht="15.15" customHeight="1" thickBot="1" x14ac:dyDescent="0.35">
      <c r="A6701" s="22"/>
      <c r="B6701" s="22"/>
      <c r="C6701" s="22"/>
      <c r="D6701" s="26"/>
      <c r="E6701" s="5" t="s">
        <v>12531</v>
      </c>
      <c r="F6701" s="3"/>
      <c r="G6701" s="20"/>
      <c r="H6701" s="20"/>
      <c r="I6701" s="20"/>
      <c r="J6701" s="24" t="s">
        <v>12532</v>
      </c>
      <c r="K6701" s="22"/>
      <c r="L6701" s="22"/>
      <c r="M6701" s="22"/>
    </row>
    <row r="6702" spans="1:13" ht="15.15" customHeight="1" thickBot="1" x14ac:dyDescent="0.35">
      <c r="A6702" s="22"/>
      <c r="B6702" s="22"/>
      <c r="C6702" s="22"/>
      <c r="D6702" s="26"/>
      <c r="E6702" s="5" t="s">
        <v>12533</v>
      </c>
      <c r="F6702" s="3">
        <v>1</v>
      </c>
      <c r="G6702" s="20">
        <v>3.95</v>
      </c>
      <c r="H6702" s="20">
        <v>2.4</v>
      </c>
      <c r="I6702" s="20"/>
      <c r="J6702" s="30">
        <f t="shared" ref="J6702:J6725" si="162">ROUND(F6702*G6702*H6702,3)</f>
        <v>9.48</v>
      </c>
      <c r="K6702" s="22"/>
      <c r="L6702" s="22"/>
      <c r="M6702" s="22"/>
    </row>
    <row r="6703" spans="1:13" ht="21.3" customHeight="1" thickBot="1" x14ac:dyDescent="0.35">
      <c r="A6703" s="22"/>
      <c r="B6703" s="22"/>
      <c r="C6703" s="22"/>
      <c r="D6703" s="26"/>
      <c r="E6703" s="5" t="s">
        <v>12534</v>
      </c>
      <c r="F6703" s="3">
        <v>1</v>
      </c>
      <c r="G6703" s="20">
        <v>3.95</v>
      </c>
      <c r="H6703" s="20">
        <v>3.75</v>
      </c>
      <c r="I6703" s="20"/>
      <c r="J6703" s="30">
        <f t="shared" si="162"/>
        <v>14.813000000000001</v>
      </c>
      <c r="K6703" s="22"/>
      <c r="L6703" s="22"/>
      <c r="M6703" s="22"/>
    </row>
    <row r="6704" spans="1:13" ht="15.15" customHeight="1" thickBot="1" x14ac:dyDescent="0.35">
      <c r="A6704" s="22"/>
      <c r="B6704" s="22"/>
      <c r="C6704" s="22"/>
      <c r="D6704" s="26"/>
      <c r="E6704" s="5" t="s">
        <v>12535</v>
      </c>
      <c r="F6704" s="3">
        <v>1</v>
      </c>
      <c r="G6704" s="20">
        <v>3.8</v>
      </c>
      <c r="H6704" s="20">
        <v>13.35</v>
      </c>
      <c r="I6704" s="20"/>
      <c r="J6704" s="30">
        <f t="shared" si="162"/>
        <v>50.73</v>
      </c>
      <c r="K6704" s="22"/>
      <c r="L6704" s="22"/>
      <c r="M6704" s="22"/>
    </row>
    <row r="6705" spans="1:13" ht="15.15" customHeight="1" thickBot="1" x14ac:dyDescent="0.35">
      <c r="A6705" s="22"/>
      <c r="B6705" s="22"/>
      <c r="C6705" s="22"/>
      <c r="D6705" s="26"/>
      <c r="E6705" s="5"/>
      <c r="F6705" s="3">
        <v>0.5</v>
      </c>
      <c r="G6705" s="20">
        <v>12.9</v>
      </c>
      <c r="H6705" s="20">
        <v>3.4</v>
      </c>
      <c r="I6705" s="20"/>
      <c r="J6705" s="30">
        <f t="shared" si="162"/>
        <v>21.93</v>
      </c>
      <c r="K6705" s="22"/>
      <c r="L6705" s="22"/>
      <c r="M6705" s="22"/>
    </row>
    <row r="6706" spans="1:13" ht="15.15" customHeight="1" thickBot="1" x14ac:dyDescent="0.35">
      <c r="A6706" s="22"/>
      <c r="B6706" s="22"/>
      <c r="C6706" s="22"/>
      <c r="D6706" s="26"/>
      <c r="E6706" s="5"/>
      <c r="F6706" s="3">
        <v>0.5</v>
      </c>
      <c r="G6706" s="20">
        <v>3.8</v>
      </c>
      <c r="H6706" s="20">
        <v>1</v>
      </c>
      <c r="I6706" s="20"/>
      <c r="J6706" s="30">
        <f t="shared" si="162"/>
        <v>1.9</v>
      </c>
      <c r="K6706" s="22"/>
      <c r="L6706" s="22"/>
      <c r="M6706" s="22"/>
    </row>
    <row r="6707" spans="1:13" ht="15.15" customHeight="1" thickBot="1" x14ac:dyDescent="0.35">
      <c r="A6707" s="22"/>
      <c r="B6707" s="22"/>
      <c r="C6707" s="22"/>
      <c r="D6707" s="26"/>
      <c r="E6707" s="5" t="s">
        <v>12536</v>
      </c>
      <c r="F6707" s="3">
        <v>1</v>
      </c>
      <c r="G6707" s="20">
        <v>6.4</v>
      </c>
      <c r="H6707" s="20">
        <v>2.1</v>
      </c>
      <c r="I6707" s="20"/>
      <c r="J6707" s="30">
        <f t="shared" si="162"/>
        <v>13.44</v>
      </c>
      <c r="K6707" s="22"/>
      <c r="L6707" s="22"/>
      <c r="M6707" s="22"/>
    </row>
    <row r="6708" spans="1:13" ht="15.15" customHeight="1" thickBot="1" x14ac:dyDescent="0.35">
      <c r="A6708" s="22"/>
      <c r="B6708" s="22"/>
      <c r="C6708" s="22"/>
      <c r="D6708" s="26"/>
      <c r="E6708" s="5"/>
      <c r="F6708" s="3">
        <v>1</v>
      </c>
      <c r="G6708" s="20">
        <v>6.4</v>
      </c>
      <c r="H6708" s="20">
        <v>1.7</v>
      </c>
      <c r="I6708" s="20"/>
      <c r="J6708" s="30">
        <f t="shared" si="162"/>
        <v>10.88</v>
      </c>
      <c r="K6708" s="22"/>
      <c r="L6708" s="22"/>
      <c r="M6708" s="22"/>
    </row>
    <row r="6709" spans="1:13" ht="15.15" customHeight="1" thickBot="1" x14ac:dyDescent="0.35">
      <c r="A6709" s="22"/>
      <c r="B6709" s="22"/>
      <c r="C6709" s="22"/>
      <c r="D6709" s="26"/>
      <c r="E6709" s="5"/>
      <c r="F6709" s="3">
        <v>1</v>
      </c>
      <c r="G6709" s="20">
        <v>2</v>
      </c>
      <c r="H6709" s="20">
        <v>0.55000000000000004</v>
      </c>
      <c r="I6709" s="20"/>
      <c r="J6709" s="30">
        <f t="shared" si="162"/>
        <v>1.1000000000000001</v>
      </c>
      <c r="K6709" s="22"/>
      <c r="L6709" s="22"/>
      <c r="M6709" s="22"/>
    </row>
    <row r="6710" spans="1:13" ht="15.15" customHeight="1" thickBot="1" x14ac:dyDescent="0.35">
      <c r="A6710" s="22"/>
      <c r="B6710" s="22"/>
      <c r="C6710" s="22"/>
      <c r="D6710" s="26"/>
      <c r="E6710" s="5" t="s">
        <v>12537</v>
      </c>
      <c r="F6710" s="3">
        <v>-1</v>
      </c>
      <c r="G6710" s="20">
        <v>1.5</v>
      </c>
      <c r="H6710" s="20">
        <v>1.5</v>
      </c>
      <c r="I6710" s="20"/>
      <c r="J6710" s="30">
        <f t="shared" si="162"/>
        <v>-2.25</v>
      </c>
      <c r="K6710" s="22"/>
      <c r="L6710" s="22"/>
      <c r="M6710" s="22"/>
    </row>
    <row r="6711" spans="1:13" ht="15.15" customHeight="1" thickBot="1" x14ac:dyDescent="0.35">
      <c r="A6711" s="22"/>
      <c r="B6711" s="22"/>
      <c r="C6711" s="22"/>
      <c r="D6711" s="26"/>
      <c r="E6711" s="5" t="s">
        <v>12538</v>
      </c>
      <c r="F6711" s="3">
        <v>1</v>
      </c>
      <c r="G6711" s="20">
        <v>4.25</v>
      </c>
      <c r="H6711" s="20">
        <v>1.45</v>
      </c>
      <c r="I6711" s="20"/>
      <c r="J6711" s="30">
        <f t="shared" si="162"/>
        <v>6.1630000000000003</v>
      </c>
      <c r="K6711" s="22"/>
      <c r="L6711" s="22"/>
      <c r="M6711" s="22"/>
    </row>
    <row r="6712" spans="1:13" ht="15.15" customHeight="1" thickBot="1" x14ac:dyDescent="0.35">
      <c r="A6712" s="22"/>
      <c r="B6712" s="22"/>
      <c r="C6712" s="22"/>
      <c r="D6712" s="26"/>
      <c r="E6712" s="5" t="s">
        <v>12539</v>
      </c>
      <c r="F6712" s="3">
        <v>1</v>
      </c>
      <c r="G6712" s="20">
        <v>23.4</v>
      </c>
      <c r="H6712" s="20">
        <v>1.2</v>
      </c>
      <c r="I6712" s="20"/>
      <c r="J6712" s="30">
        <f t="shared" si="162"/>
        <v>28.08</v>
      </c>
      <c r="K6712" s="22"/>
      <c r="L6712" s="22"/>
      <c r="M6712" s="22"/>
    </row>
    <row r="6713" spans="1:13" ht="15.15" customHeight="1" thickBot="1" x14ac:dyDescent="0.35">
      <c r="A6713" s="22"/>
      <c r="B6713" s="22"/>
      <c r="C6713" s="22"/>
      <c r="D6713" s="26"/>
      <c r="E6713" s="5" t="s">
        <v>12540</v>
      </c>
      <c r="F6713" s="3">
        <v>1</v>
      </c>
      <c r="G6713" s="20">
        <v>2.15</v>
      </c>
      <c r="H6713" s="20">
        <v>2.15</v>
      </c>
      <c r="I6713" s="20"/>
      <c r="J6713" s="30">
        <f t="shared" si="162"/>
        <v>4.6230000000000002</v>
      </c>
      <c r="K6713" s="22"/>
      <c r="L6713" s="22"/>
      <c r="M6713" s="22"/>
    </row>
    <row r="6714" spans="1:13" ht="15.15" customHeight="1" thickBot="1" x14ac:dyDescent="0.35">
      <c r="A6714" s="22"/>
      <c r="B6714" s="22"/>
      <c r="C6714" s="22"/>
      <c r="D6714" s="26"/>
      <c r="E6714" s="5" t="s">
        <v>12541</v>
      </c>
      <c r="F6714" s="3">
        <v>1</v>
      </c>
      <c r="G6714" s="20">
        <v>1.95</v>
      </c>
      <c r="H6714" s="20">
        <v>1.6</v>
      </c>
      <c r="I6714" s="20"/>
      <c r="J6714" s="30">
        <f t="shared" si="162"/>
        <v>3.12</v>
      </c>
      <c r="K6714" s="22"/>
      <c r="L6714" s="22"/>
      <c r="M6714" s="22"/>
    </row>
    <row r="6715" spans="1:13" ht="15.15" customHeight="1" thickBot="1" x14ac:dyDescent="0.35">
      <c r="A6715" s="22"/>
      <c r="B6715" s="22"/>
      <c r="C6715" s="22"/>
      <c r="D6715" s="26"/>
      <c r="E6715" s="5" t="s">
        <v>12542</v>
      </c>
      <c r="F6715" s="3">
        <v>1</v>
      </c>
      <c r="G6715" s="20">
        <v>4.1500000000000004</v>
      </c>
      <c r="H6715" s="20">
        <v>1.6</v>
      </c>
      <c r="I6715" s="20"/>
      <c r="J6715" s="30">
        <f t="shared" si="162"/>
        <v>6.64</v>
      </c>
      <c r="K6715" s="22"/>
      <c r="L6715" s="22"/>
      <c r="M6715" s="22"/>
    </row>
    <row r="6716" spans="1:13" ht="15.15" customHeight="1" thickBot="1" x14ac:dyDescent="0.35">
      <c r="A6716" s="22"/>
      <c r="B6716" s="22"/>
      <c r="C6716" s="22"/>
      <c r="D6716" s="26"/>
      <c r="E6716" s="5" t="s">
        <v>12543</v>
      </c>
      <c r="F6716" s="3">
        <v>1</v>
      </c>
      <c r="G6716" s="20">
        <v>4.3499999999999996</v>
      </c>
      <c r="H6716" s="20">
        <v>2.5499999999999998</v>
      </c>
      <c r="I6716" s="20"/>
      <c r="J6716" s="30">
        <f t="shared" si="162"/>
        <v>11.093</v>
      </c>
      <c r="K6716" s="22"/>
      <c r="L6716" s="22"/>
      <c r="M6716" s="22"/>
    </row>
    <row r="6717" spans="1:13" ht="15.15" customHeight="1" thickBot="1" x14ac:dyDescent="0.35">
      <c r="A6717" s="22"/>
      <c r="B6717" s="22"/>
      <c r="C6717" s="22"/>
      <c r="D6717" s="26"/>
      <c r="E6717" s="5" t="s">
        <v>12544</v>
      </c>
      <c r="F6717" s="3">
        <v>1</v>
      </c>
      <c r="G6717" s="20">
        <v>4.45</v>
      </c>
      <c r="H6717" s="20">
        <v>2.5499999999999998</v>
      </c>
      <c r="I6717" s="20"/>
      <c r="J6717" s="30">
        <f t="shared" si="162"/>
        <v>11.348000000000001</v>
      </c>
      <c r="K6717" s="22"/>
      <c r="L6717" s="22"/>
      <c r="M6717" s="22"/>
    </row>
    <row r="6718" spans="1:13" ht="15.15" customHeight="1" thickBot="1" x14ac:dyDescent="0.35">
      <c r="A6718" s="22"/>
      <c r="B6718" s="22"/>
      <c r="C6718" s="22"/>
      <c r="D6718" s="26"/>
      <c r="E6718" s="5" t="s">
        <v>12545</v>
      </c>
      <c r="F6718" s="3">
        <v>1</v>
      </c>
      <c r="G6718" s="20">
        <v>4.55</v>
      </c>
      <c r="H6718" s="20">
        <v>2.5499999999999998</v>
      </c>
      <c r="I6718" s="20"/>
      <c r="J6718" s="30">
        <f t="shared" si="162"/>
        <v>11.603</v>
      </c>
      <c r="K6718" s="22"/>
      <c r="L6718" s="22"/>
      <c r="M6718" s="22"/>
    </row>
    <row r="6719" spans="1:13" ht="21.3" customHeight="1" thickBot="1" x14ac:dyDescent="0.35">
      <c r="A6719" s="22"/>
      <c r="B6719" s="22"/>
      <c r="C6719" s="22"/>
      <c r="D6719" s="26"/>
      <c r="E6719" s="5" t="s">
        <v>12546</v>
      </c>
      <c r="F6719" s="3">
        <v>1</v>
      </c>
      <c r="G6719" s="20">
        <v>4.7</v>
      </c>
      <c r="H6719" s="20">
        <v>7.7</v>
      </c>
      <c r="I6719" s="20"/>
      <c r="J6719" s="30">
        <f t="shared" si="162"/>
        <v>36.19</v>
      </c>
      <c r="K6719" s="22"/>
      <c r="L6719" s="22"/>
      <c r="M6719" s="22"/>
    </row>
    <row r="6720" spans="1:13" ht="15.15" customHeight="1" thickBot="1" x14ac:dyDescent="0.35">
      <c r="A6720" s="22"/>
      <c r="B6720" s="22"/>
      <c r="C6720" s="22"/>
      <c r="D6720" s="26"/>
      <c r="E6720" s="5" t="s">
        <v>12547</v>
      </c>
      <c r="F6720" s="3">
        <v>1</v>
      </c>
      <c r="G6720" s="20">
        <v>4.7</v>
      </c>
      <c r="H6720" s="20">
        <v>2.4500000000000002</v>
      </c>
      <c r="I6720" s="20"/>
      <c r="J6720" s="30">
        <f t="shared" si="162"/>
        <v>11.515000000000001</v>
      </c>
      <c r="K6720" s="22"/>
      <c r="L6720" s="22"/>
      <c r="M6720" s="22"/>
    </row>
    <row r="6721" spans="1:13" ht="15.15" customHeight="1" thickBot="1" x14ac:dyDescent="0.35">
      <c r="A6721" s="22"/>
      <c r="B6721" s="22"/>
      <c r="C6721" s="22"/>
      <c r="D6721" s="26"/>
      <c r="E6721" s="5" t="s">
        <v>12548</v>
      </c>
      <c r="F6721" s="3">
        <v>1</v>
      </c>
      <c r="G6721" s="20">
        <v>4.7</v>
      </c>
      <c r="H6721" s="20">
        <v>6.6</v>
      </c>
      <c r="I6721" s="20"/>
      <c r="J6721" s="30">
        <f t="shared" si="162"/>
        <v>31.02</v>
      </c>
      <c r="K6721" s="22"/>
      <c r="L6721" s="22"/>
      <c r="M6721" s="22"/>
    </row>
    <row r="6722" spans="1:13" ht="15.15" customHeight="1" thickBot="1" x14ac:dyDescent="0.35">
      <c r="A6722" s="22"/>
      <c r="B6722" s="22"/>
      <c r="C6722" s="22"/>
      <c r="D6722" s="26"/>
      <c r="E6722" s="5" t="s">
        <v>12549</v>
      </c>
      <c r="F6722" s="3">
        <v>1</v>
      </c>
      <c r="G6722" s="20">
        <v>4.5</v>
      </c>
      <c r="H6722" s="20">
        <v>5.15</v>
      </c>
      <c r="I6722" s="20"/>
      <c r="J6722" s="30">
        <f t="shared" si="162"/>
        <v>23.175000000000001</v>
      </c>
      <c r="K6722" s="22"/>
      <c r="L6722" s="22"/>
      <c r="M6722" s="22"/>
    </row>
    <row r="6723" spans="1:13" ht="15.15" customHeight="1" thickBot="1" x14ac:dyDescent="0.35">
      <c r="A6723" s="22"/>
      <c r="B6723" s="22"/>
      <c r="C6723" s="22"/>
      <c r="D6723" s="26"/>
      <c r="E6723" s="5" t="s">
        <v>12550</v>
      </c>
      <c r="F6723" s="3">
        <v>1</v>
      </c>
      <c r="G6723" s="20">
        <v>2.8</v>
      </c>
      <c r="H6723" s="20">
        <v>3.85</v>
      </c>
      <c r="I6723" s="20"/>
      <c r="J6723" s="30">
        <f t="shared" si="162"/>
        <v>10.78</v>
      </c>
      <c r="K6723" s="22"/>
      <c r="L6723" s="22"/>
      <c r="M6723" s="22"/>
    </row>
    <row r="6724" spans="1:13" ht="15.15" customHeight="1" thickBot="1" x14ac:dyDescent="0.35">
      <c r="A6724" s="22"/>
      <c r="B6724" s="22"/>
      <c r="C6724" s="22"/>
      <c r="D6724" s="26"/>
      <c r="E6724" s="5" t="s">
        <v>12551</v>
      </c>
      <c r="F6724" s="3">
        <v>1</v>
      </c>
      <c r="G6724" s="20">
        <v>3.05</v>
      </c>
      <c r="H6724" s="20">
        <v>1.6</v>
      </c>
      <c r="I6724" s="20"/>
      <c r="J6724" s="30">
        <f t="shared" si="162"/>
        <v>4.88</v>
      </c>
      <c r="K6724" s="22"/>
      <c r="L6724" s="22"/>
      <c r="M6724" s="22"/>
    </row>
    <row r="6725" spans="1:13" ht="15.15" customHeight="1" thickBot="1" x14ac:dyDescent="0.35">
      <c r="A6725" s="22"/>
      <c r="B6725" s="22"/>
      <c r="C6725" s="22"/>
      <c r="D6725" s="26"/>
      <c r="E6725" s="5" t="s">
        <v>12552</v>
      </c>
      <c r="F6725" s="3">
        <v>1</v>
      </c>
      <c r="G6725" s="20">
        <v>2.8</v>
      </c>
      <c r="H6725" s="20">
        <v>6.1</v>
      </c>
      <c r="I6725" s="20"/>
      <c r="J6725" s="30">
        <f t="shared" si="162"/>
        <v>17.079999999999998</v>
      </c>
      <c r="K6725" s="22"/>
      <c r="L6725" s="22"/>
      <c r="M6725" s="22"/>
    </row>
    <row r="6726" spans="1:13" ht="21.3" customHeight="1" thickBot="1" x14ac:dyDescent="0.35">
      <c r="A6726" s="22"/>
      <c r="B6726" s="22"/>
      <c r="C6726" s="22"/>
      <c r="D6726" s="26"/>
      <c r="E6726" s="5" t="s">
        <v>12553</v>
      </c>
      <c r="F6726" s="3"/>
      <c r="G6726" s="20"/>
      <c r="H6726" s="20"/>
      <c r="I6726" s="20"/>
      <c r="J6726" s="24" t="s">
        <v>12554</v>
      </c>
      <c r="K6726" s="22"/>
      <c r="L6726" s="22"/>
      <c r="M6726" s="22"/>
    </row>
    <row r="6727" spans="1:13" ht="15.15" customHeight="1" thickBot="1" x14ac:dyDescent="0.35">
      <c r="A6727" s="22"/>
      <c r="B6727" s="22"/>
      <c r="C6727" s="22"/>
      <c r="D6727" s="26"/>
      <c r="E6727" s="5"/>
      <c r="F6727" s="3">
        <v>1</v>
      </c>
      <c r="G6727" s="20">
        <v>24.45</v>
      </c>
      <c r="H6727" s="20">
        <v>4.1500000000000004</v>
      </c>
      <c r="I6727" s="20"/>
      <c r="J6727" s="30">
        <f>ROUND(F6727*G6727*H6727,3)</f>
        <v>101.468</v>
      </c>
      <c r="K6727" s="22"/>
      <c r="L6727" s="22"/>
      <c r="M6727" s="22"/>
    </row>
    <row r="6728" spans="1:13" ht="15.15" customHeight="1" thickBot="1" x14ac:dyDescent="0.35">
      <c r="A6728" s="22"/>
      <c r="B6728" s="22"/>
      <c r="C6728" s="22"/>
      <c r="D6728" s="26"/>
      <c r="E6728" s="5"/>
      <c r="F6728" s="3">
        <v>1</v>
      </c>
      <c r="G6728" s="20">
        <v>5.4</v>
      </c>
      <c r="H6728" s="20">
        <v>1.9</v>
      </c>
      <c r="I6728" s="20"/>
      <c r="J6728" s="30">
        <f>ROUND(F6728*G6728*H6728,3)</f>
        <v>10.26</v>
      </c>
      <c r="K6728" s="22"/>
      <c r="L6728" s="22"/>
      <c r="M6728" s="22"/>
    </row>
    <row r="6729" spans="1:13" ht="15.15" customHeight="1" thickBot="1" x14ac:dyDescent="0.35">
      <c r="A6729" s="22"/>
      <c r="B6729" s="22"/>
      <c r="C6729" s="22"/>
      <c r="D6729" s="26"/>
      <c r="E6729" s="5" t="s">
        <v>12555</v>
      </c>
      <c r="F6729" s="3"/>
      <c r="G6729" s="20"/>
      <c r="H6729" s="20"/>
      <c r="I6729" s="20"/>
      <c r="J6729" s="24" t="s">
        <v>12556</v>
      </c>
      <c r="K6729" s="22"/>
      <c r="L6729" s="22"/>
      <c r="M6729" s="22"/>
    </row>
    <row r="6730" spans="1:13" ht="15.15" customHeight="1" thickBot="1" x14ac:dyDescent="0.35">
      <c r="A6730" s="22"/>
      <c r="B6730" s="22"/>
      <c r="C6730" s="22"/>
      <c r="D6730" s="26"/>
      <c r="E6730" s="5" t="s">
        <v>12557</v>
      </c>
      <c r="F6730" s="3">
        <v>1</v>
      </c>
      <c r="G6730" s="20">
        <v>4.25</v>
      </c>
      <c r="H6730" s="20">
        <v>1.6</v>
      </c>
      <c r="I6730" s="20"/>
      <c r="J6730" s="30">
        <f>ROUND(F6730*G6730*H6730,3)</f>
        <v>6.8</v>
      </c>
      <c r="K6730" s="22"/>
      <c r="L6730" s="22"/>
      <c r="M6730" s="22"/>
    </row>
    <row r="6731" spans="1:13" ht="15.15" customHeight="1" thickBot="1" x14ac:dyDescent="0.35">
      <c r="A6731" s="22"/>
      <c r="B6731" s="22"/>
      <c r="C6731" s="22"/>
      <c r="D6731" s="26"/>
      <c r="E6731" s="5"/>
      <c r="F6731" s="3">
        <v>2</v>
      </c>
      <c r="G6731" s="20">
        <v>1.2</v>
      </c>
      <c r="H6731" s="20">
        <v>1.1000000000000001</v>
      </c>
      <c r="I6731" s="20"/>
      <c r="J6731" s="30">
        <f>ROUND(F6731*G6731*H6731,3)</f>
        <v>2.64</v>
      </c>
      <c r="K6731" s="32">
        <f>SUM(J6695:J6731)</f>
        <v>697.03599999999983</v>
      </c>
      <c r="L6731" s="22"/>
      <c r="M6731" s="22"/>
    </row>
    <row r="6732" spans="1:13" ht="15.45" customHeight="1" thickBot="1" x14ac:dyDescent="0.35">
      <c r="A6732" s="10" t="s">
        <v>12558</v>
      </c>
      <c r="B6732" s="5" t="s">
        <v>12559</v>
      </c>
      <c r="C6732" s="5" t="s">
        <v>12560</v>
      </c>
      <c r="D6732" s="84" t="s">
        <v>12561</v>
      </c>
      <c r="E6732" s="84"/>
      <c r="F6732" s="84"/>
      <c r="G6732" s="84"/>
      <c r="H6732" s="84"/>
      <c r="I6732" s="84"/>
      <c r="J6732" s="84"/>
      <c r="K6732" s="20">
        <f>SUM(K6735:K6810)</f>
        <v>672.51</v>
      </c>
      <c r="L6732" s="21">
        <f>ROUND(0*(1+M2/100),2)</f>
        <v>0</v>
      </c>
      <c r="M6732" s="21">
        <f>ROUND(K6732*L6732,2)</f>
        <v>0</v>
      </c>
    </row>
    <row r="6733" spans="1:13" ht="58.35" customHeight="1" thickBot="1" x14ac:dyDescent="0.35">
      <c r="A6733" s="22"/>
      <c r="B6733" s="22"/>
      <c r="C6733" s="22"/>
      <c r="D6733" s="84" t="s">
        <v>12562</v>
      </c>
      <c r="E6733" s="84"/>
      <c r="F6733" s="84"/>
      <c r="G6733" s="84"/>
      <c r="H6733" s="84"/>
      <c r="I6733" s="84"/>
      <c r="J6733" s="84"/>
      <c r="K6733" s="84"/>
      <c r="L6733" s="84"/>
      <c r="M6733" s="84"/>
    </row>
    <row r="6734" spans="1:13" ht="15.15" customHeight="1" thickBot="1" x14ac:dyDescent="0.35">
      <c r="A6734" s="22"/>
      <c r="B6734" s="22"/>
      <c r="C6734" s="22"/>
      <c r="D6734" s="22"/>
      <c r="E6734" s="23"/>
      <c r="F6734" s="25" t="s">
        <v>12563</v>
      </c>
      <c r="G6734" s="25" t="s">
        <v>12564</v>
      </c>
      <c r="H6734" s="25" t="s">
        <v>12565</v>
      </c>
      <c r="I6734" s="25" t="s">
        <v>12566</v>
      </c>
      <c r="J6734" s="25" t="s">
        <v>12567</v>
      </c>
      <c r="K6734" s="25" t="s">
        <v>12568</v>
      </c>
      <c r="L6734" s="22"/>
      <c r="M6734" s="22"/>
    </row>
    <row r="6735" spans="1:13" ht="15.15" customHeight="1" thickBot="1" x14ac:dyDescent="0.35">
      <c r="A6735" s="22"/>
      <c r="B6735" s="22"/>
      <c r="C6735" s="22"/>
      <c r="D6735" s="26"/>
      <c r="E6735" s="27" t="s">
        <v>12569</v>
      </c>
      <c r="F6735" s="28"/>
      <c r="G6735" s="29"/>
      <c r="H6735" s="29"/>
      <c r="I6735" s="29"/>
      <c r="J6735" s="41" t="s">
        <v>12570</v>
      </c>
      <c r="K6735" s="42"/>
      <c r="L6735" s="22"/>
      <c r="M6735" s="22"/>
    </row>
    <row r="6736" spans="1:13" ht="15.15" customHeight="1" thickBot="1" x14ac:dyDescent="0.35">
      <c r="A6736" s="22"/>
      <c r="B6736" s="22"/>
      <c r="C6736" s="22"/>
      <c r="D6736" s="26"/>
      <c r="E6736" s="5" t="s">
        <v>12571</v>
      </c>
      <c r="F6736" s="3">
        <v>2</v>
      </c>
      <c r="G6736" s="20">
        <v>10.15</v>
      </c>
      <c r="H6736" s="20"/>
      <c r="I6736" s="20"/>
      <c r="J6736" s="30">
        <f t="shared" ref="J6736:J6759" si="163">ROUND(F6736*G6736,3)</f>
        <v>20.3</v>
      </c>
      <c r="K6736" s="22"/>
      <c r="L6736" s="22"/>
      <c r="M6736" s="22"/>
    </row>
    <row r="6737" spans="1:13" ht="15.15" customHeight="1" thickBot="1" x14ac:dyDescent="0.35">
      <c r="A6737" s="22"/>
      <c r="B6737" s="22"/>
      <c r="C6737" s="22"/>
      <c r="D6737" s="26"/>
      <c r="E6737" s="5"/>
      <c r="F6737" s="3">
        <v>2</v>
      </c>
      <c r="G6737" s="20">
        <v>5.6</v>
      </c>
      <c r="H6737" s="20"/>
      <c r="I6737" s="20"/>
      <c r="J6737" s="30">
        <f t="shared" si="163"/>
        <v>11.2</v>
      </c>
      <c r="K6737" s="22"/>
      <c r="L6737" s="22"/>
      <c r="M6737" s="22"/>
    </row>
    <row r="6738" spans="1:13" ht="15.15" customHeight="1" thickBot="1" x14ac:dyDescent="0.35">
      <c r="A6738" s="22"/>
      <c r="B6738" s="22"/>
      <c r="C6738" s="22"/>
      <c r="D6738" s="26"/>
      <c r="E6738" s="5" t="s">
        <v>12572</v>
      </c>
      <c r="F6738" s="3">
        <v>2</v>
      </c>
      <c r="G6738" s="20">
        <v>5.35</v>
      </c>
      <c r="H6738" s="20"/>
      <c r="I6738" s="20"/>
      <c r="J6738" s="30">
        <f t="shared" si="163"/>
        <v>10.7</v>
      </c>
      <c r="K6738" s="22"/>
      <c r="L6738" s="22"/>
      <c r="M6738" s="22"/>
    </row>
    <row r="6739" spans="1:13" ht="15.15" customHeight="1" thickBot="1" x14ac:dyDescent="0.35">
      <c r="A6739" s="22"/>
      <c r="B6739" s="22"/>
      <c r="C6739" s="22"/>
      <c r="D6739" s="26"/>
      <c r="E6739" s="5"/>
      <c r="F6739" s="3">
        <v>2</v>
      </c>
      <c r="G6739" s="20">
        <v>4.25</v>
      </c>
      <c r="H6739" s="20"/>
      <c r="I6739" s="20"/>
      <c r="J6739" s="30">
        <f t="shared" si="163"/>
        <v>8.5</v>
      </c>
      <c r="K6739" s="22"/>
      <c r="L6739" s="22"/>
      <c r="M6739" s="22"/>
    </row>
    <row r="6740" spans="1:13" ht="15.15" customHeight="1" thickBot="1" x14ac:dyDescent="0.35">
      <c r="A6740" s="22"/>
      <c r="B6740" s="22"/>
      <c r="C6740" s="22"/>
      <c r="D6740" s="26"/>
      <c r="E6740" s="5" t="s">
        <v>12573</v>
      </c>
      <c r="F6740" s="3">
        <v>2</v>
      </c>
      <c r="G6740" s="20">
        <v>2.5</v>
      </c>
      <c r="H6740" s="20"/>
      <c r="I6740" s="20"/>
      <c r="J6740" s="30">
        <f t="shared" si="163"/>
        <v>5</v>
      </c>
      <c r="K6740" s="22"/>
      <c r="L6740" s="22"/>
      <c r="M6740" s="22"/>
    </row>
    <row r="6741" spans="1:13" ht="15.15" customHeight="1" thickBot="1" x14ac:dyDescent="0.35">
      <c r="A6741" s="22"/>
      <c r="B6741" s="22"/>
      <c r="C6741" s="22"/>
      <c r="D6741" s="26"/>
      <c r="E6741" s="5"/>
      <c r="F6741" s="3">
        <v>2</v>
      </c>
      <c r="G6741" s="20">
        <v>4.25</v>
      </c>
      <c r="H6741" s="20"/>
      <c r="I6741" s="20"/>
      <c r="J6741" s="30">
        <f t="shared" si="163"/>
        <v>8.5</v>
      </c>
      <c r="K6741" s="22"/>
      <c r="L6741" s="22"/>
      <c r="M6741" s="22"/>
    </row>
    <row r="6742" spans="1:13" ht="15.15" customHeight="1" thickBot="1" x14ac:dyDescent="0.35">
      <c r="A6742" s="22"/>
      <c r="B6742" s="22"/>
      <c r="C6742" s="22"/>
      <c r="D6742" s="26"/>
      <c r="E6742" s="5" t="s">
        <v>12574</v>
      </c>
      <c r="F6742" s="3">
        <v>2</v>
      </c>
      <c r="G6742" s="20">
        <v>4.2</v>
      </c>
      <c r="H6742" s="20"/>
      <c r="I6742" s="20"/>
      <c r="J6742" s="30">
        <f t="shared" si="163"/>
        <v>8.4</v>
      </c>
      <c r="K6742" s="22"/>
      <c r="L6742" s="22"/>
      <c r="M6742" s="22"/>
    </row>
    <row r="6743" spans="1:13" ht="15.15" customHeight="1" thickBot="1" x14ac:dyDescent="0.35">
      <c r="A6743" s="22"/>
      <c r="B6743" s="22"/>
      <c r="C6743" s="22"/>
      <c r="D6743" s="26"/>
      <c r="E6743" s="5"/>
      <c r="F6743" s="3">
        <v>2</v>
      </c>
      <c r="G6743" s="20">
        <v>2.6</v>
      </c>
      <c r="H6743" s="20"/>
      <c r="I6743" s="20"/>
      <c r="J6743" s="30">
        <f t="shared" si="163"/>
        <v>5.2</v>
      </c>
      <c r="K6743" s="22"/>
      <c r="L6743" s="22"/>
      <c r="M6743" s="22"/>
    </row>
    <row r="6744" spans="1:13" ht="21.3" customHeight="1" thickBot="1" x14ac:dyDescent="0.35">
      <c r="A6744" s="22"/>
      <c r="B6744" s="22"/>
      <c r="C6744" s="22"/>
      <c r="D6744" s="26"/>
      <c r="E6744" s="5" t="s">
        <v>12575</v>
      </c>
      <c r="F6744" s="3">
        <v>2</v>
      </c>
      <c r="G6744" s="20">
        <v>5.25</v>
      </c>
      <c r="H6744" s="20"/>
      <c r="I6744" s="20"/>
      <c r="J6744" s="30">
        <f t="shared" si="163"/>
        <v>10.5</v>
      </c>
      <c r="K6744" s="22"/>
      <c r="L6744" s="22"/>
      <c r="M6744" s="22"/>
    </row>
    <row r="6745" spans="1:13" ht="15.15" customHeight="1" thickBot="1" x14ac:dyDescent="0.35">
      <c r="A6745" s="22"/>
      <c r="B6745" s="22"/>
      <c r="C6745" s="22"/>
      <c r="D6745" s="26"/>
      <c r="E6745" s="5"/>
      <c r="F6745" s="3">
        <v>2</v>
      </c>
      <c r="G6745" s="20">
        <v>2.6</v>
      </c>
      <c r="H6745" s="20"/>
      <c r="I6745" s="20"/>
      <c r="J6745" s="30">
        <f t="shared" si="163"/>
        <v>5.2</v>
      </c>
      <c r="K6745" s="22"/>
      <c r="L6745" s="22"/>
      <c r="M6745" s="22"/>
    </row>
    <row r="6746" spans="1:13" ht="15.15" customHeight="1" thickBot="1" x14ac:dyDescent="0.35">
      <c r="A6746" s="22"/>
      <c r="B6746" s="22"/>
      <c r="C6746" s="22"/>
      <c r="D6746" s="26"/>
      <c r="E6746" s="5" t="s">
        <v>12576</v>
      </c>
      <c r="F6746" s="3">
        <v>2</v>
      </c>
      <c r="G6746" s="20">
        <v>14.6</v>
      </c>
      <c r="H6746" s="20"/>
      <c r="I6746" s="20"/>
      <c r="J6746" s="30">
        <f t="shared" si="163"/>
        <v>29.2</v>
      </c>
      <c r="K6746" s="22"/>
      <c r="L6746" s="22"/>
      <c r="M6746" s="22"/>
    </row>
    <row r="6747" spans="1:13" ht="15.15" customHeight="1" thickBot="1" x14ac:dyDescent="0.35">
      <c r="A6747" s="22"/>
      <c r="B6747" s="22"/>
      <c r="C6747" s="22"/>
      <c r="D6747" s="26"/>
      <c r="E6747" s="5"/>
      <c r="F6747" s="3">
        <v>2</v>
      </c>
      <c r="G6747" s="20">
        <v>6.1</v>
      </c>
      <c r="H6747" s="20"/>
      <c r="I6747" s="20"/>
      <c r="J6747" s="30">
        <f t="shared" si="163"/>
        <v>12.2</v>
      </c>
      <c r="K6747" s="22"/>
      <c r="L6747" s="22"/>
      <c r="M6747" s="22"/>
    </row>
    <row r="6748" spans="1:13" ht="15.15" customHeight="1" thickBot="1" x14ac:dyDescent="0.35">
      <c r="A6748" s="22"/>
      <c r="B6748" s="22"/>
      <c r="C6748" s="22"/>
      <c r="D6748" s="26"/>
      <c r="E6748" s="5"/>
      <c r="F6748" s="3">
        <v>3</v>
      </c>
      <c r="G6748" s="20">
        <v>1.2</v>
      </c>
      <c r="H6748" s="20"/>
      <c r="I6748" s="20"/>
      <c r="J6748" s="30">
        <f t="shared" si="163"/>
        <v>3.6</v>
      </c>
      <c r="K6748" s="22"/>
      <c r="L6748" s="22"/>
      <c r="M6748" s="22"/>
    </row>
    <row r="6749" spans="1:13" ht="15.15" customHeight="1" thickBot="1" x14ac:dyDescent="0.35">
      <c r="A6749" s="22"/>
      <c r="B6749" s="22"/>
      <c r="C6749" s="22"/>
      <c r="D6749" s="26"/>
      <c r="E6749" s="5"/>
      <c r="F6749" s="3">
        <v>2</v>
      </c>
      <c r="G6749" s="20">
        <v>4.0999999999999996</v>
      </c>
      <c r="H6749" s="20"/>
      <c r="I6749" s="20"/>
      <c r="J6749" s="30">
        <f t="shared" si="163"/>
        <v>8.1999999999999993</v>
      </c>
      <c r="K6749" s="22"/>
      <c r="L6749" s="22"/>
      <c r="M6749" s="22"/>
    </row>
    <row r="6750" spans="1:13" ht="15.15" customHeight="1" thickBot="1" x14ac:dyDescent="0.35">
      <c r="A6750" s="22"/>
      <c r="B6750" s="22"/>
      <c r="C6750" s="22"/>
      <c r="D6750" s="26"/>
      <c r="E6750" s="5"/>
      <c r="F6750" s="3">
        <v>1</v>
      </c>
      <c r="G6750" s="20">
        <v>1.05</v>
      </c>
      <c r="H6750" s="20"/>
      <c r="I6750" s="20"/>
      <c r="J6750" s="30">
        <f t="shared" si="163"/>
        <v>1.05</v>
      </c>
      <c r="K6750" s="22"/>
      <c r="L6750" s="22"/>
      <c r="M6750" s="22"/>
    </row>
    <row r="6751" spans="1:13" ht="15.15" customHeight="1" thickBot="1" x14ac:dyDescent="0.35">
      <c r="A6751" s="22"/>
      <c r="B6751" s="22"/>
      <c r="C6751" s="22"/>
      <c r="D6751" s="26"/>
      <c r="E6751" s="5" t="s">
        <v>12577</v>
      </c>
      <c r="F6751" s="3">
        <v>2</v>
      </c>
      <c r="G6751" s="20">
        <v>2.75</v>
      </c>
      <c r="H6751" s="20"/>
      <c r="I6751" s="20"/>
      <c r="J6751" s="30">
        <f t="shared" si="163"/>
        <v>5.5</v>
      </c>
      <c r="K6751" s="22"/>
      <c r="L6751" s="22"/>
      <c r="M6751" s="22"/>
    </row>
    <row r="6752" spans="1:13" ht="15.15" customHeight="1" thickBot="1" x14ac:dyDescent="0.35">
      <c r="A6752" s="22"/>
      <c r="B6752" s="22"/>
      <c r="C6752" s="22"/>
      <c r="D6752" s="26"/>
      <c r="E6752" s="5"/>
      <c r="F6752" s="3">
        <v>2</v>
      </c>
      <c r="G6752" s="20">
        <v>2.95</v>
      </c>
      <c r="H6752" s="20"/>
      <c r="I6752" s="20"/>
      <c r="J6752" s="30">
        <f t="shared" si="163"/>
        <v>5.9</v>
      </c>
      <c r="K6752" s="22"/>
      <c r="L6752" s="22"/>
      <c r="M6752" s="22"/>
    </row>
    <row r="6753" spans="1:13" ht="15.15" customHeight="1" thickBot="1" x14ac:dyDescent="0.35">
      <c r="A6753" s="22"/>
      <c r="B6753" s="22"/>
      <c r="C6753" s="22"/>
      <c r="D6753" s="26"/>
      <c r="E6753" s="5" t="s">
        <v>12578</v>
      </c>
      <c r="F6753" s="3">
        <v>2</v>
      </c>
      <c r="G6753" s="20">
        <v>12</v>
      </c>
      <c r="H6753" s="20"/>
      <c r="I6753" s="20"/>
      <c r="J6753" s="30">
        <f t="shared" si="163"/>
        <v>24</v>
      </c>
      <c r="K6753" s="22"/>
      <c r="L6753" s="22"/>
      <c r="M6753" s="22"/>
    </row>
    <row r="6754" spans="1:13" ht="15.15" customHeight="1" thickBot="1" x14ac:dyDescent="0.35">
      <c r="A6754" s="22"/>
      <c r="B6754" s="22"/>
      <c r="C6754" s="22"/>
      <c r="D6754" s="26"/>
      <c r="E6754" s="5"/>
      <c r="F6754" s="3">
        <v>2</v>
      </c>
      <c r="G6754" s="20">
        <v>2</v>
      </c>
      <c r="H6754" s="20"/>
      <c r="I6754" s="20"/>
      <c r="J6754" s="30">
        <f t="shared" si="163"/>
        <v>4</v>
      </c>
      <c r="K6754" s="22"/>
      <c r="L6754" s="22"/>
      <c r="M6754" s="22"/>
    </row>
    <row r="6755" spans="1:13" ht="15.15" customHeight="1" thickBot="1" x14ac:dyDescent="0.35">
      <c r="A6755" s="22"/>
      <c r="B6755" s="22"/>
      <c r="C6755" s="22"/>
      <c r="D6755" s="26"/>
      <c r="E6755" s="5" t="s">
        <v>12579</v>
      </c>
      <c r="F6755" s="3">
        <v>2</v>
      </c>
      <c r="G6755" s="20">
        <v>17.899999999999999</v>
      </c>
      <c r="H6755" s="20"/>
      <c r="I6755" s="20"/>
      <c r="J6755" s="30">
        <f t="shared" si="163"/>
        <v>35.799999999999997</v>
      </c>
      <c r="K6755" s="22"/>
      <c r="L6755" s="22"/>
      <c r="M6755" s="22"/>
    </row>
    <row r="6756" spans="1:13" ht="15.15" customHeight="1" thickBot="1" x14ac:dyDescent="0.35">
      <c r="A6756" s="22"/>
      <c r="B6756" s="22"/>
      <c r="C6756" s="22"/>
      <c r="D6756" s="26"/>
      <c r="E6756" s="5"/>
      <c r="F6756" s="3">
        <v>2</v>
      </c>
      <c r="G6756" s="20">
        <v>5</v>
      </c>
      <c r="H6756" s="20"/>
      <c r="I6756" s="20"/>
      <c r="J6756" s="30">
        <f t="shared" si="163"/>
        <v>10</v>
      </c>
      <c r="K6756" s="22"/>
      <c r="L6756" s="22"/>
      <c r="M6756" s="22"/>
    </row>
    <row r="6757" spans="1:13" ht="15.15" customHeight="1" thickBot="1" x14ac:dyDescent="0.35">
      <c r="A6757" s="22"/>
      <c r="B6757" s="22"/>
      <c r="C6757" s="22"/>
      <c r="D6757" s="26"/>
      <c r="E6757" s="5"/>
      <c r="F6757" s="3">
        <v>2</v>
      </c>
      <c r="G6757" s="20">
        <v>1.5</v>
      </c>
      <c r="H6757" s="20"/>
      <c r="I6757" s="20"/>
      <c r="J6757" s="30">
        <f t="shared" si="163"/>
        <v>3</v>
      </c>
      <c r="K6757" s="22"/>
      <c r="L6757" s="22"/>
      <c r="M6757" s="22"/>
    </row>
    <row r="6758" spans="1:13" ht="21.3" customHeight="1" thickBot="1" x14ac:dyDescent="0.35">
      <c r="A6758" s="22"/>
      <c r="B6758" s="22"/>
      <c r="C6758" s="22"/>
      <c r="D6758" s="26"/>
      <c r="E6758" s="5" t="s">
        <v>12580</v>
      </c>
      <c r="F6758" s="3">
        <v>1</v>
      </c>
      <c r="G6758" s="20">
        <v>2</v>
      </c>
      <c r="H6758" s="20"/>
      <c r="I6758" s="20"/>
      <c r="J6758" s="30">
        <f t="shared" si="163"/>
        <v>2</v>
      </c>
      <c r="K6758" s="22"/>
      <c r="L6758" s="22"/>
      <c r="M6758" s="22"/>
    </row>
    <row r="6759" spans="1:13" ht="15.15" customHeight="1" thickBot="1" x14ac:dyDescent="0.35">
      <c r="A6759" s="22"/>
      <c r="B6759" s="22"/>
      <c r="C6759" s="22"/>
      <c r="D6759" s="26"/>
      <c r="E6759" s="5"/>
      <c r="F6759" s="3">
        <v>2</v>
      </c>
      <c r="G6759" s="20">
        <v>0.95</v>
      </c>
      <c r="H6759" s="20"/>
      <c r="I6759" s="20"/>
      <c r="J6759" s="30">
        <f t="shared" si="163"/>
        <v>1.9</v>
      </c>
      <c r="K6759" s="22"/>
      <c r="L6759" s="22"/>
      <c r="M6759" s="22"/>
    </row>
    <row r="6760" spans="1:13" ht="15.15" customHeight="1" thickBot="1" x14ac:dyDescent="0.35">
      <c r="A6760" s="22"/>
      <c r="B6760" s="22"/>
      <c r="C6760" s="22"/>
      <c r="D6760" s="26"/>
      <c r="E6760" s="5" t="s">
        <v>12581</v>
      </c>
      <c r="F6760" s="3"/>
      <c r="G6760" s="20"/>
      <c r="H6760" s="20"/>
      <c r="I6760" s="20"/>
      <c r="J6760" s="24" t="s">
        <v>12582</v>
      </c>
      <c r="K6760" s="22"/>
      <c r="L6760" s="22"/>
      <c r="M6760" s="22"/>
    </row>
    <row r="6761" spans="1:13" ht="15.15" customHeight="1" thickBot="1" x14ac:dyDescent="0.35">
      <c r="A6761" s="22"/>
      <c r="B6761" s="22"/>
      <c r="C6761" s="22"/>
      <c r="D6761" s="26"/>
      <c r="E6761" s="5" t="s">
        <v>12583</v>
      </c>
      <c r="F6761" s="3">
        <v>2</v>
      </c>
      <c r="G6761" s="20">
        <v>3.95</v>
      </c>
      <c r="H6761" s="20"/>
      <c r="I6761" s="20"/>
      <c r="J6761" s="30">
        <f t="shared" ref="J6761:J6800" si="164">ROUND(F6761*G6761,3)</f>
        <v>7.9</v>
      </c>
      <c r="K6761" s="22"/>
      <c r="L6761" s="22"/>
      <c r="M6761" s="22"/>
    </row>
    <row r="6762" spans="1:13" ht="15.15" customHeight="1" thickBot="1" x14ac:dyDescent="0.35">
      <c r="A6762" s="22"/>
      <c r="B6762" s="22"/>
      <c r="C6762" s="22"/>
      <c r="D6762" s="26"/>
      <c r="E6762" s="5"/>
      <c r="F6762" s="3">
        <v>2</v>
      </c>
      <c r="G6762" s="20">
        <v>2.4</v>
      </c>
      <c r="H6762" s="20"/>
      <c r="I6762" s="20"/>
      <c r="J6762" s="30">
        <f t="shared" si="164"/>
        <v>4.8</v>
      </c>
      <c r="K6762" s="22"/>
      <c r="L6762" s="22"/>
      <c r="M6762" s="22"/>
    </row>
    <row r="6763" spans="1:13" ht="21.3" customHeight="1" thickBot="1" x14ac:dyDescent="0.35">
      <c r="A6763" s="22"/>
      <c r="B6763" s="22"/>
      <c r="C6763" s="22"/>
      <c r="D6763" s="26"/>
      <c r="E6763" s="5" t="s">
        <v>12584</v>
      </c>
      <c r="F6763" s="3">
        <v>2</v>
      </c>
      <c r="G6763" s="20">
        <v>4</v>
      </c>
      <c r="H6763" s="20"/>
      <c r="I6763" s="20"/>
      <c r="J6763" s="30">
        <f t="shared" si="164"/>
        <v>8</v>
      </c>
      <c r="K6763" s="22"/>
      <c r="L6763" s="22"/>
      <c r="M6763" s="22"/>
    </row>
    <row r="6764" spans="1:13" ht="15.15" customHeight="1" thickBot="1" x14ac:dyDescent="0.35">
      <c r="A6764" s="22"/>
      <c r="B6764" s="22"/>
      <c r="C6764" s="22"/>
      <c r="D6764" s="26"/>
      <c r="E6764" s="5"/>
      <c r="F6764" s="3">
        <v>2</v>
      </c>
      <c r="G6764" s="20">
        <v>3.75</v>
      </c>
      <c r="H6764" s="20"/>
      <c r="I6764" s="20"/>
      <c r="J6764" s="30">
        <f t="shared" si="164"/>
        <v>7.5</v>
      </c>
      <c r="K6764" s="22"/>
      <c r="L6764" s="22"/>
      <c r="M6764" s="22"/>
    </row>
    <row r="6765" spans="1:13" ht="15.15" customHeight="1" thickBot="1" x14ac:dyDescent="0.35">
      <c r="A6765" s="22"/>
      <c r="B6765" s="22"/>
      <c r="C6765" s="22"/>
      <c r="D6765" s="26"/>
      <c r="E6765" s="5" t="s">
        <v>12585</v>
      </c>
      <c r="F6765" s="3">
        <v>1</v>
      </c>
      <c r="G6765" s="20">
        <v>3.76</v>
      </c>
      <c r="H6765" s="20"/>
      <c r="I6765" s="20"/>
      <c r="J6765" s="30">
        <f t="shared" si="164"/>
        <v>3.76</v>
      </c>
      <c r="K6765" s="22"/>
      <c r="L6765" s="22"/>
      <c r="M6765" s="22"/>
    </row>
    <row r="6766" spans="1:13" ht="15.15" customHeight="1" thickBot="1" x14ac:dyDescent="0.35">
      <c r="A6766" s="22"/>
      <c r="B6766" s="22"/>
      <c r="C6766" s="22"/>
      <c r="D6766" s="26"/>
      <c r="E6766" s="5"/>
      <c r="F6766" s="3">
        <v>1</v>
      </c>
      <c r="G6766" s="20">
        <v>12.9</v>
      </c>
      <c r="H6766" s="20"/>
      <c r="I6766" s="20"/>
      <c r="J6766" s="30">
        <f t="shared" si="164"/>
        <v>12.9</v>
      </c>
      <c r="K6766" s="22"/>
      <c r="L6766" s="22"/>
      <c r="M6766" s="22"/>
    </row>
    <row r="6767" spans="1:13" ht="15.15" customHeight="1" thickBot="1" x14ac:dyDescent="0.35">
      <c r="A6767" s="22"/>
      <c r="B6767" s="22"/>
      <c r="C6767" s="22"/>
      <c r="D6767" s="26"/>
      <c r="E6767" s="5"/>
      <c r="F6767" s="3">
        <v>1</v>
      </c>
      <c r="G6767" s="20">
        <v>7.3</v>
      </c>
      <c r="H6767" s="20"/>
      <c r="I6767" s="20"/>
      <c r="J6767" s="30">
        <f t="shared" si="164"/>
        <v>7.3</v>
      </c>
      <c r="K6767" s="22"/>
      <c r="L6767" s="22"/>
      <c r="M6767" s="22"/>
    </row>
    <row r="6768" spans="1:13" ht="15.15" customHeight="1" thickBot="1" x14ac:dyDescent="0.35">
      <c r="A6768" s="22"/>
      <c r="B6768" s="22"/>
      <c r="C6768" s="22"/>
      <c r="D6768" s="26"/>
      <c r="E6768" s="5"/>
      <c r="F6768" s="3">
        <v>1</v>
      </c>
      <c r="G6768" s="20">
        <v>14.35</v>
      </c>
      <c r="H6768" s="20"/>
      <c r="I6768" s="20"/>
      <c r="J6768" s="30">
        <f t="shared" si="164"/>
        <v>14.35</v>
      </c>
      <c r="K6768" s="22"/>
      <c r="L6768" s="22"/>
      <c r="M6768" s="22"/>
    </row>
    <row r="6769" spans="1:13" ht="15.15" customHeight="1" thickBot="1" x14ac:dyDescent="0.35">
      <c r="A6769" s="22"/>
      <c r="B6769" s="22"/>
      <c r="C6769" s="22"/>
      <c r="D6769" s="26"/>
      <c r="E6769" s="5" t="s">
        <v>12586</v>
      </c>
      <c r="F6769" s="3">
        <v>2</v>
      </c>
      <c r="G6769" s="20">
        <v>3.95</v>
      </c>
      <c r="H6769" s="20"/>
      <c r="I6769" s="20"/>
      <c r="J6769" s="30">
        <f t="shared" si="164"/>
        <v>7.9</v>
      </c>
      <c r="K6769" s="22"/>
      <c r="L6769" s="22"/>
      <c r="M6769" s="22"/>
    </row>
    <row r="6770" spans="1:13" ht="15.15" customHeight="1" thickBot="1" x14ac:dyDescent="0.35">
      <c r="A6770" s="22"/>
      <c r="B6770" s="22"/>
      <c r="C6770" s="22"/>
      <c r="D6770" s="26"/>
      <c r="E6770" s="5"/>
      <c r="F6770" s="3">
        <v>2</v>
      </c>
      <c r="G6770" s="20">
        <v>0.5</v>
      </c>
      <c r="H6770" s="20"/>
      <c r="I6770" s="20"/>
      <c r="J6770" s="30">
        <f t="shared" si="164"/>
        <v>1</v>
      </c>
      <c r="K6770" s="22"/>
      <c r="L6770" s="22"/>
      <c r="M6770" s="22"/>
    </row>
    <row r="6771" spans="1:13" ht="15.15" customHeight="1" thickBot="1" x14ac:dyDescent="0.35">
      <c r="A6771" s="22"/>
      <c r="B6771" s="22"/>
      <c r="C6771" s="22"/>
      <c r="D6771" s="26"/>
      <c r="E6771" s="5" t="s">
        <v>12587</v>
      </c>
      <c r="F6771" s="3">
        <v>1</v>
      </c>
      <c r="G6771" s="20">
        <v>2.25</v>
      </c>
      <c r="H6771" s="20"/>
      <c r="I6771" s="20"/>
      <c r="J6771" s="30">
        <f t="shared" si="164"/>
        <v>2.25</v>
      </c>
      <c r="K6771" s="22"/>
      <c r="L6771" s="22"/>
      <c r="M6771" s="22"/>
    </row>
    <row r="6772" spans="1:13" ht="15.15" customHeight="1" thickBot="1" x14ac:dyDescent="0.35">
      <c r="A6772" s="22"/>
      <c r="B6772" s="22"/>
      <c r="C6772" s="22"/>
      <c r="D6772" s="26"/>
      <c r="E6772" s="5"/>
      <c r="F6772" s="3">
        <v>1</v>
      </c>
      <c r="G6772" s="20">
        <v>6.4</v>
      </c>
      <c r="H6772" s="20"/>
      <c r="I6772" s="20"/>
      <c r="J6772" s="30">
        <f t="shared" si="164"/>
        <v>6.4</v>
      </c>
      <c r="K6772" s="22"/>
      <c r="L6772" s="22"/>
      <c r="M6772" s="22"/>
    </row>
    <row r="6773" spans="1:13" ht="15.15" customHeight="1" thickBot="1" x14ac:dyDescent="0.35">
      <c r="A6773" s="22"/>
      <c r="B6773" s="22"/>
      <c r="C6773" s="22"/>
      <c r="D6773" s="26"/>
      <c r="E6773" s="5"/>
      <c r="F6773" s="3">
        <v>1</v>
      </c>
      <c r="G6773" s="20">
        <v>2.0499999999999998</v>
      </c>
      <c r="H6773" s="20"/>
      <c r="I6773" s="20"/>
      <c r="J6773" s="30">
        <f t="shared" si="164"/>
        <v>2.0499999999999998</v>
      </c>
      <c r="K6773" s="22"/>
      <c r="L6773" s="22"/>
      <c r="M6773" s="22"/>
    </row>
    <row r="6774" spans="1:13" ht="15.15" customHeight="1" thickBot="1" x14ac:dyDescent="0.35">
      <c r="A6774" s="22"/>
      <c r="B6774" s="22"/>
      <c r="C6774" s="22"/>
      <c r="D6774" s="26"/>
      <c r="E6774" s="5"/>
      <c r="F6774" s="3">
        <v>1</v>
      </c>
      <c r="G6774" s="20">
        <v>3.8</v>
      </c>
      <c r="H6774" s="20"/>
      <c r="I6774" s="20"/>
      <c r="J6774" s="30">
        <f t="shared" si="164"/>
        <v>3.8</v>
      </c>
      <c r="K6774" s="22"/>
      <c r="L6774" s="22"/>
      <c r="M6774" s="22"/>
    </row>
    <row r="6775" spans="1:13" ht="15.15" customHeight="1" thickBot="1" x14ac:dyDescent="0.35">
      <c r="A6775" s="22"/>
      <c r="B6775" s="22"/>
      <c r="C6775" s="22"/>
      <c r="D6775" s="26"/>
      <c r="E6775" s="5"/>
      <c r="F6775" s="3">
        <v>1</v>
      </c>
      <c r="G6775" s="20">
        <v>1.5</v>
      </c>
      <c r="H6775" s="20"/>
      <c r="I6775" s="20"/>
      <c r="J6775" s="30">
        <f t="shared" si="164"/>
        <v>1.5</v>
      </c>
      <c r="K6775" s="22"/>
      <c r="L6775" s="22"/>
      <c r="M6775" s="22"/>
    </row>
    <row r="6776" spans="1:13" ht="15.15" customHeight="1" thickBot="1" x14ac:dyDescent="0.35">
      <c r="A6776" s="22"/>
      <c r="B6776" s="22"/>
      <c r="C6776" s="22"/>
      <c r="D6776" s="26"/>
      <c r="E6776" s="5"/>
      <c r="F6776" s="3">
        <v>1</v>
      </c>
      <c r="G6776" s="20">
        <v>2.95</v>
      </c>
      <c r="H6776" s="20"/>
      <c r="I6776" s="20"/>
      <c r="J6776" s="30">
        <f t="shared" si="164"/>
        <v>2.95</v>
      </c>
      <c r="K6776" s="22"/>
      <c r="L6776" s="22"/>
      <c r="M6776" s="22"/>
    </row>
    <row r="6777" spans="1:13" ht="15.15" customHeight="1" thickBot="1" x14ac:dyDescent="0.35">
      <c r="A6777" s="22"/>
      <c r="B6777" s="22"/>
      <c r="C6777" s="22"/>
      <c r="D6777" s="26"/>
      <c r="E6777" s="5" t="s">
        <v>12588</v>
      </c>
      <c r="F6777" s="3">
        <v>2</v>
      </c>
      <c r="G6777" s="20">
        <v>23.25</v>
      </c>
      <c r="H6777" s="20"/>
      <c r="I6777" s="20"/>
      <c r="J6777" s="30">
        <f t="shared" si="164"/>
        <v>46.5</v>
      </c>
      <c r="K6777" s="22"/>
      <c r="L6777" s="22"/>
      <c r="M6777" s="22"/>
    </row>
    <row r="6778" spans="1:13" ht="15.15" customHeight="1" thickBot="1" x14ac:dyDescent="0.35">
      <c r="A6778" s="22"/>
      <c r="B6778" s="22"/>
      <c r="C6778" s="22"/>
      <c r="D6778" s="26"/>
      <c r="E6778" s="5"/>
      <c r="F6778" s="3">
        <v>6</v>
      </c>
      <c r="G6778" s="20">
        <v>1.2</v>
      </c>
      <c r="H6778" s="20"/>
      <c r="I6778" s="20"/>
      <c r="J6778" s="30">
        <f t="shared" si="164"/>
        <v>7.2</v>
      </c>
      <c r="K6778" s="22"/>
      <c r="L6778" s="22"/>
      <c r="M6778" s="22"/>
    </row>
    <row r="6779" spans="1:13" ht="15.15" customHeight="1" thickBot="1" x14ac:dyDescent="0.35">
      <c r="A6779" s="22"/>
      <c r="B6779" s="22"/>
      <c r="C6779" s="22"/>
      <c r="D6779" s="26"/>
      <c r="E6779" s="5" t="s">
        <v>12589</v>
      </c>
      <c r="F6779" s="3">
        <v>2</v>
      </c>
      <c r="G6779" s="20">
        <v>2.25</v>
      </c>
      <c r="H6779" s="20"/>
      <c r="I6779" s="20"/>
      <c r="J6779" s="30">
        <f t="shared" si="164"/>
        <v>4.5</v>
      </c>
      <c r="K6779" s="22"/>
      <c r="L6779" s="22"/>
      <c r="M6779" s="22"/>
    </row>
    <row r="6780" spans="1:13" ht="15.15" customHeight="1" thickBot="1" x14ac:dyDescent="0.35">
      <c r="A6780" s="22"/>
      <c r="B6780" s="22"/>
      <c r="C6780" s="22"/>
      <c r="D6780" s="26"/>
      <c r="E6780" s="5"/>
      <c r="F6780" s="3">
        <v>1</v>
      </c>
      <c r="G6780" s="20">
        <v>2.15</v>
      </c>
      <c r="H6780" s="20"/>
      <c r="I6780" s="20"/>
      <c r="J6780" s="30">
        <f t="shared" si="164"/>
        <v>2.15</v>
      </c>
      <c r="K6780" s="22"/>
      <c r="L6780" s="22"/>
      <c r="M6780" s="22"/>
    </row>
    <row r="6781" spans="1:13" ht="15.15" customHeight="1" thickBot="1" x14ac:dyDescent="0.35">
      <c r="A6781" s="22"/>
      <c r="B6781" s="22"/>
      <c r="C6781" s="22"/>
      <c r="D6781" s="26"/>
      <c r="E6781" s="5" t="s">
        <v>12590</v>
      </c>
      <c r="F6781" s="3">
        <v>2</v>
      </c>
      <c r="G6781" s="20">
        <v>1.95</v>
      </c>
      <c r="H6781" s="20"/>
      <c r="I6781" s="20"/>
      <c r="J6781" s="30">
        <f t="shared" si="164"/>
        <v>3.9</v>
      </c>
      <c r="K6781" s="22"/>
      <c r="L6781" s="22"/>
      <c r="M6781" s="22"/>
    </row>
    <row r="6782" spans="1:13" ht="15.15" customHeight="1" thickBot="1" x14ac:dyDescent="0.35">
      <c r="A6782" s="22"/>
      <c r="B6782" s="22"/>
      <c r="C6782" s="22"/>
      <c r="D6782" s="26"/>
      <c r="E6782" s="5"/>
      <c r="F6782" s="3">
        <v>2</v>
      </c>
      <c r="G6782" s="20">
        <v>1.6</v>
      </c>
      <c r="H6782" s="20"/>
      <c r="I6782" s="20"/>
      <c r="J6782" s="30">
        <f t="shared" si="164"/>
        <v>3.2</v>
      </c>
      <c r="K6782" s="22"/>
      <c r="L6782" s="22"/>
      <c r="M6782" s="22"/>
    </row>
    <row r="6783" spans="1:13" ht="15.15" customHeight="1" thickBot="1" x14ac:dyDescent="0.35">
      <c r="A6783" s="22"/>
      <c r="B6783" s="22"/>
      <c r="C6783" s="22"/>
      <c r="D6783" s="26"/>
      <c r="E6783" s="5" t="s">
        <v>12591</v>
      </c>
      <c r="F6783" s="3">
        <v>2</v>
      </c>
      <c r="G6783" s="20">
        <v>13.35</v>
      </c>
      <c r="H6783" s="20"/>
      <c r="I6783" s="20"/>
      <c r="J6783" s="30">
        <f t="shared" si="164"/>
        <v>26.7</v>
      </c>
      <c r="K6783" s="22"/>
      <c r="L6783" s="22"/>
      <c r="M6783" s="22"/>
    </row>
    <row r="6784" spans="1:13" ht="15.15" customHeight="1" thickBot="1" x14ac:dyDescent="0.35">
      <c r="A6784" s="22"/>
      <c r="B6784" s="22"/>
      <c r="C6784" s="22"/>
      <c r="D6784" s="26"/>
      <c r="E6784" s="5"/>
      <c r="F6784" s="3">
        <v>6</v>
      </c>
      <c r="G6784" s="20">
        <v>2.6</v>
      </c>
      <c r="H6784" s="20"/>
      <c r="I6784" s="20"/>
      <c r="J6784" s="30">
        <f t="shared" si="164"/>
        <v>15.6</v>
      </c>
      <c r="K6784" s="22"/>
      <c r="L6784" s="22"/>
      <c r="M6784" s="22"/>
    </row>
    <row r="6785" spans="1:13" ht="21.3" customHeight="1" thickBot="1" x14ac:dyDescent="0.35">
      <c r="A6785" s="22"/>
      <c r="B6785" s="22"/>
      <c r="C6785" s="22"/>
      <c r="D6785" s="26"/>
      <c r="E6785" s="5" t="s">
        <v>12592</v>
      </c>
      <c r="F6785" s="3">
        <v>2</v>
      </c>
      <c r="G6785" s="20">
        <v>4.7</v>
      </c>
      <c r="H6785" s="20"/>
      <c r="I6785" s="20"/>
      <c r="J6785" s="30">
        <f t="shared" si="164"/>
        <v>9.4</v>
      </c>
      <c r="K6785" s="22"/>
      <c r="L6785" s="22"/>
      <c r="M6785" s="22"/>
    </row>
    <row r="6786" spans="1:13" ht="15.15" customHeight="1" thickBot="1" x14ac:dyDescent="0.35">
      <c r="A6786" s="22"/>
      <c r="B6786" s="22"/>
      <c r="C6786" s="22"/>
      <c r="D6786" s="26"/>
      <c r="E6786" s="5"/>
      <c r="F6786" s="3">
        <v>2</v>
      </c>
      <c r="G6786" s="20">
        <v>7.7</v>
      </c>
      <c r="H6786" s="20"/>
      <c r="I6786" s="20"/>
      <c r="J6786" s="30">
        <f t="shared" si="164"/>
        <v>15.4</v>
      </c>
      <c r="K6786" s="22"/>
      <c r="L6786" s="22"/>
      <c r="M6786" s="22"/>
    </row>
    <row r="6787" spans="1:13" ht="15.15" customHeight="1" thickBot="1" x14ac:dyDescent="0.35">
      <c r="A6787" s="22"/>
      <c r="B6787" s="22"/>
      <c r="C6787" s="22"/>
      <c r="D6787" s="26"/>
      <c r="E6787" s="5" t="s">
        <v>12593</v>
      </c>
      <c r="F6787" s="3">
        <v>2</v>
      </c>
      <c r="G6787" s="20">
        <v>4.7</v>
      </c>
      <c r="H6787" s="20"/>
      <c r="I6787" s="20"/>
      <c r="J6787" s="30">
        <f t="shared" si="164"/>
        <v>9.4</v>
      </c>
      <c r="K6787" s="22"/>
      <c r="L6787" s="22"/>
      <c r="M6787" s="22"/>
    </row>
    <row r="6788" spans="1:13" ht="15.15" customHeight="1" thickBot="1" x14ac:dyDescent="0.35">
      <c r="A6788" s="22"/>
      <c r="B6788" s="22"/>
      <c r="C6788" s="22"/>
      <c r="D6788" s="26"/>
      <c r="E6788" s="5"/>
      <c r="F6788" s="3">
        <v>2</v>
      </c>
      <c r="G6788" s="20">
        <v>2.4500000000000002</v>
      </c>
      <c r="H6788" s="20"/>
      <c r="I6788" s="20"/>
      <c r="J6788" s="30">
        <f t="shared" si="164"/>
        <v>4.9000000000000004</v>
      </c>
      <c r="K6788" s="22"/>
      <c r="L6788" s="22"/>
      <c r="M6788" s="22"/>
    </row>
    <row r="6789" spans="1:13" ht="15.15" customHeight="1" thickBot="1" x14ac:dyDescent="0.35">
      <c r="A6789" s="22"/>
      <c r="B6789" s="22"/>
      <c r="C6789" s="22"/>
      <c r="D6789" s="26"/>
      <c r="E6789" s="5" t="s">
        <v>12594</v>
      </c>
      <c r="F6789" s="3">
        <v>2</v>
      </c>
      <c r="G6789" s="20">
        <v>4.7</v>
      </c>
      <c r="H6789" s="20"/>
      <c r="I6789" s="20"/>
      <c r="J6789" s="30">
        <f t="shared" si="164"/>
        <v>9.4</v>
      </c>
      <c r="K6789" s="22"/>
      <c r="L6789" s="22"/>
      <c r="M6789" s="22"/>
    </row>
    <row r="6790" spans="1:13" ht="15.15" customHeight="1" thickBot="1" x14ac:dyDescent="0.35">
      <c r="A6790" s="22"/>
      <c r="B6790" s="22"/>
      <c r="C6790" s="22"/>
      <c r="D6790" s="26"/>
      <c r="E6790" s="5"/>
      <c r="F6790" s="3">
        <v>2</v>
      </c>
      <c r="G6790" s="20">
        <v>6</v>
      </c>
      <c r="H6790" s="20"/>
      <c r="I6790" s="20"/>
      <c r="J6790" s="30">
        <f t="shared" si="164"/>
        <v>12</v>
      </c>
      <c r="K6790" s="22"/>
      <c r="L6790" s="22"/>
      <c r="M6790" s="22"/>
    </row>
    <row r="6791" spans="1:13" ht="15.15" customHeight="1" thickBot="1" x14ac:dyDescent="0.35">
      <c r="A6791" s="22"/>
      <c r="B6791" s="22"/>
      <c r="C6791" s="22"/>
      <c r="D6791" s="26"/>
      <c r="E6791" s="5" t="s">
        <v>12595</v>
      </c>
      <c r="F6791" s="3">
        <v>2</v>
      </c>
      <c r="G6791" s="20">
        <v>4.5</v>
      </c>
      <c r="H6791" s="20"/>
      <c r="I6791" s="20"/>
      <c r="J6791" s="30">
        <f t="shared" si="164"/>
        <v>9</v>
      </c>
      <c r="K6791" s="22"/>
      <c r="L6791" s="22"/>
      <c r="M6791" s="22"/>
    </row>
    <row r="6792" spans="1:13" ht="15.15" customHeight="1" thickBot="1" x14ac:dyDescent="0.35">
      <c r="A6792" s="22"/>
      <c r="B6792" s="22"/>
      <c r="C6792" s="22"/>
      <c r="D6792" s="26"/>
      <c r="E6792" s="5"/>
      <c r="F6792" s="3">
        <v>2</v>
      </c>
      <c r="G6792" s="20">
        <v>5.15</v>
      </c>
      <c r="H6792" s="20"/>
      <c r="I6792" s="20"/>
      <c r="J6792" s="30">
        <f t="shared" si="164"/>
        <v>10.3</v>
      </c>
      <c r="K6792" s="22"/>
      <c r="L6792" s="22"/>
      <c r="M6792" s="22"/>
    </row>
    <row r="6793" spans="1:13" ht="15.15" customHeight="1" thickBot="1" x14ac:dyDescent="0.35">
      <c r="A6793" s="22"/>
      <c r="B6793" s="22"/>
      <c r="C6793" s="22"/>
      <c r="D6793" s="26"/>
      <c r="E6793" s="5" t="s">
        <v>12596</v>
      </c>
      <c r="F6793" s="3">
        <v>2</v>
      </c>
      <c r="G6793" s="20">
        <v>2.8</v>
      </c>
      <c r="H6793" s="20"/>
      <c r="I6793" s="20"/>
      <c r="J6793" s="30">
        <f t="shared" si="164"/>
        <v>5.6</v>
      </c>
      <c r="K6793" s="22"/>
      <c r="L6793" s="22"/>
      <c r="M6793" s="22"/>
    </row>
    <row r="6794" spans="1:13" ht="15.15" customHeight="1" thickBot="1" x14ac:dyDescent="0.35">
      <c r="A6794" s="22"/>
      <c r="B6794" s="22"/>
      <c r="C6794" s="22"/>
      <c r="D6794" s="26"/>
      <c r="E6794" s="5"/>
      <c r="F6794" s="3">
        <v>2</v>
      </c>
      <c r="G6794" s="20">
        <v>3.85</v>
      </c>
      <c r="H6794" s="20"/>
      <c r="I6794" s="20"/>
      <c r="J6794" s="30">
        <f t="shared" si="164"/>
        <v>7.7</v>
      </c>
      <c r="K6794" s="22"/>
      <c r="L6794" s="22"/>
      <c r="M6794" s="22"/>
    </row>
    <row r="6795" spans="1:13" ht="15.15" customHeight="1" thickBot="1" x14ac:dyDescent="0.35">
      <c r="A6795" s="22"/>
      <c r="B6795" s="22"/>
      <c r="C6795" s="22"/>
      <c r="D6795" s="26"/>
      <c r="E6795" s="5" t="s">
        <v>12597</v>
      </c>
      <c r="F6795" s="3">
        <v>2</v>
      </c>
      <c r="G6795" s="20">
        <v>3.05</v>
      </c>
      <c r="H6795" s="20"/>
      <c r="I6795" s="20"/>
      <c r="J6795" s="30">
        <f t="shared" si="164"/>
        <v>6.1</v>
      </c>
      <c r="K6795" s="22"/>
      <c r="L6795" s="22"/>
      <c r="M6795" s="22"/>
    </row>
    <row r="6796" spans="1:13" ht="15.15" customHeight="1" thickBot="1" x14ac:dyDescent="0.35">
      <c r="A6796" s="22"/>
      <c r="B6796" s="22"/>
      <c r="C6796" s="22"/>
      <c r="D6796" s="26"/>
      <c r="E6796" s="5"/>
      <c r="F6796" s="3">
        <v>2</v>
      </c>
      <c r="G6796" s="20">
        <v>1.6</v>
      </c>
      <c r="H6796" s="20"/>
      <c r="I6796" s="20"/>
      <c r="J6796" s="30">
        <f t="shared" si="164"/>
        <v>3.2</v>
      </c>
      <c r="K6796" s="22"/>
      <c r="L6796" s="22"/>
      <c r="M6796" s="22"/>
    </row>
    <row r="6797" spans="1:13" ht="15.15" customHeight="1" thickBot="1" x14ac:dyDescent="0.35">
      <c r="A6797" s="22"/>
      <c r="B6797" s="22"/>
      <c r="C6797" s="22"/>
      <c r="D6797" s="26"/>
      <c r="E6797" s="5" t="s">
        <v>12598</v>
      </c>
      <c r="F6797" s="3">
        <v>2</v>
      </c>
      <c r="G6797" s="20">
        <v>2.8</v>
      </c>
      <c r="H6797" s="20"/>
      <c r="I6797" s="20"/>
      <c r="J6797" s="30">
        <f t="shared" si="164"/>
        <v>5.6</v>
      </c>
      <c r="K6797" s="22"/>
      <c r="L6797" s="22"/>
      <c r="M6797" s="22"/>
    </row>
    <row r="6798" spans="1:13" ht="15.15" customHeight="1" thickBot="1" x14ac:dyDescent="0.35">
      <c r="A6798" s="22"/>
      <c r="B6798" s="22"/>
      <c r="C6798" s="22"/>
      <c r="D6798" s="26"/>
      <c r="E6798" s="5"/>
      <c r="F6798" s="3">
        <v>2</v>
      </c>
      <c r="G6798" s="20">
        <v>6.1</v>
      </c>
      <c r="H6798" s="20"/>
      <c r="I6798" s="20"/>
      <c r="J6798" s="30">
        <f t="shared" si="164"/>
        <v>12.2</v>
      </c>
      <c r="K6798" s="22"/>
      <c r="L6798" s="22"/>
      <c r="M6798" s="22"/>
    </row>
    <row r="6799" spans="1:13" ht="15.15" customHeight="1" thickBot="1" x14ac:dyDescent="0.35">
      <c r="A6799" s="22"/>
      <c r="B6799" s="22"/>
      <c r="C6799" s="22"/>
      <c r="D6799" s="26"/>
      <c r="E6799" s="5" t="s">
        <v>12599</v>
      </c>
      <c r="F6799" s="3">
        <v>2</v>
      </c>
      <c r="G6799" s="20">
        <v>1.6</v>
      </c>
      <c r="H6799" s="20"/>
      <c r="I6799" s="20"/>
      <c r="J6799" s="30">
        <f t="shared" si="164"/>
        <v>3.2</v>
      </c>
      <c r="K6799" s="22"/>
      <c r="L6799" s="22"/>
      <c r="M6799" s="22"/>
    </row>
    <row r="6800" spans="1:13" ht="15.15" customHeight="1" thickBot="1" x14ac:dyDescent="0.35">
      <c r="A6800" s="22"/>
      <c r="B6800" s="22"/>
      <c r="C6800" s="22"/>
      <c r="D6800" s="26"/>
      <c r="E6800" s="5"/>
      <c r="F6800" s="3">
        <v>2</v>
      </c>
      <c r="G6800" s="20">
        <v>11.8</v>
      </c>
      <c r="H6800" s="20"/>
      <c r="I6800" s="20"/>
      <c r="J6800" s="30">
        <f t="shared" si="164"/>
        <v>23.6</v>
      </c>
      <c r="K6800" s="22"/>
      <c r="L6800" s="22"/>
      <c r="M6800" s="22"/>
    </row>
    <row r="6801" spans="1:13" ht="21.3" customHeight="1" thickBot="1" x14ac:dyDescent="0.35">
      <c r="A6801" s="22"/>
      <c r="B6801" s="22"/>
      <c r="C6801" s="22"/>
      <c r="D6801" s="26"/>
      <c r="E6801" s="5" t="s">
        <v>12600</v>
      </c>
      <c r="F6801" s="3"/>
      <c r="G6801" s="20"/>
      <c r="H6801" s="20"/>
      <c r="I6801" s="20"/>
      <c r="J6801" s="24" t="s">
        <v>12601</v>
      </c>
      <c r="K6801" s="22"/>
      <c r="L6801" s="22"/>
      <c r="M6801" s="22"/>
    </row>
    <row r="6802" spans="1:13" ht="15.15" customHeight="1" thickBot="1" x14ac:dyDescent="0.35">
      <c r="A6802" s="22"/>
      <c r="B6802" s="22"/>
      <c r="C6802" s="22"/>
      <c r="D6802" s="26"/>
      <c r="E6802" s="5"/>
      <c r="F6802" s="3">
        <v>2</v>
      </c>
      <c r="G6802" s="20">
        <v>24.45</v>
      </c>
      <c r="H6802" s="20"/>
      <c r="I6802" s="20"/>
      <c r="J6802" s="30">
        <f>ROUND(F6802*G6802,3)</f>
        <v>48.9</v>
      </c>
      <c r="K6802" s="22"/>
      <c r="L6802" s="22"/>
      <c r="M6802" s="22"/>
    </row>
    <row r="6803" spans="1:13" ht="15.15" customHeight="1" thickBot="1" x14ac:dyDescent="0.35">
      <c r="A6803" s="22"/>
      <c r="B6803" s="22"/>
      <c r="C6803" s="22"/>
      <c r="D6803" s="26"/>
      <c r="E6803" s="5"/>
      <c r="F6803" s="3">
        <v>2</v>
      </c>
      <c r="G6803" s="20">
        <v>4.1500000000000004</v>
      </c>
      <c r="H6803" s="20"/>
      <c r="I6803" s="20"/>
      <c r="J6803" s="30">
        <f>ROUND(F6803*G6803,3)</f>
        <v>8.3000000000000007</v>
      </c>
      <c r="K6803" s="22"/>
      <c r="L6803" s="22"/>
      <c r="M6803" s="22"/>
    </row>
    <row r="6804" spans="1:13" ht="15.15" customHeight="1" thickBot="1" x14ac:dyDescent="0.35">
      <c r="A6804" s="22"/>
      <c r="B6804" s="22"/>
      <c r="C6804" s="22"/>
      <c r="D6804" s="26"/>
      <c r="E6804" s="5"/>
      <c r="F6804" s="3">
        <v>2</v>
      </c>
      <c r="G6804" s="20">
        <v>5.4</v>
      </c>
      <c r="H6804" s="20"/>
      <c r="I6804" s="20"/>
      <c r="J6804" s="30">
        <f>ROUND(F6804*G6804,3)</f>
        <v>10.8</v>
      </c>
      <c r="K6804" s="22"/>
      <c r="L6804" s="22"/>
      <c r="M6804" s="22"/>
    </row>
    <row r="6805" spans="1:13" ht="15.15" customHeight="1" thickBot="1" x14ac:dyDescent="0.35">
      <c r="A6805" s="22"/>
      <c r="B6805" s="22"/>
      <c r="C6805" s="22"/>
      <c r="D6805" s="26"/>
      <c r="E6805" s="5"/>
      <c r="F6805" s="3">
        <v>2</v>
      </c>
      <c r="G6805" s="20">
        <v>1.9</v>
      </c>
      <c r="H6805" s="20"/>
      <c r="I6805" s="20"/>
      <c r="J6805" s="30">
        <f>ROUND(F6805*G6805,3)</f>
        <v>3.8</v>
      </c>
      <c r="K6805" s="22"/>
      <c r="L6805" s="22"/>
      <c r="M6805" s="22"/>
    </row>
    <row r="6806" spans="1:13" ht="15.15" customHeight="1" thickBot="1" x14ac:dyDescent="0.35">
      <c r="A6806" s="22"/>
      <c r="B6806" s="22"/>
      <c r="C6806" s="22"/>
      <c r="D6806" s="26"/>
      <c r="E6806" s="5" t="s">
        <v>12602</v>
      </c>
      <c r="F6806" s="3"/>
      <c r="G6806" s="20"/>
      <c r="H6806" s="20"/>
      <c r="I6806" s="20"/>
      <c r="J6806" s="24" t="s">
        <v>12603</v>
      </c>
      <c r="K6806" s="22"/>
      <c r="L6806" s="22"/>
      <c r="M6806" s="22"/>
    </row>
    <row r="6807" spans="1:13" ht="15.15" customHeight="1" thickBot="1" x14ac:dyDescent="0.35">
      <c r="A6807" s="22"/>
      <c r="B6807" s="22"/>
      <c r="C6807" s="22"/>
      <c r="D6807" s="26"/>
      <c r="E6807" s="5" t="s">
        <v>12604</v>
      </c>
      <c r="F6807" s="3">
        <v>1</v>
      </c>
      <c r="G6807" s="20">
        <v>4.25</v>
      </c>
      <c r="H6807" s="20"/>
      <c r="I6807" s="20"/>
      <c r="J6807" s="30">
        <f>ROUND(F6807*G6807,3)</f>
        <v>4.25</v>
      </c>
      <c r="K6807" s="22"/>
      <c r="L6807" s="22"/>
      <c r="M6807" s="22"/>
    </row>
    <row r="6808" spans="1:13" ht="15.15" customHeight="1" thickBot="1" x14ac:dyDescent="0.35">
      <c r="A6808" s="22"/>
      <c r="B6808" s="22"/>
      <c r="C6808" s="22"/>
      <c r="D6808" s="26"/>
      <c r="E6808" s="5"/>
      <c r="F6808" s="3">
        <v>2</v>
      </c>
      <c r="G6808" s="20">
        <v>1.6</v>
      </c>
      <c r="H6808" s="20"/>
      <c r="I6808" s="20"/>
      <c r="J6808" s="30">
        <f>ROUND(F6808*G6808,3)</f>
        <v>3.2</v>
      </c>
      <c r="K6808" s="22"/>
      <c r="L6808" s="22"/>
      <c r="M6808" s="22"/>
    </row>
    <row r="6809" spans="1:13" ht="15.15" customHeight="1" thickBot="1" x14ac:dyDescent="0.35">
      <c r="A6809" s="22"/>
      <c r="B6809" s="22"/>
      <c r="C6809" s="22"/>
      <c r="D6809" s="26"/>
      <c r="E6809" s="5"/>
      <c r="F6809" s="3">
        <v>1</v>
      </c>
      <c r="G6809" s="20">
        <v>1.2</v>
      </c>
      <c r="H6809" s="20"/>
      <c r="I6809" s="20"/>
      <c r="J6809" s="30">
        <f>ROUND(F6809*G6809,3)</f>
        <v>1.2</v>
      </c>
      <c r="K6809" s="22"/>
      <c r="L6809" s="22"/>
      <c r="M6809" s="22"/>
    </row>
    <row r="6810" spans="1:13" ht="15.15" customHeight="1" thickBot="1" x14ac:dyDescent="0.35">
      <c r="A6810" s="22"/>
      <c r="B6810" s="22"/>
      <c r="C6810" s="22"/>
      <c r="D6810" s="26"/>
      <c r="E6810" s="5"/>
      <c r="F6810" s="3">
        <v>1</v>
      </c>
      <c r="G6810" s="20">
        <v>1.1000000000000001</v>
      </c>
      <c r="H6810" s="20"/>
      <c r="I6810" s="20"/>
      <c r="J6810" s="30">
        <f>ROUND(F6810*G6810,3)</f>
        <v>1.1000000000000001</v>
      </c>
      <c r="K6810" s="32">
        <f>SUM(J6735:J6810)</f>
        <v>672.51</v>
      </c>
      <c r="L6810" s="22"/>
      <c r="M6810" s="22"/>
    </row>
    <row r="6811" spans="1:13" ht="15.45" customHeight="1" thickBot="1" x14ac:dyDescent="0.35">
      <c r="A6811" s="10" t="s">
        <v>12605</v>
      </c>
      <c r="B6811" s="5" t="s">
        <v>12606</v>
      </c>
      <c r="C6811" s="5" t="s">
        <v>12607</v>
      </c>
      <c r="D6811" s="84" t="s">
        <v>12608</v>
      </c>
      <c r="E6811" s="84"/>
      <c r="F6811" s="84"/>
      <c r="G6811" s="84"/>
      <c r="H6811" s="84"/>
      <c r="I6811" s="84"/>
      <c r="J6811" s="84"/>
      <c r="K6811" s="20">
        <f>SUM(K6814:K6850)</f>
        <v>697.03599999999983</v>
      </c>
      <c r="L6811" s="21">
        <f>ROUND(0*(1+M2/100),2)</f>
        <v>0</v>
      </c>
      <c r="M6811" s="21">
        <f>ROUND(K6811*L6811,2)</f>
        <v>0</v>
      </c>
    </row>
    <row r="6812" spans="1:13" ht="76.8" customHeight="1" thickBot="1" x14ac:dyDescent="0.35">
      <c r="A6812" s="22"/>
      <c r="B6812" s="22"/>
      <c r="C6812" s="22"/>
      <c r="D6812" s="84" t="s">
        <v>12609</v>
      </c>
      <c r="E6812" s="84"/>
      <c r="F6812" s="84"/>
      <c r="G6812" s="84"/>
      <c r="H6812" s="84"/>
      <c r="I6812" s="84"/>
      <c r="J6812" s="84"/>
      <c r="K6812" s="84"/>
      <c r="L6812" s="84"/>
      <c r="M6812" s="84"/>
    </row>
    <row r="6813" spans="1:13" ht="15.15" customHeight="1" thickBot="1" x14ac:dyDescent="0.35">
      <c r="A6813" s="22"/>
      <c r="B6813" s="22"/>
      <c r="C6813" s="22"/>
      <c r="D6813" s="22"/>
      <c r="E6813" s="23"/>
      <c r="F6813" s="25" t="s">
        <v>12610</v>
      </c>
      <c r="G6813" s="25" t="s">
        <v>12611</v>
      </c>
      <c r="H6813" s="25" t="s">
        <v>12612</v>
      </c>
      <c r="I6813" s="25" t="s">
        <v>12613</v>
      </c>
      <c r="J6813" s="25" t="s">
        <v>12614</v>
      </c>
      <c r="K6813" s="25" t="s">
        <v>12615</v>
      </c>
      <c r="L6813" s="22"/>
      <c r="M6813" s="22"/>
    </row>
    <row r="6814" spans="1:13" ht="15.15" customHeight="1" thickBot="1" x14ac:dyDescent="0.35">
      <c r="A6814" s="22"/>
      <c r="B6814" s="22"/>
      <c r="C6814" s="22"/>
      <c r="D6814" s="26"/>
      <c r="E6814" s="27" t="s">
        <v>12616</v>
      </c>
      <c r="F6814" s="28"/>
      <c r="G6814" s="29"/>
      <c r="H6814" s="29"/>
      <c r="I6814" s="29"/>
      <c r="J6814" s="41" t="s">
        <v>12617</v>
      </c>
      <c r="K6814" s="42"/>
      <c r="L6814" s="22"/>
      <c r="M6814" s="22"/>
    </row>
    <row r="6815" spans="1:13" ht="21.3" customHeight="1" thickBot="1" x14ac:dyDescent="0.35">
      <c r="A6815" s="22"/>
      <c r="B6815" s="22"/>
      <c r="C6815" s="22"/>
      <c r="D6815" s="26"/>
      <c r="E6815" s="5" t="s">
        <v>12618</v>
      </c>
      <c r="F6815" s="3">
        <v>1</v>
      </c>
      <c r="G6815" s="20">
        <v>14.3</v>
      </c>
      <c r="H6815" s="20">
        <v>5.6</v>
      </c>
      <c r="I6815" s="20"/>
      <c r="J6815" s="30">
        <f>ROUND(F6815*G6815*H6815,3)</f>
        <v>80.08</v>
      </c>
      <c r="K6815" s="22"/>
      <c r="L6815" s="22"/>
      <c r="M6815" s="22"/>
    </row>
    <row r="6816" spans="1:13" ht="21.3" customHeight="1" thickBot="1" x14ac:dyDescent="0.35">
      <c r="A6816" s="22"/>
      <c r="B6816" s="22"/>
      <c r="C6816" s="22"/>
      <c r="D6816" s="26"/>
      <c r="E6816" s="5" t="s">
        <v>12619</v>
      </c>
      <c r="F6816" s="3">
        <v>1</v>
      </c>
      <c r="G6816" s="20">
        <v>10.6</v>
      </c>
      <c r="H6816" s="20">
        <v>5.6</v>
      </c>
      <c r="I6816" s="20"/>
      <c r="J6816" s="30">
        <f>ROUND(F6816*G6816*H6816,3)</f>
        <v>59.36</v>
      </c>
      <c r="K6816" s="22"/>
      <c r="L6816" s="22"/>
      <c r="M6816" s="22"/>
    </row>
    <row r="6817" spans="1:13" ht="15.15" customHeight="1" thickBot="1" x14ac:dyDescent="0.35">
      <c r="A6817" s="22"/>
      <c r="B6817" s="22"/>
      <c r="C6817" s="22"/>
      <c r="D6817" s="26"/>
      <c r="E6817" s="5"/>
      <c r="F6817" s="3">
        <v>1</v>
      </c>
      <c r="G6817" s="20">
        <v>16.55</v>
      </c>
      <c r="H6817" s="20">
        <v>6.1</v>
      </c>
      <c r="I6817" s="20"/>
      <c r="J6817" s="30">
        <f>ROUND(F6817*G6817*H6817,3)</f>
        <v>100.955</v>
      </c>
      <c r="K6817" s="22"/>
      <c r="L6817" s="22"/>
      <c r="M6817" s="22"/>
    </row>
    <row r="6818" spans="1:13" ht="15.15" customHeight="1" thickBot="1" x14ac:dyDescent="0.35">
      <c r="A6818" s="22"/>
      <c r="B6818" s="22"/>
      <c r="C6818" s="22"/>
      <c r="D6818" s="26"/>
      <c r="E6818" s="5"/>
      <c r="F6818" s="3">
        <v>-1</v>
      </c>
      <c r="G6818" s="20">
        <v>2.88</v>
      </c>
      <c r="H6818" s="20">
        <v>2</v>
      </c>
      <c r="I6818" s="20"/>
      <c r="J6818" s="30">
        <f>ROUND(F6818*G6818*H6818,3)</f>
        <v>-5.76</v>
      </c>
      <c r="K6818" s="22"/>
      <c r="L6818" s="22"/>
      <c r="M6818" s="22"/>
    </row>
    <row r="6819" spans="1:13" ht="21.3" customHeight="1" thickBot="1" x14ac:dyDescent="0.35">
      <c r="A6819" s="22"/>
      <c r="B6819" s="22"/>
      <c r="C6819" s="22"/>
      <c r="D6819" s="26"/>
      <c r="E6819" s="5" t="s">
        <v>12620</v>
      </c>
      <c r="F6819" s="3">
        <v>1</v>
      </c>
      <c r="G6819" s="20">
        <v>2</v>
      </c>
      <c r="H6819" s="20">
        <v>0.95</v>
      </c>
      <c r="I6819" s="20"/>
      <c r="J6819" s="30">
        <f>ROUND(F6819*G6819*H6819,3)</f>
        <v>1.9</v>
      </c>
      <c r="K6819" s="22"/>
      <c r="L6819" s="22"/>
      <c r="M6819" s="22"/>
    </row>
    <row r="6820" spans="1:13" ht="15.15" customHeight="1" thickBot="1" x14ac:dyDescent="0.35">
      <c r="A6820" s="22"/>
      <c r="B6820" s="22"/>
      <c r="C6820" s="22"/>
      <c r="D6820" s="26"/>
      <c r="E6820" s="5" t="s">
        <v>12621</v>
      </c>
      <c r="F6820" s="3"/>
      <c r="G6820" s="20"/>
      <c r="H6820" s="20"/>
      <c r="I6820" s="20"/>
      <c r="J6820" s="24" t="s">
        <v>12622</v>
      </c>
      <c r="K6820" s="22"/>
      <c r="L6820" s="22"/>
      <c r="M6820" s="22"/>
    </row>
    <row r="6821" spans="1:13" ht="15.15" customHeight="1" thickBot="1" x14ac:dyDescent="0.35">
      <c r="A6821" s="22"/>
      <c r="B6821" s="22"/>
      <c r="C6821" s="22"/>
      <c r="D6821" s="26"/>
      <c r="E6821" s="5" t="s">
        <v>12623</v>
      </c>
      <c r="F6821" s="3">
        <v>1</v>
      </c>
      <c r="G6821" s="20">
        <v>3.95</v>
      </c>
      <c r="H6821" s="20">
        <v>2.4</v>
      </c>
      <c r="I6821" s="20"/>
      <c r="J6821" s="30">
        <f t="shared" ref="J6821:J6844" si="165">ROUND(F6821*G6821*H6821,3)</f>
        <v>9.48</v>
      </c>
      <c r="K6821" s="22"/>
      <c r="L6821" s="22"/>
      <c r="M6821" s="22"/>
    </row>
    <row r="6822" spans="1:13" ht="21.3" customHeight="1" thickBot="1" x14ac:dyDescent="0.35">
      <c r="A6822" s="22"/>
      <c r="B6822" s="22"/>
      <c r="C6822" s="22"/>
      <c r="D6822" s="26"/>
      <c r="E6822" s="5" t="s">
        <v>12624</v>
      </c>
      <c r="F6822" s="3">
        <v>1</v>
      </c>
      <c r="G6822" s="20">
        <v>3.95</v>
      </c>
      <c r="H6822" s="20">
        <v>3.75</v>
      </c>
      <c r="I6822" s="20"/>
      <c r="J6822" s="30">
        <f t="shared" si="165"/>
        <v>14.813000000000001</v>
      </c>
      <c r="K6822" s="22"/>
      <c r="L6822" s="22"/>
      <c r="M6822" s="22"/>
    </row>
    <row r="6823" spans="1:13" ht="15.15" customHeight="1" thickBot="1" x14ac:dyDescent="0.35">
      <c r="A6823" s="22"/>
      <c r="B6823" s="22"/>
      <c r="C6823" s="22"/>
      <c r="D6823" s="26"/>
      <c r="E6823" s="5" t="s">
        <v>12625</v>
      </c>
      <c r="F6823" s="3">
        <v>1</v>
      </c>
      <c r="G6823" s="20">
        <v>3.8</v>
      </c>
      <c r="H6823" s="20">
        <v>13.35</v>
      </c>
      <c r="I6823" s="20"/>
      <c r="J6823" s="30">
        <f t="shared" si="165"/>
        <v>50.73</v>
      </c>
      <c r="K6823" s="22"/>
      <c r="L6823" s="22"/>
      <c r="M6823" s="22"/>
    </row>
    <row r="6824" spans="1:13" ht="15.15" customHeight="1" thickBot="1" x14ac:dyDescent="0.35">
      <c r="A6824" s="22"/>
      <c r="B6824" s="22"/>
      <c r="C6824" s="22"/>
      <c r="D6824" s="26"/>
      <c r="E6824" s="5"/>
      <c r="F6824" s="3">
        <v>0.5</v>
      </c>
      <c r="G6824" s="20">
        <v>12.9</v>
      </c>
      <c r="H6824" s="20">
        <v>3.4</v>
      </c>
      <c r="I6824" s="20"/>
      <c r="J6824" s="30">
        <f t="shared" si="165"/>
        <v>21.93</v>
      </c>
      <c r="K6824" s="22"/>
      <c r="L6824" s="22"/>
      <c r="M6824" s="22"/>
    </row>
    <row r="6825" spans="1:13" ht="15.15" customHeight="1" thickBot="1" x14ac:dyDescent="0.35">
      <c r="A6825" s="22"/>
      <c r="B6825" s="22"/>
      <c r="C6825" s="22"/>
      <c r="D6825" s="26"/>
      <c r="E6825" s="5"/>
      <c r="F6825" s="3">
        <v>0.5</v>
      </c>
      <c r="G6825" s="20">
        <v>3.8</v>
      </c>
      <c r="H6825" s="20">
        <v>1</v>
      </c>
      <c r="I6825" s="20"/>
      <c r="J6825" s="30">
        <f t="shared" si="165"/>
        <v>1.9</v>
      </c>
      <c r="K6825" s="22"/>
      <c r="L6825" s="22"/>
      <c r="M6825" s="22"/>
    </row>
    <row r="6826" spans="1:13" ht="15.15" customHeight="1" thickBot="1" x14ac:dyDescent="0.35">
      <c r="A6826" s="22"/>
      <c r="B6826" s="22"/>
      <c r="C6826" s="22"/>
      <c r="D6826" s="26"/>
      <c r="E6826" s="5" t="s">
        <v>12626</v>
      </c>
      <c r="F6826" s="3">
        <v>1</v>
      </c>
      <c r="G6826" s="20">
        <v>6.4</v>
      </c>
      <c r="H6826" s="20">
        <v>2.1</v>
      </c>
      <c r="I6826" s="20"/>
      <c r="J6826" s="30">
        <f t="shared" si="165"/>
        <v>13.44</v>
      </c>
      <c r="K6826" s="22"/>
      <c r="L6826" s="22"/>
      <c r="M6826" s="22"/>
    </row>
    <row r="6827" spans="1:13" ht="15.15" customHeight="1" thickBot="1" x14ac:dyDescent="0.35">
      <c r="A6827" s="22"/>
      <c r="B6827" s="22"/>
      <c r="C6827" s="22"/>
      <c r="D6827" s="26"/>
      <c r="E6827" s="5"/>
      <c r="F6827" s="3">
        <v>1</v>
      </c>
      <c r="G6827" s="20">
        <v>6.4</v>
      </c>
      <c r="H6827" s="20">
        <v>1.7</v>
      </c>
      <c r="I6827" s="20"/>
      <c r="J6827" s="30">
        <f t="shared" si="165"/>
        <v>10.88</v>
      </c>
      <c r="K6827" s="22"/>
      <c r="L6827" s="22"/>
      <c r="M6827" s="22"/>
    </row>
    <row r="6828" spans="1:13" ht="15.15" customHeight="1" thickBot="1" x14ac:dyDescent="0.35">
      <c r="A6828" s="22"/>
      <c r="B6828" s="22"/>
      <c r="C6828" s="22"/>
      <c r="D6828" s="26"/>
      <c r="E6828" s="5"/>
      <c r="F6828" s="3">
        <v>1</v>
      </c>
      <c r="G6828" s="20">
        <v>2</v>
      </c>
      <c r="H6828" s="20">
        <v>0.55000000000000004</v>
      </c>
      <c r="I6828" s="20"/>
      <c r="J6828" s="30">
        <f t="shared" si="165"/>
        <v>1.1000000000000001</v>
      </c>
      <c r="K6828" s="22"/>
      <c r="L6828" s="22"/>
      <c r="M6828" s="22"/>
    </row>
    <row r="6829" spans="1:13" ht="15.15" customHeight="1" thickBot="1" x14ac:dyDescent="0.35">
      <c r="A6829" s="22"/>
      <c r="B6829" s="22"/>
      <c r="C6829" s="22"/>
      <c r="D6829" s="26"/>
      <c r="E6829" s="5" t="s">
        <v>12627</v>
      </c>
      <c r="F6829" s="3">
        <v>-1</v>
      </c>
      <c r="G6829" s="20">
        <v>1.5</v>
      </c>
      <c r="H6829" s="20">
        <v>1.5</v>
      </c>
      <c r="I6829" s="20"/>
      <c r="J6829" s="30">
        <f t="shared" si="165"/>
        <v>-2.25</v>
      </c>
      <c r="K6829" s="22"/>
      <c r="L6829" s="22"/>
      <c r="M6829" s="22"/>
    </row>
    <row r="6830" spans="1:13" ht="15.15" customHeight="1" thickBot="1" x14ac:dyDescent="0.35">
      <c r="A6830" s="22"/>
      <c r="B6830" s="22"/>
      <c r="C6830" s="22"/>
      <c r="D6830" s="26"/>
      <c r="E6830" s="5" t="s">
        <v>12628</v>
      </c>
      <c r="F6830" s="3">
        <v>1</v>
      </c>
      <c r="G6830" s="20">
        <v>4.25</v>
      </c>
      <c r="H6830" s="20">
        <v>1.45</v>
      </c>
      <c r="I6830" s="20"/>
      <c r="J6830" s="30">
        <f t="shared" si="165"/>
        <v>6.1630000000000003</v>
      </c>
      <c r="K6830" s="22"/>
      <c r="L6830" s="22"/>
      <c r="M6830" s="22"/>
    </row>
    <row r="6831" spans="1:13" ht="15.15" customHeight="1" thickBot="1" x14ac:dyDescent="0.35">
      <c r="A6831" s="22"/>
      <c r="B6831" s="22"/>
      <c r="C6831" s="22"/>
      <c r="D6831" s="26"/>
      <c r="E6831" s="5" t="s">
        <v>12629</v>
      </c>
      <c r="F6831" s="3">
        <v>1</v>
      </c>
      <c r="G6831" s="20">
        <v>23.4</v>
      </c>
      <c r="H6831" s="20">
        <v>1.2</v>
      </c>
      <c r="I6831" s="20"/>
      <c r="J6831" s="30">
        <f t="shared" si="165"/>
        <v>28.08</v>
      </c>
      <c r="K6831" s="22"/>
      <c r="L6831" s="22"/>
      <c r="M6831" s="22"/>
    </row>
    <row r="6832" spans="1:13" ht="15.15" customHeight="1" thickBot="1" x14ac:dyDescent="0.35">
      <c r="A6832" s="22"/>
      <c r="B6832" s="22"/>
      <c r="C6832" s="22"/>
      <c r="D6832" s="26"/>
      <c r="E6832" s="5" t="s">
        <v>12630</v>
      </c>
      <c r="F6832" s="3">
        <v>1</v>
      </c>
      <c r="G6832" s="20">
        <v>2.15</v>
      </c>
      <c r="H6832" s="20">
        <v>2.15</v>
      </c>
      <c r="I6832" s="20"/>
      <c r="J6832" s="30">
        <f t="shared" si="165"/>
        <v>4.6230000000000002</v>
      </c>
      <c r="K6832" s="22"/>
      <c r="L6832" s="22"/>
      <c r="M6832" s="22"/>
    </row>
    <row r="6833" spans="1:13" ht="15.15" customHeight="1" thickBot="1" x14ac:dyDescent="0.35">
      <c r="A6833" s="22"/>
      <c r="B6833" s="22"/>
      <c r="C6833" s="22"/>
      <c r="D6833" s="26"/>
      <c r="E6833" s="5" t="s">
        <v>12631</v>
      </c>
      <c r="F6833" s="3">
        <v>1</v>
      </c>
      <c r="G6833" s="20">
        <v>1.95</v>
      </c>
      <c r="H6833" s="20">
        <v>1.6</v>
      </c>
      <c r="I6833" s="20"/>
      <c r="J6833" s="30">
        <f t="shared" si="165"/>
        <v>3.12</v>
      </c>
      <c r="K6833" s="22"/>
      <c r="L6833" s="22"/>
      <c r="M6833" s="22"/>
    </row>
    <row r="6834" spans="1:13" ht="15.15" customHeight="1" thickBot="1" x14ac:dyDescent="0.35">
      <c r="A6834" s="22"/>
      <c r="B6834" s="22"/>
      <c r="C6834" s="22"/>
      <c r="D6834" s="26"/>
      <c r="E6834" s="5" t="s">
        <v>12632</v>
      </c>
      <c r="F6834" s="3">
        <v>1</v>
      </c>
      <c r="G6834" s="20">
        <v>4.1500000000000004</v>
      </c>
      <c r="H6834" s="20">
        <v>1.6</v>
      </c>
      <c r="I6834" s="20"/>
      <c r="J6834" s="30">
        <f t="shared" si="165"/>
        <v>6.64</v>
      </c>
      <c r="K6834" s="22"/>
      <c r="L6834" s="22"/>
      <c r="M6834" s="22"/>
    </row>
    <row r="6835" spans="1:13" ht="15.15" customHeight="1" thickBot="1" x14ac:dyDescent="0.35">
      <c r="A6835" s="22"/>
      <c r="B6835" s="22"/>
      <c r="C6835" s="22"/>
      <c r="D6835" s="26"/>
      <c r="E6835" s="5" t="s">
        <v>12633</v>
      </c>
      <c r="F6835" s="3">
        <v>1</v>
      </c>
      <c r="G6835" s="20">
        <v>4.3499999999999996</v>
      </c>
      <c r="H6835" s="20">
        <v>2.5499999999999998</v>
      </c>
      <c r="I6835" s="20"/>
      <c r="J6835" s="30">
        <f t="shared" si="165"/>
        <v>11.093</v>
      </c>
      <c r="K6835" s="22"/>
      <c r="L6835" s="22"/>
      <c r="M6835" s="22"/>
    </row>
    <row r="6836" spans="1:13" ht="15.15" customHeight="1" thickBot="1" x14ac:dyDescent="0.35">
      <c r="A6836" s="22"/>
      <c r="B6836" s="22"/>
      <c r="C6836" s="22"/>
      <c r="D6836" s="26"/>
      <c r="E6836" s="5" t="s">
        <v>12634</v>
      </c>
      <c r="F6836" s="3">
        <v>1</v>
      </c>
      <c r="G6836" s="20">
        <v>4.45</v>
      </c>
      <c r="H6836" s="20">
        <v>2.5499999999999998</v>
      </c>
      <c r="I6836" s="20"/>
      <c r="J6836" s="30">
        <f t="shared" si="165"/>
        <v>11.348000000000001</v>
      </c>
      <c r="K6836" s="22"/>
      <c r="L6836" s="22"/>
      <c r="M6836" s="22"/>
    </row>
    <row r="6837" spans="1:13" ht="15.15" customHeight="1" thickBot="1" x14ac:dyDescent="0.35">
      <c r="A6837" s="22"/>
      <c r="B6837" s="22"/>
      <c r="C6837" s="22"/>
      <c r="D6837" s="26"/>
      <c r="E6837" s="5" t="s">
        <v>12635</v>
      </c>
      <c r="F6837" s="3">
        <v>1</v>
      </c>
      <c r="G6837" s="20">
        <v>4.55</v>
      </c>
      <c r="H6837" s="20">
        <v>2.5499999999999998</v>
      </c>
      <c r="I6837" s="20"/>
      <c r="J6837" s="30">
        <f t="shared" si="165"/>
        <v>11.603</v>
      </c>
      <c r="K6837" s="22"/>
      <c r="L6837" s="22"/>
      <c r="M6837" s="22"/>
    </row>
    <row r="6838" spans="1:13" ht="21.3" customHeight="1" thickBot="1" x14ac:dyDescent="0.35">
      <c r="A6838" s="22"/>
      <c r="B6838" s="22"/>
      <c r="C6838" s="22"/>
      <c r="D6838" s="26"/>
      <c r="E6838" s="5" t="s">
        <v>12636</v>
      </c>
      <c r="F6838" s="3">
        <v>1</v>
      </c>
      <c r="G6838" s="20">
        <v>4.7</v>
      </c>
      <c r="H6838" s="20">
        <v>7.7</v>
      </c>
      <c r="I6838" s="20"/>
      <c r="J6838" s="30">
        <f t="shared" si="165"/>
        <v>36.19</v>
      </c>
      <c r="K6838" s="22"/>
      <c r="L6838" s="22"/>
      <c r="M6838" s="22"/>
    </row>
    <row r="6839" spans="1:13" ht="15.15" customHeight="1" thickBot="1" x14ac:dyDescent="0.35">
      <c r="A6839" s="22"/>
      <c r="B6839" s="22"/>
      <c r="C6839" s="22"/>
      <c r="D6839" s="26"/>
      <c r="E6839" s="5" t="s">
        <v>12637</v>
      </c>
      <c r="F6839" s="3">
        <v>1</v>
      </c>
      <c r="G6839" s="20">
        <v>4.7</v>
      </c>
      <c r="H6839" s="20">
        <v>2.4500000000000002</v>
      </c>
      <c r="I6839" s="20"/>
      <c r="J6839" s="30">
        <f t="shared" si="165"/>
        <v>11.515000000000001</v>
      </c>
      <c r="K6839" s="22"/>
      <c r="L6839" s="22"/>
      <c r="M6839" s="22"/>
    </row>
    <row r="6840" spans="1:13" ht="15.15" customHeight="1" thickBot="1" x14ac:dyDescent="0.35">
      <c r="A6840" s="22"/>
      <c r="B6840" s="22"/>
      <c r="C6840" s="22"/>
      <c r="D6840" s="26"/>
      <c r="E6840" s="5" t="s">
        <v>12638</v>
      </c>
      <c r="F6840" s="3">
        <v>1</v>
      </c>
      <c r="G6840" s="20">
        <v>4.7</v>
      </c>
      <c r="H6840" s="20">
        <v>6.6</v>
      </c>
      <c r="I6840" s="20"/>
      <c r="J6840" s="30">
        <f t="shared" si="165"/>
        <v>31.02</v>
      </c>
      <c r="K6840" s="22"/>
      <c r="L6840" s="22"/>
      <c r="M6840" s="22"/>
    </row>
    <row r="6841" spans="1:13" ht="15.15" customHeight="1" thickBot="1" x14ac:dyDescent="0.35">
      <c r="A6841" s="22"/>
      <c r="B6841" s="22"/>
      <c r="C6841" s="22"/>
      <c r="D6841" s="26"/>
      <c r="E6841" s="5" t="s">
        <v>12639</v>
      </c>
      <c r="F6841" s="3">
        <v>1</v>
      </c>
      <c r="G6841" s="20">
        <v>4.5</v>
      </c>
      <c r="H6841" s="20">
        <v>5.15</v>
      </c>
      <c r="I6841" s="20"/>
      <c r="J6841" s="30">
        <f t="shared" si="165"/>
        <v>23.175000000000001</v>
      </c>
      <c r="K6841" s="22"/>
      <c r="L6841" s="22"/>
      <c r="M6841" s="22"/>
    </row>
    <row r="6842" spans="1:13" ht="15.15" customHeight="1" thickBot="1" x14ac:dyDescent="0.35">
      <c r="A6842" s="22"/>
      <c r="B6842" s="22"/>
      <c r="C6842" s="22"/>
      <c r="D6842" s="26"/>
      <c r="E6842" s="5" t="s">
        <v>12640</v>
      </c>
      <c r="F6842" s="3">
        <v>1</v>
      </c>
      <c r="G6842" s="20">
        <v>2.8</v>
      </c>
      <c r="H6842" s="20">
        <v>3.85</v>
      </c>
      <c r="I6842" s="20"/>
      <c r="J6842" s="30">
        <f t="shared" si="165"/>
        <v>10.78</v>
      </c>
      <c r="K6842" s="22"/>
      <c r="L6842" s="22"/>
      <c r="M6842" s="22"/>
    </row>
    <row r="6843" spans="1:13" ht="15.15" customHeight="1" thickBot="1" x14ac:dyDescent="0.35">
      <c r="A6843" s="22"/>
      <c r="B6843" s="22"/>
      <c r="C6843" s="22"/>
      <c r="D6843" s="26"/>
      <c r="E6843" s="5" t="s">
        <v>12641</v>
      </c>
      <c r="F6843" s="3">
        <v>1</v>
      </c>
      <c r="G6843" s="20">
        <v>3.05</v>
      </c>
      <c r="H6843" s="20">
        <v>1.6</v>
      </c>
      <c r="I6843" s="20"/>
      <c r="J6843" s="30">
        <f t="shared" si="165"/>
        <v>4.88</v>
      </c>
      <c r="K6843" s="22"/>
      <c r="L6843" s="22"/>
      <c r="M6843" s="22"/>
    </row>
    <row r="6844" spans="1:13" ht="15.15" customHeight="1" thickBot="1" x14ac:dyDescent="0.35">
      <c r="A6844" s="22"/>
      <c r="B6844" s="22"/>
      <c r="C6844" s="22"/>
      <c r="D6844" s="26"/>
      <c r="E6844" s="5" t="s">
        <v>12642</v>
      </c>
      <c r="F6844" s="3">
        <v>1</v>
      </c>
      <c r="G6844" s="20">
        <v>2.8</v>
      </c>
      <c r="H6844" s="20">
        <v>6.1</v>
      </c>
      <c r="I6844" s="20"/>
      <c r="J6844" s="30">
        <f t="shared" si="165"/>
        <v>17.079999999999998</v>
      </c>
      <c r="K6844" s="22"/>
      <c r="L6844" s="22"/>
      <c r="M6844" s="22"/>
    </row>
    <row r="6845" spans="1:13" ht="21.3" customHeight="1" thickBot="1" x14ac:dyDescent="0.35">
      <c r="A6845" s="22"/>
      <c r="B6845" s="22"/>
      <c r="C6845" s="22"/>
      <c r="D6845" s="26"/>
      <c r="E6845" s="5" t="s">
        <v>12643</v>
      </c>
      <c r="F6845" s="3"/>
      <c r="G6845" s="20"/>
      <c r="H6845" s="20"/>
      <c r="I6845" s="20"/>
      <c r="J6845" s="24" t="s">
        <v>12644</v>
      </c>
      <c r="K6845" s="22"/>
      <c r="L6845" s="22"/>
      <c r="M6845" s="22"/>
    </row>
    <row r="6846" spans="1:13" ht="15.15" customHeight="1" thickBot="1" x14ac:dyDescent="0.35">
      <c r="A6846" s="22"/>
      <c r="B6846" s="22"/>
      <c r="C6846" s="22"/>
      <c r="D6846" s="26"/>
      <c r="E6846" s="5"/>
      <c r="F6846" s="3">
        <v>1</v>
      </c>
      <c r="G6846" s="20">
        <v>24.45</v>
      </c>
      <c r="H6846" s="20">
        <v>4.1500000000000004</v>
      </c>
      <c r="I6846" s="20"/>
      <c r="J6846" s="30">
        <f>ROUND(F6846*G6846*H6846,3)</f>
        <v>101.468</v>
      </c>
      <c r="K6846" s="22"/>
      <c r="L6846" s="22"/>
      <c r="M6846" s="22"/>
    </row>
    <row r="6847" spans="1:13" ht="15.15" customHeight="1" thickBot="1" x14ac:dyDescent="0.35">
      <c r="A6847" s="22"/>
      <c r="B6847" s="22"/>
      <c r="C6847" s="22"/>
      <c r="D6847" s="26"/>
      <c r="E6847" s="5"/>
      <c r="F6847" s="3">
        <v>1</v>
      </c>
      <c r="G6847" s="20">
        <v>5.4</v>
      </c>
      <c r="H6847" s="20">
        <v>1.9</v>
      </c>
      <c r="I6847" s="20"/>
      <c r="J6847" s="30">
        <f>ROUND(F6847*G6847*H6847,3)</f>
        <v>10.26</v>
      </c>
      <c r="K6847" s="22"/>
      <c r="L6847" s="22"/>
      <c r="M6847" s="22"/>
    </row>
    <row r="6848" spans="1:13" ht="15.15" customHeight="1" thickBot="1" x14ac:dyDescent="0.35">
      <c r="A6848" s="22"/>
      <c r="B6848" s="22"/>
      <c r="C6848" s="22"/>
      <c r="D6848" s="26"/>
      <c r="E6848" s="5" t="s">
        <v>12645</v>
      </c>
      <c r="F6848" s="3"/>
      <c r="G6848" s="20"/>
      <c r="H6848" s="20"/>
      <c r="I6848" s="20"/>
      <c r="J6848" s="24" t="s">
        <v>12646</v>
      </c>
      <c r="K6848" s="22"/>
      <c r="L6848" s="22"/>
      <c r="M6848" s="22"/>
    </row>
    <row r="6849" spans="1:13" ht="15.15" customHeight="1" thickBot="1" x14ac:dyDescent="0.35">
      <c r="A6849" s="22"/>
      <c r="B6849" s="22"/>
      <c r="C6849" s="22"/>
      <c r="D6849" s="26"/>
      <c r="E6849" s="5" t="s">
        <v>12647</v>
      </c>
      <c r="F6849" s="3">
        <v>1</v>
      </c>
      <c r="G6849" s="20">
        <v>4.25</v>
      </c>
      <c r="H6849" s="20">
        <v>1.6</v>
      </c>
      <c r="I6849" s="20"/>
      <c r="J6849" s="30">
        <f>ROUND(F6849*G6849*H6849,3)</f>
        <v>6.8</v>
      </c>
      <c r="K6849" s="22"/>
      <c r="L6849" s="22"/>
      <c r="M6849" s="22"/>
    </row>
    <row r="6850" spans="1:13" ht="15.15" customHeight="1" thickBot="1" x14ac:dyDescent="0.35">
      <c r="A6850" s="22"/>
      <c r="B6850" s="22"/>
      <c r="C6850" s="22"/>
      <c r="D6850" s="26"/>
      <c r="E6850" s="5"/>
      <c r="F6850" s="3">
        <v>2</v>
      </c>
      <c r="G6850" s="20">
        <v>1.2</v>
      </c>
      <c r="H6850" s="20">
        <v>1.1000000000000001</v>
      </c>
      <c r="I6850" s="20"/>
      <c r="J6850" s="30">
        <f>ROUND(F6850*G6850*H6850,3)</f>
        <v>2.64</v>
      </c>
      <c r="K6850" s="32">
        <f>SUM(J6814:J6850)</f>
        <v>697.03599999999983</v>
      </c>
      <c r="L6850" s="22"/>
      <c r="M6850" s="22"/>
    </row>
    <row r="6851" spans="1:13" ht="15.45" customHeight="1" thickBot="1" x14ac:dyDescent="0.35">
      <c r="A6851" s="10" t="s">
        <v>12648</v>
      </c>
      <c r="B6851" s="5" t="s">
        <v>12649</v>
      </c>
      <c r="C6851" s="5" t="s">
        <v>12650</v>
      </c>
      <c r="D6851" s="84" t="s">
        <v>12651</v>
      </c>
      <c r="E6851" s="84"/>
      <c r="F6851" s="84"/>
      <c r="G6851" s="84"/>
      <c r="H6851" s="84"/>
      <c r="I6851" s="84"/>
      <c r="J6851" s="84"/>
      <c r="K6851" s="20">
        <f>SUM(K6854:K6875)</f>
        <v>533.30099999999993</v>
      </c>
      <c r="L6851" s="21">
        <f>ROUND(0*(1+M2/100),2)</f>
        <v>0</v>
      </c>
      <c r="M6851" s="21">
        <f>ROUND(K6851*L6851,2)</f>
        <v>0</v>
      </c>
    </row>
    <row r="6852" spans="1:13" ht="85.95" customHeight="1" thickBot="1" x14ac:dyDescent="0.35">
      <c r="A6852" s="22"/>
      <c r="B6852" s="22"/>
      <c r="C6852" s="22"/>
      <c r="D6852" s="84" t="s">
        <v>12652</v>
      </c>
      <c r="E6852" s="84"/>
      <c r="F6852" s="84"/>
      <c r="G6852" s="84"/>
      <c r="H6852" s="84"/>
      <c r="I6852" s="84"/>
      <c r="J6852" s="84"/>
      <c r="K6852" s="84"/>
      <c r="L6852" s="84"/>
      <c r="M6852" s="84"/>
    </row>
    <row r="6853" spans="1:13" ht="15.15" customHeight="1" thickBot="1" x14ac:dyDescent="0.35">
      <c r="A6853" s="22"/>
      <c r="B6853" s="22"/>
      <c r="C6853" s="22"/>
      <c r="D6853" s="22"/>
      <c r="E6853" s="23"/>
      <c r="F6853" s="25" t="s">
        <v>12653</v>
      </c>
      <c r="G6853" s="25" t="s">
        <v>12654</v>
      </c>
      <c r="H6853" s="25" t="s">
        <v>12655</v>
      </c>
      <c r="I6853" s="25" t="s">
        <v>12656</v>
      </c>
      <c r="J6853" s="25" t="s">
        <v>12657</v>
      </c>
      <c r="K6853" s="25" t="s">
        <v>12658</v>
      </c>
      <c r="L6853" s="22"/>
      <c r="M6853" s="22"/>
    </row>
    <row r="6854" spans="1:13" ht="15.15" customHeight="1" thickBot="1" x14ac:dyDescent="0.35">
      <c r="A6854" s="22"/>
      <c r="B6854" s="22"/>
      <c r="C6854" s="22"/>
      <c r="D6854" s="26"/>
      <c r="E6854" s="27" t="s">
        <v>12659</v>
      </c>
      <c r="F6854" s="28"/>
      <c r="G6854" s="29"/>
      <c r="H6854" s="29"/>
      <c r="I6854" s="29"/>
      <c r="J6854" s="41" t="s">
        <v>12660</v>
      </c>
      <c r="K6854" s="42"/>
      <c r="L6854" s="22"/>
      <c r="M6854" s="22"/>
    </row>
    <row r="6855" spans="1:13" ht="15.15" customHeight="1" thickBot="1" x14ac:dyDescent="0.35">
      <c r="A6855" s="22"/>
      <c r="B6855" s="22"/>
      <c r="C6855" s="22"/>
      <c r="D6855" s="26"/>
      <c r="E6855" s="5" t="s">
        <v>12661</v>
      </c>
      <c r="F6855" s="3">
        <v>1</v>
      </c>
      <c r="G6855" s="20">
        <v>2.25</v>
      </c>
      <c r="H6855" s="20">
        <v>1.7</v>
      </c>
      <c r="I6855" s="20"/>
      <c r="J6855" s="30">
        <f>ROUND(F6855*G6855*H6855,3)</f>
        <v>3.8250000000000002</v>
      </c>
      <c r="K6855" s="22"/>
      <c r="L6855" s="22"/>
      <c r="M6855" s="22"/>
    </row>
    <row r="6856" spans="1:13" ht="15.15" customHeight="1" thickBot="1" x14ac:dyDescent="0.35">
      <c r="A6856" s="22"/>
      <c r="B6856" s="22"/>
      <c r="C6856" s="22"/>
      <c r="D6856" s="26"/>
      <c r="E6856" s="5" t="s">
        <v>12662</v>
      </c>
      <c r="F6856" s="3">
        <v>1</v>
      </c>
      <c r="G6856" s="20">
        <v>4.3</v>
      </c>
      <c r="H6856" s="20">
        <v>1.65</v>
      </c>
      <c r="I6856" s="20"/>
      <c r="J6856" s="30">
        <f>ROUND(F6856*G6856*H6856,3)</f>
        <v>7.0949999999999998</v>
      </c>
      <c r="K6856" s="22"/>
      <c r="L6856" s="22"/>
      <c r="M6856" s="22"/>
    </row>
    <row r="6857" spans="1:13" ht="15.15" customHeight="1" thickBot="1" x14ac:dyDescent="0.35">
      <c r="A6857" s="22"/>
      <c r="B6857" s="22"/>
      <c r="C6857" s="22"/>
      <c r="D6857" s="26"/>
      <c r="E6857" s="5" t="s">
        <v>12663</v>
      </c>
      <c r="F6857" s="3">
        <v>2</v>
      </c>
      <c r="G6857" s="20">
        <v>1.2</v>
      </c>
      <c r="H6857" s="20">
        <v>1.1000000000000001</v>
      </c>
      <c r="I6857" s="20"/>
      <c r="J6857" s="30">
        <f>ROUND(F6857*G6857*H6857,3)</f>
        <v>2.64</v>
      </c>
      <c r="K6857" s="22"/>
      <c r="L6857" s="22"/>
      <c r="M6857" s="22"/>
    </row>
    <row r="6858" spans="1:13" ht="15.15" customHeight="1" thickBot="1" x14ac:dyDescent="0.35">
      <c r="A6858" s="22"/>
      <c r="B6858" s="22"/>
      <c r="C6858" s="22"/>
      <c r="D6858" s="26"/>
      <c r="E6858" s="5" t="s">
        <v>12664</v>
      </c>
      <c r="F6858" s="3"/>
      <c r="G6858" s="20"/>
      <c r="H6858" s="20"/>
      <c r="I6858" s="20"/>
      <c r="J6858" s="24" t="s">
        <v>12665</v>
      </c>
      <c r="K6858" s="22"/>
      <c r="L6858" s="22"/>
      <c r="M6858" s="22"/>
    </row>
    <row r="6859" spans="1:13" ht="21.3" customHeight="1" thickBot="1" x14ac:dyDescent="0.35">
      <c r="A6859" s="22"/>
      <c r="B6859" s="22"/>
      <c r="C6859" s="22"/>
      <c r="D6859" s="26"/>
      <c r="E6859" s="5" t="s">
        <v>12666</v>
      </c>
      <c r="F6859" s="3">
        <v>1</v>
      </c>
      <c r="G6859" s="20">
        <v>17.55</v>
      </c>
      <c r="H6859" s="20">
        <v>12.05</v>
      </c>
      <c r="I6859" s="20"/>
      <c r="J6859" s="30">
        <f t="shared" ref="J6859:J6875" si="166">ROUND(F6859*G6859*H6859,3)</f>
        <v>211.47800000000001</v>
      </c>
      <c r="K6859" s="22"/>
      <c r="L6859" s="22"/>
      <c r="M6859" s="22"/>
    </row>
    <row r="6860" spans="1:13" ht="15.15" customHeight="1" thickBot="1" x14ac:dyDescent="0.35">
      <c r="A6860" s="22"/>
      <c r="B6860" s="22"/>
      <c r="C6860" s="22"/>
      <c r="D6860" s="26"/>
      <c r="E6860" s="5"/>
      <c r="F6860" s="3">
        <v>3</v>
      </c>
      <c r="G6860" s="20">
        <v>3.05</v>
      </c>
      <c r="H6860" s="20">
        <v>0.2</v>
      </c>
      <c r="I6860" s="20"/>
      <c r="J6860" s="30">
        <f t="shared" si="166"/>
        <v>1.83</v>
      </c>
      <c r="K6860" s="22"/>
      <c r="L6860" s="22"/>
      <c r="M6860" s="22"/>
    </row>
    <row r="6861" spans="1:13" ht="15.15" customHeight="1" thickBot="1" x14ac:dyDescent="0.35">
      <c r="A6861" s="22"/>
      <c r="B6861" s="22"/>
      <c r="C6861" s="22"/>
      <c r="D6861" s="26"/>
      <c r="E6861" s="5"/>
      <c r="F6861" s="3">
        <v>-1</v>
      </c>
      <c r="G6861" s="20">
        <v>0.85</v>
      </c>
      <c r="H6861" s="20">
        <v>2.73</v>
      </c>
      <c r="I6861" s="20"/>
      <c r="J6861" s="30">
        <f t="shared" si="166"/>
        <v>-2.3210000000000002</v>
      </c>
      <c r="K6861" s="22"/>
      <c r="L6861" s="22"/>
      <c r="M6861" s="22"/>
    </row>
    <row r="6862" spans="1:13" ht="15.15" customHeight="1" thickBot="1" x14ac:dyDescent="0.35">
      <c r="A6862" s="22"/>
      <c r="B6862" s="22"/>
      <c r="C6862" s="22"/>
      <c r="D6862" s="26"/>
      <c r="E6862" s="5"/>
      <c r="F6862" s="3">
        <v>1</v>
      </c>
      <c r="G6862" s="20">
        <v>1.8</v>
      </c>
      <c r="H6862" s="20">
        <v>0.4</v>
      </c>
      <c r="I6862" s="20"/>
      <c r="J6862" s="30">
        <f t="shared" si="166"/>
        <v>0.72</v>
      </c>
      <c r="K6862" s="22"/>
      <c r="L6862" s="22"/>
      <c r="M6862" s="22"/>
    </row>
    <row r="6863" spans="1:13" ht="21.3" customHeight="1" thickBot="1" x14ac:dyDescent="0.35">
      <c r="A6863" s="22"/>
      <c r="B6863" s="22"/>
      <c r="C6863" s="22"/>
      <c r="D6863" s="26"/>
      <c r="E6863" s="5" t="s">
        <v>12667</v>
      </c>
      <c r="F6863" s="3">
        <v>1</v>
      </c>
      <c r="G6863" s="20">
        <v>2.85</v>
      </c>
      <c r="H6863" s="20">
        <v>2.5</v>
      </c>
      <c r="I6863" s="20"/>
      <c r="J6863" s="30">
        <f t="shared" si="166"/>
        <v>7.125</v>
      </c>
      <c r="K6863" s="22"/>
      <c r="L6863" s="22"/>
      <c r="M6863" s="22"/>
    </row>
    <row r="6864" spans="1:13" ht="15.15" customHeight="1" thickBot="1" x14ac:dyDescent="0.35">
      <c r="A6864" s="22"/>
      <c r="B6864" s="22"/>
      <c r="C6864" s="22"/>
      <c r="D6864" s="26"/>
      <c r="E6864" s="5"/>
      <c r="F6864" s="3">
        <v>1</v>
      </c>
      <c r="G6864" s="20">
        <v>3.65</v>
      </c>
      <c r="H6864" s="20">
        <v>3</v>
      </c>
      <c r="I6864" s="20"/>
      <c r="J6864" s="30">
        <f t="shared" si="166"/>
        <v>10.95</v>
      </c>
      <c r="K6864" s="22"/>
      <c r="L6864" s="22"/>
      <c r="M6864" s="22"/>
    </row>
    <row r="6865" spans="1:13" ht="15.15" customHeight="1" thickBot="1" x14ac:dyDescent="0.35">
      <c r="A6865" s="22"/>
      <c r="B6865" s="22"/>
      <c r="C6865" s="22"/>
      <c r="D6865" s="26"/>
      <c r="E6865" s="5" t="s">
        <v>12668</v>
      </c>
      <c r="F6865" s="3">
        <v>1</v>
      </c>
      <c r="G6865" s="20">
        <v>3.2</v>
      </c>
      <c r="H6865" s="20">
        <v>1.75</v>
      </c>
      <c r="I6865" s="20"/>
      <c r="J6865" s="30">
        <f t="shared" si="166"/>
        <v>5.6</v>
      </c>
      <c r="K6865" s="22"/>
      <c r="L6865" s="22"/>
      <c r="M6865" s="22"/>
    </row>
    <row r="6866" spans="1:13" ht="15.15" customHeight="1" thickBot="1" x14ac:dyDescent="0.35">
      <c r="A6866" s="22"/>
      <c r="B6866" s="22"/>
      <c r="C6866" s="22"/>
      <c r="D6866" s="26"/>
      <c r="E6866" s="5" t="s">
        <v>12669</v>
      </c>
      <c r="F6866" s="3">
        <v>1</v>
      </c>
      <c r="G6866" s="20">
        <v>4.3</v>
      </c>
      <c r="H6866" s="20">
        <v>1.65</v>
      </c>
      <c r="I6866" s="20"/>
      <c r="J6866" s="30">
        <f t="shared" si="166"/>
        <v>7.0949999999999998</v>
      </c>
      <c r="K6866" s="22"/>
      <c r="L6866" s="22"/>
      <c r="M6866" s="22"/>
    </row>
    <row r="6867" spans="1:13" ht="15.15" customHeight="1" thickBot="1" x14ac:dyDescent="0.35">
      <c r="A6867" s="22"/>
      <c r="B6867" s="22"/>
      <c r="C6867" s="22"/>
      <c r="D6867" s="26"/>
      <c r="E6867" s="5" t="s">
        <v>12670</v>
      </c>
      <c r="F6867" s="3">
        <v>1</v>
      </c>
      <c r="G6867" s="20">
        <v>6</v>
      </c>
      <c r="H6867" s="20">
        <v>4</v>
      </c>
      <c r="I6867" s="20"/>
      <c r="J6867" s="30">
        <f t="shared" si="166"/>
        <v>24</v>
      </c>
      <c r="K6867" s="22"/>
      <c r="L6867" s="22"/>
      <c r="M6867" s="22"/>
    </row>
    <row r="6868" spans="1:13" ht="15.15" customHeight="1" thickBot="1" x14ac:dyDescent="0.35">
      <c r="A6868" s="22"/>
      <c r="B6868" s="22"/>
      <c r="C6868" s="22"/>
      <c r="D6868" s="26"/>
      <c r="E6868" s="5" t="s">
        <v>12671</v>
      </c>
      <c r="F6868" s="3">
        <v>1</v>
      </c>
      <c r="G6868" s="20">
        <v>3.95</v>
      </c>
      <c r="H6868" s="20">
        <v>1.65</v>
      </c>
      <c r="I6868" s="20"/>
      <c r="J6868" s="30">
        <f t="shared" si="166"/>
        <v>6.5179999999999998</v>
      </c>
      <c r="K6868" s="22"/>
      <c r="L6868" s="22"/>
      <c r="M6868" s="22"/>
    </row>
    <row r="6869" spans="1:13" ht="15.15" customHeight="1" thickBot="1" x14ac:dyDescent="0.35">
      <c r="A6869" s="22"/>
      <c r="B6869" s="22"/>
      <c r="C6869" s="22"/>
      <c r="D6869" s="26"/>
      <c r="E6869" s="5" t="s">
        <v>12672</v>
      </c>
      <c r="F6869" s="3">
        <v>2</v>
      </c>
      <c r="G6869" s="20">
        <v>1.2</v>
      </c>
      <c r="H6869" s="20">
        <v>1.1000000000000001</v>
      </c>
      <c r="I6869" s="20"/>
      <c r="J6869" s="30">
        <f t="shared" si="166"/>
        <v>2.64</v>
      </c>
      <c r="K6869" s="22"/>
      <c r="L6869" s="22"/>
      <c r="M6869" s="22"/>
    </row>
    <row r="6870" spans="1:13" ht="15.15" customHeight="1" thickBot="1" x14ac:dyDescent="0.35">
      <c r="A6870" s="22"/>
      <c r="B6870" s="22"/>
      <c r="C6870" s="22"/>
      <c r="D6870" s="26"/>
      <c r="E6870" s="5" t="s">
        <v>12673</v>
      </c>
      <c r="F6870" s="3">
        <v>1</v>
      </c>
      <c r="G6870" s="20">
        <v>5</v>
      </c>
      <c r="H6870" s="20">
        <v>2.4500000000000002</v>
      </c>
      <c r="I6870" s="20"/>
      <c r="J6870" s="30">
        <f t="shared" si="166"/>
        <v>12.25</v>
      </c>
      <c r="K6870" s="22"/>
      <c r="L6870" s="22"/>
      <c r="M6870" s="22"/>
    </row>
    <row r="6871" spans="1:13" ht="15.15" customHeight="1" thickBot="1" x14ac:dyDescent="0.35">
      <c r="A6871" s="22"/>
      <c r="B6871" s="22"/>
      <c r="C6871" s="22"/>
      <c r="D6871" s="26"/>
      <c r="E6871" s="5"/>
      <c r="F6871" s="3">
        <v>1</v>
      </c>
      <c r="G6871" s="20">
        <v>2.86</v>
      </c>
      <c r="H6871" s="20">
        <v>2.1</v>
      </c>
      <c r="I6871" s="20"/>
      <c r="J6871" s="30">
        <f t="shared" si="166"/>
        <v>6.0060000000000002</v>
      </c>
      <c r="K6871" s="22"/>
      <c r="L6871" s="22"/>
      <c r="M6871" s="22"/>
    </row>
    <row r="6872" spans="1:13" ht="15.15" customHeight="1" thickBot="1" x14ac:dyDescent="0.35">
      <c r="A6872" s="22"/>
      <c r="B6872" s="22"/>
      <c r="C6872" s="22"/>
      <c r="D6872" s="26"/>
      <c r="E6872" s="5"/>
      <c r="F6872" s="3">
        <v>1</v>
      </c>
      <c r="G6872" s="20">
        <v>6</v>
      </c>
      <c r="H6872" s="20">
        <v>2.2000000000000002</v>
      </c>
      <c r="I6872" s="20"/>
      <c r="J6872" s="30">
        <f t="shared" si="166"/>
        <v>13.2</v>
      </c>
      <c r="K6872" s="22"/>
      <c r="L6872" s="22"/>
      <c r="M6872" s="22"/>
    </row>
    <row r="6873" spans="1:13" ht="15.15" customHeight="1" thickBot="1" x14ac:dyDescent="0.35">
      <c r="A6873" s="22"/>
      <c r="B6873" s="22"/>
      <c r="C6873" s="22"/>
      <c r="D6873" s="26"/>
      <c r="E6873" s="5"/>
      <c r="F6873" s="3">
        <v>1</v>
      </c>
      <c r="G6873" s="20">
        <v>11.55</v>
      </c>
      <c r="H6873" s="20">
        <v>6.3</v>
      </c>
      <c r="I6873" s="20"/>
      <c r="J6873" s="30">
        <f t="shared" si="166"/>
        <v>72.765000000000001</v>
      </c>
      <c r="K6873" s="22"/>
      <c r="L6873" s="22"/>
      <c r="M6873" s="22"/>
    </row>
    <row r="6874" spans="1:13" ht="15.15" customHeight="1" thickBot="1" x14ac:dyDescent="0.35">
      <c r="A6874" s="22"/>
      <c r="B6874" s="22"/>
      <c r="C6874" s="22"/>
      <c r="D6874" s="26"/>
      <c r="E6874" s="5" t="s">
        <v>12674</v>
      </c>
      <c r="F6874" s="3">
        <v>1</v>
      </c>
      <c r="G6874" s="20">
        <v>3.3</v>
      </c>
      <c r="H6874" s="20">
        <v>2.85</v>
      </c>
      <c r="I6874" s="20"/>
      <c r="J6874" s="30">
        <f t="shared" si="166"/>
        <v>9.4049999999999994</v>
      </c>
      <c r="K6874" s="22"/>
      <c r="L6874" s="22"/>
      <c r="M6874" s="22"/>
    </row>
    <row r="6875" spans="1:13" ht="15.15" customHeight="1" thickBot="1" x14ac:dyDescent="0.35">
      <c r="A6875" s="22"/>
      <c r="B6875" s="22"/>
      <c r="C6875" s="22"/>
      <c r="D6875" s="26"/>
      <c r="E6875" s="5" t="s">
        <v>12675</v>
      </c>
      <c r="F6875" s="3">
        <v>1</v>
      </c>
      <c r="G6875" s="20">
        <v>11.2</v>
      </c>
      <c r="H6875" s="20">
        <v>11.65</v>
      </c>
      <c r="I6875" s="20"/>
      <c r="J6875" s="30">
        <f t="shared" si="166"/>
        <v>130.47999999999999</v>
      </c>
      <c r="K6875" s="32">
        <f>SUM(J6854:J6875)</f>
        <v>533.30099999999993</v>
      </c>
      <c r="L6875" s="22"/>
      <c r="M6875" s="22"/>
    </row>
    <row r="6876" spans="1:13" ht="15.45" customHeight="1" thickBot="1" x14ac:dyDescent="0.35">
      <c r="A6876" s="10" t="s">
        <v>12676</v>
      </c>
      <c r="B6876" s="5" t="s">
        <v>12677</v>
      </c>
      <c r="C6876" s="5" t="s">
        <v>12678</v>
      </c>
      <c r="D6876" s="84" t="s">
        <v>12679</v>
      </c>
      <c r="E6876" s="84"/>
      <c r="F6876" s="84"/>
      <c r="G6876" s="84"/>
      <c r="H6876" s="84"/>
      <c r="I6876" s="84"/>
      <c r="J6876" s="84"/>
      <c r="K6876" s="20">
        <f>SUM(K6879:K6992)</f>
        <v>939.27</v>
      </c>
      <c r="L6876" s="21">
        <f>ROUND(0*(1+M2/100),2)</f>
        <v>0</v>
      </c>
      <c r="M6876" s="21">
        <f>ROUND(K6876*L6876,2)</f>
        <v>0</v>
      </c>
    </row>
    <row r="6877" spans="1:13" ht="85.95" customHeight="1" thickBot="1" x14ac:dyDescent="0.35">
      <c r="A6877" s="22"/>
      <c r="B6877" s="22"/>
      <c r="C6877" s="22"/>
      <c r="D6877" s="84" t="s">
        <v>12680</v>
      </c>
      <c r="E6877" s="84"/>
      <c r="F6877" s="84"/>
      <c r="G6877" s="84"/>
      <c r="H6877" s="84"/>
      <c r="I6877" s="84"/>
      <c r="J6877" s="84"/>
      <c r="K6877" s="84"/>
      <c r="L6877" s="84"/>
      <c r="M6877" s="84"/>
    </row>
    <row r="6878" spans="1:13" ht="15.15" customHeight="1" thickBot="1" x14ac:dyDescent="0.35">
      <c r="A6878" s="22"/>
      <c r="B6878" s="22"/>
      <c r="C6878" s="22"/>
      <c r="D6878" s="22"/>
      <c r="E6878" s="23"/>
      <c r="F6878" s="25" t="s">
        <v>12681</v>
      </c>
      <c r="G6878" s="25" t="s">
        <v>12682</v>
      </c>
      <c r="H6878" s="25" t="s">
        <v>12683</v>
      </c>
      <c r="I6878" s="25" t="s">
        <v>12684</v>
      </c>
      <c r="J6878" s="25" t="s">
        <v>12685</v>
      </c>
      <c r="K6878" s="25" t="s">
        <v>12686</v>
      </c>
      <c r="L6878" s="22"/>
      <c r="M6878" s="22"/>
    </row>
    <row r="6879" spans="1:13" ht="15.15" customHeight="1" thickBot="1" x14ac:dyDescent="0.35">
      <c r="A6879" s="22"/>
      <c r="B6879" s="22"/>
      <c r="C6879" s="22"/>
      <c r="D6879" s="26"/>
      <c r="E6879" s="27">
        <v>1</v>
      </c>
      <c r="F6879" s="28">
        <v>1</v>
      </c>
      <c r="G6879" s="29">
        <v>6.2</v>
      </c>
      <c r="H6879" s="29">
        <v>5</v>
      </c>
      <c r="I6879" s="29"/>
      <c r="J6879" s="31">
        <f t="shared" ref="J6879:J6898" si="167">ROUND(F6879*G6879*H6879,3)</f>
        <v>31</v>
      </c>
      <c r="K6879" s="42"/>
      <c r="L6879" s="22"/>
      <c r="M6879" s="22"/>
    </row>
    <row r="6880" spans="1:13" ht="15.15" customHeight="1" thickBot="1" x14ac:dyDescent="0.35">
      <c r="A6880" s="22"/>
      <c r="B6880" s="22"/>
      <c r="C6880" s="22"/>
      <c r="D6880" s="26"/>
      <c r="E6880" s="5"/>
      <c r="F6880" s="3">
        <v>1</v>
      </c>
      <c r="G6880" s="20">
        <v>3.15</v>
      </c>
      <c r="H6880" s="20">
        <v>3.65</v>
      </c>
      <c r="I6880" s="20"/>
      <c r="J6880" s="30">
        <f t="shared" si="167"/>
        <v>11.497999999999999</v>
      </c>
      <c r="K6880" s="22"/>
      <c r="L6880" s="22"/>
      <c r="M6880" s="22"/>
    </row>
    <row r="6881" spans="1:13" ht="15.15" customHeight="1" thickBot="1" x14ac:dyDescent="0.35">
      <c r="A6881" s="22"/>
      <c r="B6881" s="22"/>
      <c r="C6881" s="22"/>
      <c r="D6881" s="26"/>
      <c r="E6881" s="5"/>
      <c r="F6881" s="3">
        <v>1</v>
      </c>
      <c r="G6881" s="20">
        <v>0.9</v>
      </c>
      <c r="H6881" s="20">
        <v>0.6</v>
      </c>
      <c r="I6881" s="20"/>
      <c r="J6881" s="30">
        <f t="shared" si="167"/>
        <v>0.54</v>
      </c>
      <c r="K6881" s="22"/>
      <c r="L6881" s="22"/>
      <c r="M6881" s="22"/>
    </row>
    <row r="6882" spans="1:13" ht="15.15" customHeight="1" thickBot="1" x14ac:dyDescent="0.35">
      <c r="A6882" s="22"/>
      <c r="B6882" s="22"/>
      <c r="C6882" s="22"/>
      <c r="D6882" s="26"/>
      <c r="E6882" s="5">
        <v>2</v>
      </c>
      <c r="F6882" s="3">
        <v>1</v>
      </c>
      <c r="G6882" s="20">
        <v>6.2</v>
      </c>
      <c r="H6882" s="20">
        <v>4.3499999999999996</v>
      </c>
      <c r="I6882" s="20"/>
      <c r="J6882" s="30">
        <f t="shared" si="167"/>
        <v>26.97</v>
      </c>
      <c r="K6882" s="22"/>
      <c r="L6882" s="22"/>
      <c r="M6882" s="22"/>
    </row>
    <row r="6883" spans="1:13" ht="15.15" customHeight="1" thickBot="1" x14ac:dyDescent="0.35">
      <c r="A6883" s="22"/>
      <c r="B6883" s="22"/>
      <c r="C6883" s="22"/>
      <c r="D6883" s="26"/>
      <c r="E6883" s="5"/>
      <c r="F6883" s="3">
        <v>1</v>
      </c>
      <c r="G6883" s="20">
        <v>2.2999999999999998</v>
      </c>
      <c r="H6883" s="20">
        <v>2.2000000000000002</v>
      </c>
      <c r="I6883" s="20"/>
      <c r="J6883" s="30">
        <f t="shared" si="167"/>
        <v>5.0599999999999996</v>
      </c>
      <c r="K6883" s="22"/>
      <c r="L6883" s="22"/>
      <c r="M6883" s="22"/>
    </row>
    <row r="6884" spans="1:13" ht="15.15" customHeight="1" thickBot="1" x14ac:dyDescent="0.35">
      <c r="A6884" s="22"/>
      <c r="B6884" s="22"/>
      <c r="C6884" s="22"/>
      <c r="D6884" s="26"/>
      <c r="E6884" s="5"/>
      <c r="F6884" s="3">
        <v>1</v>
      </c>
      <c r="G6884" s="20">
        <v>3.3</v>
      </c>
      <c r="H6884" s="20">
        <v>1.2</v>
      </c>
      <c r="I6884" s="20"/>
      <c r="J6884" s="30">
        <f t="shared" si="167"/>
        <v>3.96</v>
      </c>
      <c r="K6884" s="22"/>
      <c r="L6884" s="22"/>
      <c r="M6884" s="22"/>
    </row>
    <row r="6885" spans="1:13" ht="15.15" customHeight="1" thickBot="1" x14ac:dyDescent="0.35">
      <c r="A6885" s="22"/>
      <c r="B6885" s="22"/>
      <c r="C6885" s="22"/>
      <c r="D6885" s="26"/>
      <c r="E6885" s="5"/>
      <c r="F6885" s="3">
        <v>1</v>
      </c>
      <c r="G6885" s="20">
        <v>0.9</v>
      </c>
      <c r="H6885" s="20">
        <v>0.6</v>
      </c>
      <c r="I6885" s="20"/>
      <c r="J6885" s="30">
        <f t="shared" si="167"/>
        <v>0.54</v>
      </c>
      <c r="K6885" s="22"/>
      <c r="L6885" s="22"/>
      <c r="M6885" s="22"/>
    </row>
    <row r="6886" spans="1:13" ht="15.15" customHeight="1" thickBot="1" x14ac:dyDescent="0.35">
      <c r="A6886" s="22"/>
      <c r="B6886" s="22"/>
      <c r="C6886" s="22"/>
      <c r="D6886" s="26"/>
      <c r="E6886" s="5" t="s">
        <v>12687</v>
      </c>
      <c r="F6886" s="3">
        <v>3</v>
      </c>
      <c r="G6886" s="20">
        <v>3.8</v>
      </c>
      <c r="H6886" s="20">
        <v>4.25</v>
      </c>
      <c r="I6886" s="20"/>
      <c r="J6886" s="30">
        <f t="shared" si="167"/>
        <v>48.45</v>
      </c>
      <c r="K6886" s="22"/>
      <c r="L6886" s="22"/>
      <c r="M6886" s="22"/>
    </row>
    <row r="6887" spans="1:13" ht="15.15" customHeight="1" thickBot="1" x14ac:dyDescent="0.35">
      <c r="A6887" s="22"/>
      <c r="B6887" s="22"/>
      <c r="C6887" s="22"/>
      <c r="D6887" s="26"/>
      <c r="E6887" s="5"/>
      <c r="F6887" s="3">
        <v>3</v>
      </c>
      <c r="G6887" s="20">
        <v>2.2999999999999998</v>
      </c>
      <c r="H6887" s="20">
        <v>1.85</v>
      </c>
      <c r="I6887" s="20"/>
      <c r="J6887" s="30">
        <f t="shared" si="167"/>
        <v>12.765000000000001</v>
      </c>
      <c r="K6887" s="22"/>
      <c r="L6887" s="22"/>
      <c r="M6887" s="22"/>
    </row>
    <row r="6888" spans="1:13" ht="15.15" customHeight="1" thickBot="1" x14ac:dyDescent="0.35">
      <c r="A6888" s="22"/>
      <c r="B6888" s="22"/>
      <c r="C6888" s="22"/>
      <c r="D6888" s="26"/>
      <c r="E6888" s="5"/>
      <c r="F6888" s="3">
        <v>3</v>
      </c>
      <c r="G6888" s="20">
        <v>3.3</v>
      </c>
      <c r="H6888" s="20">
        <v>1.2</v>
      </c>
      <c r="I6888" s="20"/>
      <c r="J6888" s="30">
        <f t="shared" si="167"/>
        <v>11.88</v>
      </c>
      <c r="K6888" s="22"/>
      <c r="L6888" s="22"/>
      <c r="M6888" s="22"/>
    </row>
    <row r="6889" spans="1:13" ht="15.15" customHeight="1" thickBot="1" x14ac:dyDescent="0.35">
      <c r="A6889" s="22"/>
      <c r="B6889" s="22"/>
      <c r="C6889" s="22"/>
      <c r="D6889" s="26"/>
      <c r="E6889" s="5"/>
      <c r="F6889" s="3">
        <v>3</v>
      </c>
      <c r="G6889" s="20">
        <v>0.9</v>
      </c>
      <c r="H6889" s="20">
        <v>0.6</v>
      </c>
      <c r="I6889" s="20"/>
      <c r="J6889" s="30">
        <f t="shared" si="167"/>
        <v>1.62</v>
      </c>
      <c r="K6889" s="22"/>
      <c r="L6889" s="22"/>
      <c r="M6889" s="22"/>
    </row>
    <row r="6890" spans="1:13" ht="15.15" customHeight="1" thickBot="1" x14ac:dyDescent="0.35">
      <c r="A6890" s="22"/>
      <c r="B6890" s="22"/>
      <c r="C6890" s="22"/>
      <c r="D6890" s="26"/>
      <c r="E6890" s="5" t="s">
        <v>12688</v>
      </c>
      <c r="F6890" s="3">
        <v>1</v>
      </c>
      <c r="G6890" s="20">
        <v>3.8</v>
      </c>
      <c r="H6890" s="20">
        <v>4.25</v>
      </c>
      <c r="I6890" s="20"/>
      <c r="J6890" s="30">
        <f t="shared" si="167"/>
        <v>16.149999999999999</v>
      </c>
      <c r="K6890" s="22"/>
      <c r="L6890" s="22"/>
      <c r="M6890" s="22"/>
    </row>
    <row r="6891" spans="1:13" ht="15.15" customHeight="1" thickBot="1" x14ac:dyDescent="0.35">
      <c r="A6891" s="22"/>
      <c r="B6891" s="22"/>
      <c r="C6891" s="22"/>
      <c r="D6891" s="26"/>
      <c r="E6891" s="5"/>
      <c r="F6891" s="3">
        <v>1</v>
      </c>
      <c r="G6891" s="20">
        <v>2.2999999999999998</v>
      </c>
      <c r="H6891" s="20">
        <v>1.85</v>
      </c>
      <c r="I6891" s="20"/>
      <c r="J6891" s="30">
        <f t="shared" si="167"/>
        <v>4.2549999999999999</v>
      </c>
      <c r="K6891" s="22"/>
      <c r="L6891" s="22"/>
      <c r="M6891" s="22"/>
    </row>
    <row r="6892" spans="1:13" ht="15.15" customHeight="1" thickBot="1" x14ac:dyDescent="0.35">
      <c r="A6892" s="22"/>
      <c r="B6892" s="22"/>
      <c r="C6892" s="22"/>
      <c r="D6892" s="26"/>
      <c r="E6892" s="5"/>
      <c r="F6892" s="3">
        <v>1</v>
      </c>
      <c r="G6892" s="20">
        <v>3.3</v>
      </c>
      <c r="H6892" s="20">
        <v>1.2</v>
      </c>
      <c r="I6892" s="20"/>
      <c r="J6892" s="30">
        <f t="shared" si="167"/>
        <v>3.96</v>
      </c>
      <c r="K6892" s="22"/>
      <c r="L6892" s="22"/>
      <c r="M6892" s="22"/>
    </row>
    <row r="6893" spans="1:13" ht="15.15" customHeight="1" thickBot="1" x14ac:dyDescent="0.35">
      <c r="A6893" s="22"/>
      <c r="B6893" s="22"/>
      <c r="C6893" s="22"/>
      <c r="D6893" s="26"/>
      <c r="E6893" s="5" t="s">
        <v>12689</v>
      </c>
      <c r="F6893" s="3">
        <v>1</v>
      </c>
      <c r="G6893" s="20">
        <v>3.5</v>
      </c>
      <c r="H6893" s="20">
        <v>5.55</v>
      </c>
      <c r="I6893" s="20"/>
      <c r="J6893" s="30">
        <f t="shared" si="167"/>
        <v>19.425000000000001</v>
      </c>
      <c r="K6893" s="22"/>
      <c r="L6893" s="22"/>
      <c r="M6893" s="22"/>
    </row>
    <row r="6894" spans="1:13" ht="15.15" customHeight="1" thickBot="1" x14ac:dyDescent="0.35">
      <c r="A6894" s="22"/>
      <c r="B6894" s="22"/>
      <c r="C6894" s="22"/>
      <c r="D6894" s="26"/>
      <c r="E6894" s="5"/>
      <c r="F6894" s="3">
        <v>1</v>
      </c>
      <c r="G6894" s="20">
        <v>3.3</v>
      </c>
      <c r="H6894" s="20">
        <v>1.2</v>
      </c>
      <c r="I6894" s="20"/>
      <c r="J6894" s="30">
        <f t="shared" si="167"/>
        <v>3.96</v>
      </c>
      <c r="K6894" s="22"/>
      <c r="L6894" s="22"/>
      <c r="M6894" s="22"/>
    </row>
    <row r="6895" spans="1:13" ht="15.15" customHeight="1" thickBot="1" x14ac:dyDescent="0.35">
      <c r="A6895" s="22"/>
      <c r="B6895" s="22"/>
      <c r="C6895" s="22"/>
      <c r="D6895" s="26"/>
      <c r="E6895" s="5"/>
      <c r="F6895" s="3">
        <v>1</v>
      </c>
      <c r="G6895" s="20">
        <v>1.8</v>
      </c>
      <c r="H6895" s="20">
        <v>2.15</v>
      </c>
      <c r="I6895" s="20"/>
      <c r="J6895" s="30">
        <f t="shared" si="167"/>
        <v>3.87</v>
      </c>
      <c r="K6895" s="22"/>
      <c r="L6895" s="22"/>
      <c r="M6895" s="22"/>
    </row>
    <row r="6896" spans="1:13" ht="15.15" customHeight="1" thickBot="1" x14ac:dyDescent="0.35">
      <c r="A6896" s="22"/>
      <c r="B6896" s="22"/>
      <c r="C6896" s="22"/>
      <c r="D6896" s="26"/>
      <c r="E6896" s="5"/>
      <c r="F6896" s="3">
        <v>1</v>
      </c>
      <c r="G6896" s="20">
        <v>1.2</v>
      </c>
      <c r="H6896" s="20">
        <v>1.6</v>
      </c>
      <c r="I6896" s="20"/>
      <c r="J6896" s="30">
        <f t="shared" si="167"/>
        <v>1.92</v>
      </c>
      <c r="K6896" s="22"/>
      <c r="L6896" s="22"/>
      <c r="M6896" s="22"/>
    </row>
    <row r="6897" spans="1:13" ht="15.15" customHeight="1" thickBot="1" x14ac:dyDescent="0.35">
      <c r="A6897" s="22"/>
      <c r="B6897" s="22"/>
      <c r="C6897" s="22"/>
      <c r="D6897" s="26"/>
      <c r="E6897" s="5" t="s">
        <v>12690</v>
      </c>
      <c r="F6897" s="3">
        <v>1</v>
      </c>
      <c r="G6897" s="20">
        <v>4.4000000000000004</v>
      </c>
      <c r="H6897" s="20">
        <v>1.8</v>
      </c>
      <c r="I6897" s="20"/>
      <c r="J6897" s="30">
        <f t="shared" si="167"/>
        <v>7.92</v>
      </c>
      <c r="K6897" s="22"/>
      <c r="L6897" s="22"/>
      <c r="M6897" s="22"/>
    </row>
    <row r="6898" spans="1:13" ht="15.15" customHeight="1" thickBot="1" x14ac:dyDescent="0.35">
      <c r="A6898" s="22"/>
      <c r="B6898" s="22"/>
      <c r="C6898" s="22"/>
      <c r="D6898" s="26"/>
      <c r="E6898" s="5" t="s">
        <v>12691</v>
      </c>
      <c r="F6898" s="3">
        <v>2</v>
      </c>
      <c r="G6898" s="20">
        <v>1.6</v>
      </c>
      <c r="H6898" s="20">
        <v>1.4</v>
      </c>
      <c r="I6898" s="20"/>
      <c r="J6898" s="30">
        <f t="shared" si="167"/>
        <v>4.4800000000000004</v>
      </c>
      <c r="K6898" s="22"/>
      <c r="L6898" s="22"/>
      <c r="M6898" s="22"/>
    </row>
    <row r="6899" spans="1:13" ht="15.15" customHeight="1" thickBot="1" x14ac:dyDescent="0.35">
      <c r="A6899" s="22"/>
      <c r="B6899" s="22"/>
      <c r="C6899" s="22"/>
      <c r="D6899" s="26"/>
      <c r="E6899" s="5" t="s">
        <v>12692</v>
      </c>
      <c r="F6899" s="3"/>
      <c r="G6899" s="20"/>
      <c r="H6899" s="20"/>
      <c r="I6899" s="20"/>
      <c r="J6899" s="24" t="s">
        <v>12693</v>
      </c>
      <c r="K6899" s="22"/>
      <c r="L6899" s="22"/>
      <c r="M6899" s="22"/>
    </row>
    <row r="6900" spans="1:13" ht="15.15" customHeight="1" thickBot="1" x14ac:dyDescent="0.35">
      <c r="A6900" s="22"/>
      <c r="B6900" s="22"/>
      <c r="C6900" s="22"/>
      <c r="D6900" s="26"/>
      <c r="E6900" s="5">
        <v>101</v>
      </c>
      <c r="F6900" s="3">
        <v>1</v>
      </c>
      <c r="G6900" s="20">
        <v>4.25</v>
      </c>
      <c r="H6900" s="20">
        <v>5.0999999999999996</v>
      </c>
      <c r="I6900" s="20"/>
      <c r="J6900" s="30">
        <f t="shared" ref="J6900:J6931" si="168">ROUND(F6900*G6900*H6900,3)</f>
        <v>21.675000000000001</v>
      </c>
      <c r="K6900" s="22"/>
      <c r="L6900" s="22"/>
      <c r="M6900" s="22"/>
    </row>
    <row r="6901" spans="1:13" ht="15.15" customHeight="1" thickBot="1" x14ac:dyDescent="0.35">
      <c r="A6901" s="22"/>
      <c r="B6901" s="22"/>
      <c r="C6901" s="22"/>
      <c r="D6901" s="26"/>
      <c r="E6901" s="5"/>
      <c r="F6901" s="3">
        <v>1</v>
      </c>
      <c r="G6901" s="20">
        <v>2</v>
      </c>
      <c r="H6901" s="20">
        <v>1.65</v>
      </c>
      <c r="I6901" s="20"/>
      <c r="J6901" s="30">
        <f t="shared" si="168"/>
        <v>3.3</v>
      </c>
      <c r="K6901" s="22"/>
      <c r="L6901" s="22"/>
      <c r="M6901" s="22"/>
    </row>
    <row r="6902" spans="1:13" ht="15.15" customHeight="1" thickBot="1" x14ac:dyDescent="0.35">
      <c r="A6902" s="22"/>
      <c r="B6902" s="22"/>
      <c r="C6902" s="22"/>
      <c r="D6902" s="26"/>
      <c r="E6902" s="5"/>
      <c r="F6902" s="3">
        <v>1</v>
      </c>
      <c r="G6902" s="20">
        <v>2.2999999999999998</v>
      </c>
      <c r="H6902" s="20">
        <v>2.2999999999999998</v>
      </c>
      <c r="I6902" s="20"/>
      <c r="J6902" s="30">
        <f t="shared" si="168"/>
        <v>5.29</v>
      </c>
      <c r="K6902" s="22"/>
      <c r="L6902" s="22"/>
      <c r="M6902" s="22"/>
    </row>
    <row r="6903" spans="1:13" ht="15.15" customHeight="1" thickBot="1" x14ac:dyDescent="0.35">
      <c r="A6903" s="22"/>
      <c r="B6903" s="22"/>
      <c r="C6903" s="22"/>
      <c r="D6903" s="26"/>
      <c r="E6903" s="5"/>
      <c r="F6903" s="3">
        <v>1</v>
      </c>
      <c r="G6903" s="20">
        <v>3.15</v>
      </c>
      <c r="H6903" s="20">
        <v>2.0499999999999998</v>
      </c>
      <c r="I6903" s="20"/>
      <c r="J6903" s="30">
        <f t="shared" si="168"/>
        <v>6.4580000000000002</v>
      </c>
      <c r="K6903" s="22"/>
      <c r="L6903" s="22"/>
      <c r="M6903" s="22"/>
    </row>
    <row r="6904" spans="1:13" ht="15.15" customHeight="1" thickBot="1" x14ac:dyDescent="0.35">
      <c r="A6904" s="22"/>
      <c r="B6904" s="22"/>
      <c r="C6904" s="22"/>
      <c r="D6904" s="26"/>
      <c r="E6904" s="5"/>
      <c r="F6904" s="3">
        <v>1</v>
      </c>
      <c r="G6904" s="20">
        <v>0.9</v>
      </c>
      <c r="H6904" s="20">
        <v>0.6</v>
      </c>
      <c r="I6904" s="20"/>
      <c r="J6904" s="30">
        <f t="shared" si="168"/>
        <v>0.54</v>
      </c>
      <c r="K6904" s="22"/>
      <c r="L6904" s="22"/>
      <c r="M6904" s="22"/>
    </row>
    <row r="6905" spans="1:13" ht="15.15" customHeight="1" thickBot="1" x14ac:dyDescent="0.35">
      <c r="A6905" s="22"/>
      <c r="B6905" s="22"/>
      <c r="C6905" s="22"/>
      <c r="D6905" s="26"/>
      <c r="E6905" s="5">
        <v>102</v>
      </c>
      <c r="F6905" s="3">
        <v>1</v>
      </c>
      <c r="G6905" s="20">
        <v>4.25</v>
      </c>
      <c r="H6905" s="20">
        <v>4.55</v>
      </c>
      <c r="I6905" s="20"/>
      <c r="J6905" s="30">
        <f t="shared" si="168"/>
        <v>19.338000000000001</v>
      </c>
      <c r="K6905" s="22"/>
      <c r="L6905" s="22"/>
      <c r="M6905" s="22"/>
    </row>
    <row r="6906" spans="1:13" ht="15.15" customHeight="1" thickBot="1" x14ac:dyDescent="0.35">
      <c r="A6906" s="22"/>
      <c r="B6906" s="22"/>
      <c r="C6906" s="22"/>
      <c r="D6906" s="26"/>
      <c r="E6906" s="5"/>
      <c r="F6906" s="3">
        <v>1</v>
      </c>
      <c r="G6906" s="20">
        <v>0.55000000000000004</v>
      </c>
      <c r="H6906" s="20">
        <v>0.8</v>
      </c>
      <c r="I6906" s="20"/>
      <c r="J6906" s="30">
        <f t="shared" si="168"/>
        <v>0.44</v>
      </c>
      <c r="K6906" s="22"/>
      <c r="L6906" s="22"/>
      <c r="M6906" s="22"/>
    </row>
    <row r="6907" spans="1:13" ht="15.15" customHeight="1" thickBot="1" x14ac:dyDescent="0.35">
      <c r="A6907" s="22"/>
      <c r="B6907" s="22"/>
      <c r="C6907" s="22"/>
      <c r="D6907" s="26"/>
      <c r="E6907" s="5"/>
      <c r="F6907" s="3">
        <v>1</v>
      </c>
      <c r="G6907" s="20">
        <v>3.15</v>
      </c>
      <c r="H6907" s="20">
        <v>1.6</v>
      </c>
      <c r="I6907" s="20"/>
      <c r="J6907" s="30">
        <f t="shared" si="168"/>
        <v>5.04</v>
      </c>
      <c r="K6907" s="22"/>
      <c r="L6907" s="22"/>
      <c r="M6907" s="22"/>
    </row>
    <row r="6908" spans="1:13" ht="15.15" customHeight="1" thickBot="1" x14ac:dyDescent="0.35">
      <c r="A6908" s="22"/>
      <c r="B6908" s="22"/>
      <c r="C6908" s="22"/>
      <c r="D6908" s="26"/>
      <c r="E6908" s="5"/>
      <c r="F6908" s="3">
        <v>1</v>
      </c>
      <c r="G6908" s="20">
        <v>3.3</v>
      </c>
      <c r="H6908" s="20">
        <v>1.2</v>
      </c>
      <c r="I6908" s="20"/>
      <c r="J6908" s="30">
        <f t="shared" si="168"/>
        <v>3.96</v>
      </c>
      <c r="K6908" s="22"/>
      <c r="L6908" s="22"/>
      <c r="M6908" s="22"/>
    </row>
    <row r="6909" spans="1:13" ht="15.15" customHeight="1" thickBot="1" x14ac:dyDescent="0.35">
      <c r="A6909" s="22"/>
      <c r="B6909" s="22"/>
      <c r="C6909" s="22"/>
      <c r="D6909" s="26"/>
      <c r="E6909" s="5"/>
      <c r="F6909" s="3">
        <v>1</v>
      </c>
      <c r="G6909" s="20">
        <v>0.9</v>
      </c>
      <c r="H6909" s="20">
        <v>0.6</v>
      </c>
      <c r="I6909" s="20"/>
      <c r="J6909" s="30">
        <f t="shared" si="168"/>
        <v>0.54</v>
      </c>
      <c r="K6909" s="22"/>
      <c r="L6909" s="22"/>
      <c r="M6909" s="22"/>
    </row>
    <row r="6910" spans="1:13" ht="15.15" customHeight="1" thickBot="1" x14ac:dyDescent="0.35">
      <c r="A6910" s="22"/>
      <c r="B6910" s="22"/>
      <c r="C6910" s="22"/>
      <c r="D6910" s="26"/>
      <c r="E6910" s="5">
        <v>103</v>
      </c>
      <c r="F6910" s="3">
        <v>1</v>
      </c>
      <c r="G6910" s="20">
        <v>4.25</v>
      </c>
      <c r="H6910" s="20">
        <v>3.9</v>
      </c>
      <c r="I6910" s="20"/>
      <c r="J6910" s="30">
        <f t="shared" si="168"/>
        <v>16.574999999999999</v>
      </c>
      <c r="K6910" s="22"/>
      <c r="L6910" s="22"/>
      <c r="M6910" s="22"/>
    </row>
    <row r="6911" spans="1:13" ht="15.15" customHeight="1" thickBot="1" x14ac:dyDescent="0.35">
      <c r="A6911" s="22"/>
      <c r="B6911" s="22"/>
      <c r="C6911" s="22"/>
      <c r="D6911" s="26"/>
      <c r="E6911" s="5"/>
      <c r="F6911" s="3">
        <v>1</v>
      </c>
      <c r="G6911" s="20">
        <v>2.2999999999999998</v>
      </c>
      <c r="H6911" s="20">
        <v>2</v>
      </c>
      <c r="I6911" s="20"/>
      <c r="J6911" s="30">
        <f t="shared" si="168"/>
        <v>4.5999999999999996</v>
      </c>
      <c r="K6911" s="22"/>
      <c r="L6911" s="22"/>
      <c r="M6911" s="22"/>
    </row>
    <row r="6912" spans="1:13" ht="15.15" customHeight="1" thickBot="1" x14ac:dyDescent="0.35">
      <c r="A6912" s="22"/>
      <c r="B6912" s="22"/>
      <c r="C6912" s="22"/>
      <c r="D6912" s="26"/>
      <c r="E6912" s="5"/>
      <c r="F6912" s="3">
        <v>1</v>
      </c>
      <c r="G6912" s="20">
        <v>3.3</v>
      </c>
      <c r="H6912" s="20">
        <v>1.2</v>
      </c>
      <c r="I6912" s="20"/>
      <c r="J6912" s="30">
        <f t="shared" si="168"/>
        <v>3.96</v>
      </c>
      <c r="K6912" s="22"/>
      <c r="L6912" s="22"/>
      <c r="M6912" s="22"/>
    </row>
    <row r="6913" spans="1:13" ht="15.15" customHeight="1" thickBot="1" x14ac:dyDescent="0.35">
      <c r="A6913" s="22"/>
      <c r="B6913" s="22"/>
      <c r="C6913" s="22"/>
      <c r="D6913" s="26"/>
      <c r="E6913" s="5"/>
      <c r="F6913" s="3">
        <v>1</v>
      </c>
      <c r="G6913" s="20">
        <v>0.9</v>
      </c>
      <c r="H6913" s="20">
        <v>0.6</v>
      </c>
      <c r="I6913" s="20"/>
      <c r="J6913" s="30">
        <f t="shared" si="168"/>
        <v>0.54</v>
      </c>
      <c r="K6913" s="22"/>
      <c r="L6913" s="22"/>
      <c r="M6913" s="22"/>
    </row>
    <row r="6914" spans="1:13" ht="15.15" customHeight="1" thickBot="1" x14ac:dyDescent="0.35">
      <c r="A6914" s="22"/>
      <c r="B6914" s="22"/>
      <c r="C6914" s="22"/>
      <c r="D6914" s="26"/>
      <c r="E6914" s="5" t="s">
        <v>12694</v>
      </c>
      <c r="F6914" s="3">
        <v>4</v>
      </c>
      <c r="G6914" s="20">
        <v>4.25</v>
      </c>
      <c r="H6914" s="20">
        <v>3.85</v>
      </c>
      <c r="I6914" s="20"/>
      <c r="J6914" s="30">
        <f t="shared" si="168"/>
        <v>65.45</v>
      </c>
      <c r="K6914" s="22"/>
      <c r="L6914" s="22"/>
      <c r="M6914" s="22"/>
    </row>
    <row r="6915" spans="1:13" ht="15.15" customHeight="1" thickBot="1" x14ac:dyDescent="0.35">
      <c r="A6915" s="22"/>
      <c r="B6915" s="22"/>
      <c r="C6915" s="22"/>
      <c r="D6915" s="26"/>
      <c r="E6915" s="5"/>
      <c r="F6915" s="3">
        <v>4</v>
      </c>
      <c r="G6915" s="20">
        <v>3.3</v>
      </c>
      <c r="H6915" s="20">
        <v>1.2</v>
      </c>
      <c r="I6915" s="20"/>
      <c r="J6915" s="30">
        <f t="shared" si="168"/>
        <v>15.84</v>
      </c>
      <c r="K6915" s="22"/>
      <c r="L6915" s="22"/>
      <c r="M6915" s="22"/>
    </row>
    <row r="6916" spans="1:13" ht="15.15" customHeight="1" thickBot="1" x14ac:dyDescent="0.35">
      <c r="A6916" s="22"/>
      <c r="B6916" s="22"/>
      <c r="C6916" s="22"/>
      <c r="D6916" s="26"/>
      <c r="E6916" s="5"/>
      <c r="F6916" s="3">
        <v>4</v>
      </c>
      <c r="G6916" s="20">
        <v>2.2999999999999998</v>
      </c>
      <c r="H6916" s="20">
        <v>1.9</v>
      </c>
      <c r="I6916" s="20"/>
      <c r="J6916" s="30">
        <f t="shared" si="168"/>
        <v>17.48</v>
      </c>
      <c r="K6916" s="22"/>
      <c r="L6916" s="22"/>
      <c r="M6916" s="22"/>
    </row>
    <row r="6917" spans="1:13" ht="15.15" customHeight="1" thickBot="1" x14ac:dyDescent="0.35">
      <c r="A6917" s="22"/>
      <c r="B6917" s="22"/>
      <c r="C6917" s="22"/>
      <c r="D6917" s="26"/>
      <c r="E6917" s="5"/>
      <c r="F6917" s="3">
        <v>3</v>
      </c>
      <c r="G6917" s="20">
        <v>0.9</v>
      </c>
      <c r="H6917" s="20">
        <v>0.6</v>
      </c>
      <c r="I6917" s="20"/>
      <c r="J6917" s="30">
        <f t="shared" si="168"/>
        <v>1.62</v>
      </c>
      <c r="K6917" s="22"/>
      <c r="L6917" s="22"/>
      <c r="M6917" s="22"/>
    </row>
    <row r="6918" spans="1:13" ht="15.15" customHeight="1" thickBot="1" x14ac:dyDescent="0.35">
      <c r="A6918" s="22"/>
      <c r="B6918" s="22"/>
      <c r="C6918" s="22"/>
      <c r="D6918" s="26"/>
      <c r="E6918" s="5"/>
      <c r="F6918" s="3">
        <v>-4</v>
      </c>
      <c r="G6918" s="20">
        <v>0.8</v>
      </c>
      <c r="H6918" s="20">
        <v>0.45</v>
      </c>
      <c r="I6918" s="20"/>
      <c r="J6918" s="30">
        <f t="shared" si="168"/>
        <v>-1.44</v>
      </c>
      <c r="K6918" s="22"/>
      <c r="L6918" s="22"/>
      <c r="M6918" s="22"/>
    </row>
    <row r="6919" spans="1:13" ht="15.15" customHeight="1" thickBot="1" x14ac:dyDescent="0.35">
      <c r="A6919" s="22"/>
      <c r="B6919" s="22"/>
      <c r="C6919" s="22"/>
      <c r="D6919" s="26"/>
      <c r="E6919" s="5">
        <v>108</v>
      </c>
      <c r="F6919" s="3">
        <v>1</v>
      </c>
      <c r="G6919" s="20">
        <v>5.55</v>
      </c>
      <c r="H6919" s="20">
        <v>3.49</v>
      </c>
      <c r="I6919" s="20"/>
      <c r="J6919" s="30">
        <f t="shared" si="168"/>
        <v>19.37</v>
      </c>
      <c r="K6919" s="22"/>
      <c r="L6919" s="22"/>
      <c r="M6919" s="22"/>
    </row>
    <row r="6920" spans="1:13" ht="15.15" customHeight="1" thickBot="1" x14ac:dyDescent="0.35">
      <c r="A6920" s="22"/>
      <c r="B6920" s="22"/>
      <c r="C6920" s="22"/>
      <c r="D6920" s="26"/>
      <c r="E6920" s="5"/>
      <c r="F6920" s="3">
        <v>1</v>
      </c>
      <c r="G6920" s="20">
        <v>3.25</v>
      </c>
      <c r="H6920" s="20">
        <v>1.2</v>
      </c>
      <c r="I6920" s="20"/>
      <c r="J6920" s="30">
        <f t="shared" si="168"/>
        <v>3.9</v>
      </c>
      <c r="K6920" s="22"/>
      <c r="L6920" s="22"/>
      <c r="M6920" s="22"/>
    </row>
    <row r="6921" spans="1:13" ht="15.15" customHeight="1" thickBot="1" x14ac:dyDescent="0.35">
      <c r="A6921" s="22"/>
      <c r="B6921" s="22"/>
      <c r="C6921" s="22"/>
      <c r="D6921" s="26"/>
      <c r="E6921" s="5"/>
      <c r="F6921" s="3">
        <v>1</v>
      </c>
      <c r="G6921" s="20">
        <v>2.7</v>
      </c>
      <c r="H6921" s="20">
        <v>1.55</v>
      </c>
      <c r="I6921" s="20"/>
      <c r="J6921" s="30">
        <f t="shared" si="168"/>
        <v>4.1849999999999996</v>
      </c>
      <c r="K6921" s="22"/>
      <c r="L6921" s="22"/>
      <c r="M6921" s="22"/>
    </row>
    <row r="6922" spans="1:13" ht="15.15" customHeight="1" thickBot="1" x14ac:dyDescent="0.35">
      <c r="A6922" s="22"/>
      <c r="B6922" s="22"/>
      <c r="C6922" s="22"/>
      <c r="D6922" s="26"/>
      <c r="E6922" s="5"/>
      <c r="F6922" s="3">
        <v>1</v>
      </c>
      <c r="G6922" s="20">
        <v>1.8</v>
      </c>
      <c r="H6922" s="20">
        <v>0.6</v>
      </c>
      <c r="I6922" s="20"/>
      <c r="J6922" s="30">
        <f t="shared" si="168"/>
        <v>1.08</v>
      </c>
      <c r="K6922" s="22"/>
      <c r="L6922" s="22"/>
      <c r="M6922" s="22"/>
    </row>
    <row r="6923" spans="1:13" ht="15.15" customHeight="1" thickBot="1" x14ac:dyDescent="0.35">
      <c r="A6923" s="22"/>
      <c r="B6923" s="22"/>
      <c r="C6923" s="22"/>
      <c r="D6923" s="26"/>
      <c r="E6923" s="5">
        <v>109</v>
      </c>
      <c r="F6923" s="3">
        <v>1</v>
      </c>
      <c r="G6923" s="20">
        <v>4.4000000000000004</v>
      </c>
      <c r="H6923" s="20">
        <v>4.2</v>
      </c>
      <c r="I6923" s="20"/>
      <c r="J6923" s="30">
        <f t="shared" si="168"/>
        <v>18.48</v>
      </c>
      <c r="K6923" s="22"/>
      <c r="L6923" s="22"/>
      <c r="M6923" s="22"/>
    </row>
    <row r="6924" spans="1:13" ht="15.15" customHeight="1" thickBot="1" x14ac:dyDescent="0.35">
      <c r="A6924" s="22"/>
      <c r="B6924" s="22"/>
      <c r="C6924" s="22"/>
      <c r="D6924" s="26"/>
      <c r="E6924" s="5"/>
      <c r="F6924" s="3">
        <v>1</v>
      </c>
      <c r="G6924" s="20">
        <v>1.65</v>
      </c>
      <c r="H6924" s="20">
        <v>2.7</v>
      </c>
      <c r="I6924" s="20"/>
      <c r="J6924" s="30">
        <f t="shared" si="168"/>
        <v>4.4550000000000001</v>
      </c>
      <c r="K6924" s="22"/>
      <c r="L6924" s="22"/>
      <c r="M6924" s="22"/>
    </row>
    <row r="6925" spans="1:13" ht="15.15" customHeight="1" thickBot="1" x14ac:dyDescent="0.35">
      <c r="A6925" s="22"/>
      <c r="B6925" s="22"/>
      <c r="C6925" s="22"/>
      <c r="D6925" s="26"/>
      <c r="E6925" s="5"/>
      <c r="F6925" s="3">
        <v>1</v>
      </c>
      <c r="G6925" s="20">
        <v>1.6</v>
      </c>
      <c r="H6925" s="20">
        <v>0.6</v>
      </c>
      <c r="I6925" s="20"/>
      <c r="J6925" s="30">
        <f t="shared" si="168"/>
        <v>0.96</v>
      </c>
      <c r="K6925" s="22"/>
      <c r="L6925" s="22"/>
      <c r="M6925" s="22"/>
    </row>
    <row r="6926" spans="1:13" ht="15.15" customHeight="1" thickBot="1" x14ac:dyDescent="0.35">
      <c r="A6926" s="22"/>
      <c r="B6926" s="22"/>
      <c r="C6926" s="22"/>
      <c r="D6926" s="26"/>
      <c r="E6926" s="5">
        <v>110</v>
      </c>
      <c r="F6926" s="3">
        <v>1</v>
      </c>
      <c r="G6926" s="20">
        <v>4.55</v>
      </c>
      <c r="H6926" s="20">
        <v>4.5999999999999996</v>
      </c>
      <c r="I6926" s="20"/>
      <c r="J6926" s="30">
        <f t="shared" si="168"/>
        <v>20.93</v>
      </c>
      <c r="K6926" s="22"/>
      <c r="L6926" s="22"/>
      <c r="M6926" s="22"/>
    </row>
    <row r="6927" spans="1:13" ht="15.15" customHeight="1" thickBot="1" x14ac:dyDescent="0.35">
      <c r="A6927" s="22"/>
      <c r="B6927" s="22"/>
      <c r="C6927" s="22"/>
      <c r="D6927" s="26"/>
      <c r="E6927" s="5"/>
      <c r="F6927" s="3">
        <v>1</v>
      </c>
      <c r="G6927" s="20">
        <v>3</v>
      </c>
      <c r="H6927" s="20">
        <v>1.2</v>
      </c>
      <c r="I6927" s="20"/>
      <c r="J6927" s="30">
        <f t="shared" si="168"/>
        <v>3.6</v>
      </c>
      <c r="K6927" s="22"/>
      <c r="L6927" s="22"/>
      <c r="M6927" s="22"/>
    </row>
    <row r="6928" spans="1:13" ht="15.15" customHeight="1" thickBot="1" x14ac:dyDescent="0.35">
      <c r="A6928" s="22"/>
      <c r="B6928" s="22"/>
      <c r="C6928" s="22"/>
      <c r="D6928" s="26"/>
      <c r="E6928" s="5"/>
      <c r="F6928" s="3">
        <v>1</v>
      </c>
      <c r="G6928" s="20">
        <v>1.5</v>
      </c>
      <c r="H6928" s="20">
        <v>2.2000000000000002</v>
      </c>
      <c r="I6928" s="20"/>
      <c r="J6928" s="30">
        <f t="shared" si="168"/>
        <v>3.3</v>
      </c>
      <c r="K6928" s="22"/>
      <c r="L6928" s="22"/>
      <c r="M6928" s="22"/>
    </row>
    <row r="6929" spans="1:13" ht="15.15" customHeight="1" thickBot="1" x14ac:dyDescent="0.35">
      <c r="A6929" s="22"/>
      <c r="B6929" s="22"/>
      <c r="C6929" s="22"/>
      <c r="D6929" s="26"/>
      <c r="E6929" s="5"/>
      <c r="F6929" s="3">
        <v>1</v>
      </c>
      <c r="G6929" s="20">
        <v>2.1</v>
      </c>
      <c r="H6929" s="20">
        <v>2.1</v>
      </c>
      <c r="I6929" s="20"/>
      <c r="J6929" s="30">
        <f t="shared" si="168"/>
        <v>4.41</v>
      </c>
      <c r="K6929" s="22"/>
      <c r="L6929" s="22"/>
      <c r="M6929" s="22"/>
    </row>
    <row r="6930" spans="1:13" ht="15.15" customHeight="1" thickBot="1" x14ac:dyDescent="0.35">
      <c r="A6930" s="22"/>
      <c r="B6930" s="22"/>
      <c r="C6930" s="22"/>
      <c r="D6930" s="26"/>
      <c r="E6930" s="5">
        <v>111</v>
      </c>
      <c r="F6930" s="3">
        <v>1</v>
      </c>
      <c r="G6930" s="20">
        <v>4.5999999999999996</v>
      </c>
      <c r="H6930" s="20">
        <v>3.8</v>
      </c>
      <c r="I6930" s="20"/>
      <c r="J6930" s="30">
        <f t="shared" si="168"/>
        <v>17.48</v>
      </c>
      <c r="K6930" s="22"/>
      <c r="L6930" s="22"/>
      <c r="M6930" s="22"/>
    </row>
    <row r="6931" spans="1:13" ht="15.15" customHeight="1" thickBot="1" x14ac:dyDescent="0.35">
      <c r="A6931" s="22"/>
      <c r="B6931" s="22"/>
      <c r="C6931" s="22"/>
      <c r="D6931" s="26"/>
      <c r="E6931" s="5"/>
      <c r="F6931" s="3">
        <v>1</v>
      </c>
      <c r="G6931" s="20">
        <v>1.95</v>
      </c>
      <c r="H6931" s="20">
        <v>2.2999999999999998</v>
      </c>
      <c r="I6931" s="20"/>
      <c r="J6931" s="30">
        <f t="shared" si="168"/>
        <v>4.4850000000000003</v>
      </c>
      <c r="K6931" s="22"/>
      <c r="L6931" s="22"/>
      <c r="M6931" s="22"/>
    </row>
    <row r="6932" spans="1:13" ht="15.15" customHeight="1" thickBot="1" x14ac:dyDescent="0.35">
      <c r="A6932" s="22"/>
      <c r="B6932" s="22"/>
      <c r="C6932" s="22"/>
      <c r="D6932" s="26"/>
      <c r="E6932" s="5"/>
      <c r="F6932" s="3">
        <v>1</v>
      </c>
      <c r="G6932" s="20">
        <v>2.95</v>
      </c>
      <c r="H6932" s="20">
        <v>1.4</v>
      </c>
      <c r="I6932" s="20"/>
      <c r="J6932" s="30">
        <f t="shared" ref="J6932:J6953" si="169">ROUND(F6932*G6932*H6932,3)</f>
        <v>4.13</v>
      </c>
      <c r="K6932" s="22"/>
      <c r="L6932" s="22"/>
      <c r="M6932" s="22"/>
    </row>
    <row r="6933" spans="1:13" ht="15.15" customHeight="1" thickBot="1" x14ac:dyDescent="0.35">
      <c r="A6933" s="22"/>
      <c r="B6933" s="22"/>
      <c r="C6933" s="22"/>
      <c r="D6933" s="26"/>
      <c r="E6933" s="5">
        <v>112</v>
      </c>
      <c r="F6933" s="3">
        <v>1</v>
      </c>
      <c r="G6933" s="20">
        <v>4.5999999999999996</v>
      </c>
      <c r="H6933" s="20">
        <v>3.95</v>
      </c>
      <c r="I6933" s="20"/>
      <c r="J6933" s="30">
        <f t="shared" si="169"/>
        <v>18.170000000000002</v>
      </c>
      <c r="K6933" s="22"/>
      <c r="L6933" s="22"/>
      <c r="M6933" s="22"/>
    </row>
    <row r="6934" spans="1:13" ht="15.15" customHeight="1" thickBot="1" x14ac:dyDescent="0.35">
      <c r="A6934" s="22"/>
      <c r="B6934" s="22"/>
      <c r="C6934" s="22"/>
      <c r="D6934" s="26"/>
      <c r="E6934" s="5"/>
      <c r="F6934" s="3">
        <v>1</v>
      </c>
      <c r="G6934" s="20">
        <v>2.95</v>
      </c>
      <c r="H6934" s="20">
        <v>1.2</v>
      </c>
      <c r="I6934" s="20"/>
      <c r="J6934" s="30">
        <f t="shared" si="169"/>
        <v>3.54</v>
      </c>
      <c r="K6934" s="22"/>
      <c r="L6934" s="22"/>
      <c r="M6934" s="22"/>
    </row>
    <row r="6935" spans="1:13" ht="15.15" customHeight="1" thickBot="1" x14ac:dyDescent="0.35">
      <c r="A6935" s="22"/>
      <c r="B6935" s="22"/>
      <c r="C6935" s="22"/>
      <c r="D6935" s="26"/>
      <c r="E6935" s="5"/>
      <c r="F6935" s="3">
        <v>1</v>
      </c>
      <c r="G6935" s="20">
        <v>0.6</v>
      </c>
      <c r="H6935" s="20">
        <v>1.4</v>
      </c>
      <c r="I6935" s="20"/>
      <c r="J6935" s="30">
        <f t="shared" si="169"/>
        <v>0.84</v>
      </c>
      <c r="K6935" s="22"/>
      <c r="L6935" s="22"/>
      <c r="M6935" s="22"/>
    </row>
    <row r="6936" spans="1:13" ht="15.15" customHeight="1" thickBot="1" x14ac:dyDescent="0.35">
      <c r="A6936" s="22"/>
      <c r="B6936" s="22"/>
      <c r="C6936" s="22"/>
      <c r="D6936" s="26"/>
      <c r="E6936" s="5"/>
      <c r="F6936" s="3">
        <v>1</v>
      </c>
      <c r="G6936" s="20">
        <v>2.2000000000000002</v>
      </c>
      <c r="H6936" s="20">
        <v>1.4</v>
      </c>
      <c r="I6936" s="20"/>
      <c r="J6936" s="30">
        <f t="shared" si="169"/>
        <v>3.08</v>
      </c>
      <c r="K6936" s="22"/>
      <c r="L6936" s="22"/>
      <c r="M6936" s="22"/>
    </row>
    <row r="6937" spans="1:13" ht="15.15" customHeight="1" thickBot="1" x14ac:dyDescent="0.35">
      <c r="A6937" s="22"/>
      <c r="B6937" s="22"/>
      <c r="C6937" s="22"/>
      <c r="D6937" s="26"/>
      <c r="E6937" s="5">
        <v>113</v>
      </c>
      <c r="F6937" s="3">
        <v>1</v>
      </c>
      <c r="G6937" s="20">
        <v>4.5999999999999996</v>
      </c>
      <c r="H6937" s="20">
        <v>3.8</v>
      </c>
      <c r="I6937" s="20"/>
      <c r="J6937" s="30">
        <f t="shared" si="169"/>
        <v>17.48</v>
      </c>
      <c r="K6937" s="22"/>
      <c r="L6937" s="22"/>
      <c r="M6937" s="22"/>
    </row>
    <row r="6938" spans="1:13" ht="15.15" customHeight="1" thickBot="1" x14ac:dyDescent="0.35">
      <c r="A6938" s="22"/>
      <c r="B6938" s="22"/>
      <c r="C6938" s="22"/>
      <c r="D6938" s="26"/>
      <c r="E6938" s="5"/>
      <c r="F6938" s="3">
        <v>1</v>
      </c>
      <c r="G6938" s="20">
        <v>2.95</v>
      </c>
      <c r="H6938" s="20">
        <v>1.35</v>
      </c>
      <c r="I6938" s="20"/>
      <c r="J6938" s="30">
        <f t="shared" si="169"/>
        <v>3.9830000000000001</v>
      </c>
      <c r="K6938" s="22"/>
      <c r="L6938" s="22"/>
      <c r="M6938" s="22"/>
    </row>
    <row r="6939" spans="1:13" ht="15.15" customHeight="1" thickBot="1" x14ac:dyDescent="0.35">
      <c r="A6939" s="22"/>
      <c r="B6939" s="22"/>
      <c r="C6939" s="22"/>
      <c r="D6939" s="26"/>
      <c r="E6939" s="5"/>
      <c r="F6939" s="3">
        <v>1</v>
      </c>
      <c r="G6939" s="20">
        <v>1.95</v>
      </c>
      <c r="H6939" s="20">
        <v>2.2999999999999998</v>
      </c>
      <c r="I6939" s="20"/>
      <c r="J6939" s="30">
        <f t="shared" si="169"/>
        <v>4.4850000000000003</v>
      </c>
      <c r="K6939" s="22"/>
      <c r="L6939" s="22"/>
      <c r="M6939" s="22"/>
    </row>
    <row r="6940" spans="1:13" ht="15.15" customHeight="1" thickBot="1" x14ac:dyDescent="0.35">
      <c r="A6940" s="22"/>
      <c r="B6940" s="22"/>
      <c r="C6940" s="22"/>
      <c r="D6940" s="26"/>
      <c r="E6940" s="5">
        <v>114</v>
      </c>
      <c r="F6940" s="3">
        <v>1</v>
      </c>
      <c r="G6940" s="20">
        <v>4.25</v>
      </c>
      <c r="H6940" s="20">
        <v>3.85</v>
      </c>
      <c r="I6940" s="20"/>
      <c r="J6940" s="30">
        <f t="shared" si="169"/>
        <v>16.363</v>
      </c>
      <c r="K6940" s="22"/>
      <c r="L6940" s="22"/>
      <c r="M6940" s="22"/>
    </row>
    <row r="6941" spans="1:13" ht="15.15" customHeight="1" thickBot="1" x14ac:dyDescent="0.35">
      <c r="A6941" s="22"/>
      <c r="B6941" s="22"/>
      <c r="C6941" s="22"/>
      <c r="D6941" s="26"/>
      <c r="E6941" s="5"/>
      <c r="F6941" s="3">
        <v>1</v>
      </c>
      <c r="G6941" s="20">
        <v>3.3</v>
      </c>
      <c r="H6941" s="20">
        <v>1.2</v>
      </c>
      <c r="I6941" s="20"/>
      <c r="J6941" s="30">
        <f t="shared" si="169"/>
        <v>3.96</v>
      </c>
      <c r="K6941" s="22"/>
      <c r="L6941" s="22"/>
      <c r="M6941" s="22"/>
    </row>
    <row r="6942" spans="1:13" ht="15.15" customHeight="1" thickBot="1" x14ac:dyDescent="0.35">
      <c r="A6942" s="22"/>
      <c r="B6942" s="22"/>
      <c r="C6942" s="22"/>
      <c r="D6942" s="26"/>
      <c r="E6942" s="5"/>
      <c r="F6942" s="3">
        <v>1</v>
      </c>
      <c r="G6942" s="20">
        <v>0.9</v>
      </c>
      <c r="H6942" s="20">
        <v>0.6</v>
      </c>
      <c r="I6942" s="20"/>
      <c r="J6942" s="30">
        <f t="shared" si="169"/>
        <v>0.54</v>
      </c>
      <c r="K6942" s="22"/>
      <c r="L6942" s="22"/>
      <c r="M6942" s="22"/>
    </row>
    <row r="6943" spans="1:13" ht="15.15" customHeight="1" thickBot="1" x14ac:dyDescent="0.35">
      <c r="A6943" s="22"/>
      <c r="B6943" s="22"/>
      <c r="C6943" s="22"/>
      <c r="D6943" s="26"/>
      <c r="E6943" s="5">
        <v>115</v>
      </c>
      <c r="F6943" s="3">
        <v>1</v>
      </c>
      <c r="G6943" s="20">
        <v>4.25</v>
      </c>
      <c r="H6943" s="20">
        <v>3.85</v>
      </c>
      <c r="I6943" s="20"/>
      <c r="J6943" s="30">
        <f t="shared" si="169"/>
        <v>16.363</v>
      </c>
      <c r="K6943" s="22"/>
      <c r="L6943" s="22"/>
      <c r="M6943" s="22"/>
    </row>
    <row r="6944" spans="1:13" ht="15.15" customHeight="1" thickBot="1" x14ac:dyDescent="0.35">
      <c r="A6944" s="22"/>
      <c r="B6944" s="22"/>
      <c r="C6944" s="22"/>
      <c r="D6944" s="26"/>
      <c r="E6944" s="5"/>
      <c r="F6944" s="3">
        <v>1</v>
      </c>
      <c r="G6944" s="20">
        <v>2.5499999999999998</v>
      </c>
      <c r="H6944" s="20">
        <v>0.8</v>
      </c>
      <c r="I6944" s="20"/>
      <c r="J6944" s="30">
        <f t="shared" si="169"/>
        <v>2.04</v>
      </c>
      <c r="K6944" s="22"/>
      <c r="L6944" s="22"/>
      <c r="M6944" s="22"/>
    </row>
    <row r="6945" spans="1:13" ht="15.15" customHeight="1" thickBot="1" x14ac:dyDescent="0.35">
      <c r="A6945" s="22"/>
      <c r="B6945" s="22"/>
      <c r="C6945" s="22"/>
      <c r="D6945" s="26"/>
      <c r="E6945" s="5"/>
      <c r="F6945" s="3">
        <v>1</v>
      </c>
      <c r="G6945" s="20">
        <v>2.2999999999999998</v>
      </c>
      <c r="H6945" s="20">
        <v>1.1000000000000001</v>
      </c>
      <c r="I6945" s="20"/>
      <c r="J6945" s="30">
        <f t="shared" si="169"/>
        <v>2.5299999999999998</v>
      </c>
      <c r="K6945" s="22"/>
      <c r="L6945" s="22"/>
      <c r="M6945" s="22"/>
    </row>
    <row r="6946" spans="1:13" ht="15.15" customHeight="1" thickBot="1" x14ac:dyDescent="0.35">
      <c r="A6946" s="22"/>
      <c r="B6946" s="22"/>
      <c r="C6946" s="22"/>
      <c r="D6946" s="26"/>
      <c r="E6946" s="5">
        <v>116</v>
      </c>
      <c r="F6946" s="3">
        <v>1</v>
      </c>
      <c r="G6946" s="20">
        <v>5.35</v>
      </c>
      <c r="H6946" s="20">
        <v>3.5</v>
      </c>
      <c r="I6946" s="20"/>
      <c r="J6946" s="30">
        <f t="shared" si="169"/>
        <v>18.725000000000001</v>
      </c>
      <c r="K6946" s="22"/>
      <c r="L6946" s="22"/>
      <c r="M6946" s="22"/>
    </row>
    <row r="6947" spans="1:13" ht="15.15" customHeight="1" thickBot="1" x14ac:dyDescent="0.35">
      <c r="A6947" s="22"/>
      <c r="B6947" s="22"/>
      <c r="C6947" s="22"/>
      <c r="D6947" s="26"/>
      <c r="E6947" s="5"/>
      <c r="F6947" s="3">
        <v>1</v>
      </c>
      <c r="G6947" s="20">
        <v>4</v>
      </c>
      <c r="H6947" s="20">
        <v>1.2</v>
      </c>
      <c r="I6947" s="20"/>
      <c r="J6947" s="30">
        <f t="shared" si="169"/>
        <v>4.8</v>
      </c>
      <c r="K6947" s="22"/>
      <c r="L6947" s="22"/>
      <c r="M6947" s="22"/>
    </row>
    <row r="6948" spans="1:13" ht="15.15" customHeight="1" thickBot="1" x14ac:dyDescent="0.35">
      <c r="A6948" s="22"/>
      <c r="B6948" s="22"/>
      <c r="C6948" s="22"/>
      <c r="D6948" s="26"/>
      <c r="E6948" s="5"/>
      <c r="F6948" s="3">
        <v>1</v>
      </c>
      <c r="G6948" s="20">
        <v>2.6</v>
      </c>
      <c r="H6948" s="20">
        <v>2</v>
      </c>
      <c r="I6948" s="20"/>
      <c r="J6948" s="30">
        <f t="shared" si="169"/>
        <v>5.2</v>
      </c>
      <c r="K6948" s="22"/>
      <c r="L6948" s="22"/>
      <c r="M6948" s="22"/>
    </row>
    <row r="6949" spans="1:13" ht="15.15" customHeight="1" thickBot="1" x14ac:dyDescent="0.35">
      <c r="A6949" s="22"/>
      <c r="B6949" s="22"/>
      <c r="C6949" s="22"/>
      <c r="D6949" s="26"/>
      <c r="E6949" s="5">
        <v>117</v>
      </c>
      <c r="F6949" s="3">
        <v>1</v>
      </c>
      <c r="G6949" s="20">
        <v>4.5</v>
      </c>
      <c r="H6949" s="20">
        <v>3.6</v>
      </c>
      <c r="I6949" s="20"/>
      <c r="J6949" s="30">
        <f t="shared" si="169"/>
        <v>16.2</v>
      </c>
      <c r="K6949" s="22"/>
      <c r="L6949" s="22"/>
      <c r="M6949" s="22"/>
    </row>
    <row r="6950" spans="1:13" ht="15.15" customHeight="1" thickBot="1" x14ac:dyDescent="0.35">
      <c r="A6950" s="22"/>
      <c r="B6950" s="22"/>
      <c r="C6950" s="22"/>
      <c r="D6950" s="26"/>
      <c r="E6950" s="5"/>
      <c r="F6950" s="3">
        <v>1</v>
      </c>
      <c r="G6950" s="20">
        <v>1.85</v>
      </c>
      <c r="H6950" s="20">
        <v>1.8</v>
      </c>
      <c r="I6950" s="20"/>
      <c r="J6950" s="30">
        <f t="shared" si="169"/>
        <v>3.33</v>
      </c>
      <c r="K6950" s="22"/>
      <c r="L6950" s="22"/>
      <c r="M6950" s="22"/>
    </row>
    <row r="6951" spans="1:13" ht="15.15" customHeight="1" thickBot="1" x14ac:dyDescent="0.35">
      <c r="A6951" s="22"/>
      <c r="B6951" s="22"/>
      <c r="C6951" s="22"/>
      <c r="D6951" s="26"/>
      <c r="E6951" s="5"/>
      <c r="F6951" s="3">
        <v>1</v>
      </c>
      <c r="G6951" s="20">
        <v>2.5</v>
      </c>
      <c r="H6951" s="20">
        <v>1.5</v>
      </c>
      <c r="I6951" s="20"/>
      <c r="J6951" s="30">
        <f t="shared" si="169"/>
        <v>3.75</v>
      </c>
      <c r="K6951" s="22"/>
      <c r="L6951" s="22"/>
      <c r="M6951" s="22"/>
    </row>
    <row r="6952" spans="1:13" ht="15.15" customHeight="1" thickBot="1" x14ac:dyDescent="0.35">
      <c r="A6952" s="22"/>
      <c r="B6952" s="22"/>
      <c r="C6952" s="22"/>
      <c r="D6952" s="26"/>
      <c r="E6952" s="5" t="s">
        <v>12695</v>
      </c>
      <c r="F6952" s="3">
        <v>1</v>
      </c>
      <c r="G6952" s="20">
        <v>4.4000000000000004</v>
      </c>
      <c r="H6952" s="20">
        <v>1.8</v>
      </c>
      <c r="I6952" s="20"/>
      <c r="J6952" s="30">
        <f t="shared" si="169"/>
        <v>7.92</v>
      </c>
      <c r="K6952" s="22"/>
      <c r="L6952" s="22"/>
      <c r="M6952" s="22"/>
    </row>
    <row r="6953" spans="1:13" ht="15.15" customHeight="1" thickBot="1" x14ac:dyDescent="0.35">
      <c r="A6953" s="22"/>
      <c r="B6953" s="22"/>
      <c r="C6953" s="22"/>
      <c r="D6953" s="26"/>
      <c r="E6953" s="5" t="s">
        <v>12696</v>
      </c>
      <c r="F6953" s="3">
        <v>2</v>
      </c>
      <c r="G6953" s="20">
        <v>1.6</v>
      </c>
      <c r="H6953" s="20">
        <v>1.4</v>
      </c>
      <c r="I6953" s="20"/>
      <c r="J6953" s="30">
        <f t="shared" si="169"/>
        <v>4.4800000000000004</v>
      </c>
      <c r="K6953" s="22"/>
      <c r="L6953" s="22"/>
      <c r="M6953" s="22"/>
    </row>
    <row r="6954" spans="1:13" ht="15.15" customHeight="1" thickBot="1" x14ac:dyDescent="0.35">
      <c r="A6954" s="22"/>
      <c r="B6954" s="22"/>
      <c r="C6954" s="22"/>
      <c r="D6954" s="26"/>
      <c r="E6954" s="5" t="s">
        <v>12697</v>
      </c>
      <c r="F6954" s="3"/>
      <c r="G6954" s="20"/>
      <c r="H6954" s="20"/>
      <c r="I6954" s="20"/>
      <c r="J6954" s="24" t="s">
        <v>12698</v>
      </c>
      <c r="K6954" s="22"/>
      <c r="L6954" s="22"/>
      <c r="M6954" s="22"/>
    </row>
    <row r="6955" spans="1:13" ht="15.15" customHeight="1" thickBot="1" x14ac:dyDescent="0.35">
      <c r="A6955" s="22"/>
      <c r="B6955" s="22"/>
      <c r="C6955" s="22"/>
      <c r="D6955" s="26"/>
      <c r="E6955" s="5">
        <v>201</v>
      </c>
      <c r="F6955" s="3">
        <v>1</v>
      </c>
      <c r="G6955" s="20">
        <v>4.25</v>
      </c>
      <c r="H6955" s="20">
        <v>3.75</v>
      </c>
      <c r="I6955" s="20"/>
      <c r="J6955" s="30">
        <f t="shared" ref="J6955:J6992" si="170">ROUND(F6955*G6955*H6955,3)</f>
        <v>15.938000000000001</v>
      </c>
      <c r="K6955" s="22"/>
      <c r="L6955" s="22"/>
      <c r="M6955" s="22"/>
    </row>
    <row r="6956" spans="1:13" ht="15.15" customHeight="1" thickBot="1" x14ac:dyDescent="0.35">
      <c r="A6956" s="22"/>
      <c r="B6956" s="22"/>
      <c r="C6956" s="22"/>
      <c r="D6956" s="26"/>
      <c r="E6956" s="5"/>
      <c r="F6956" s="3">
        <v>1</v>
      </c>
      <c r="G6956" s="20">
        <v>3.3</v>
      </c>
      <c r="H6956" s="20">
        <v>1.2</v>
      </c>
      <c r="I6956" s="20"/>
      <c r="J6956" s="30">
        <f t="shared" si="170"/>
        <v>3.96</v>
      </c>
      <c r="K6956" s="22"/>
      <c r="L6956" s="22"/>
      <c r="M6956" s="22"/>
    </row>
    <row r="6957" spans="1:13" ht="15.15" customHeight="1" thickBot="1" x14ac:dyDescent="0.35">
      <c r="A6957" s="22"/>
      <c r="B6957" s="22"/>
      <c r="C6957" s="22"/>
      <c r="D6957" s="26"/>
      <c r="E6957" s="5"/>
      <c r="F6957" s="3">
        <v>1</v>
      </c>
      <c r="G6957" s="20">
        <v>0.9</v>
      </c>
      <c r="H6957" s="20">
        <v>0.6</v>
      </c>
      <c r="I6957" s="20"/>
      <c r="J6957" s="30">
        <f t="shared" si="170"/>
        <v>0.54</v>
      </c>
      <c r="K6957" s="22"/>
      <c r="L6957" s="22"/>
      <c r="M6957" s="22"/>
    </row>
    <row r="6958" spans="1:13" ht="15.15" customHeight="1" thickBot="1" x14ac:dyDescent="0.35">
      <c r="A6958" s="22"/>
      <c r="B6958" s="22"/>
      <c r="C6958" s="22"/>
      <c r="D6958" s="26"/>
      <c r="E6958" s="5"/>
      <c r="F6958" s="3">
        <v>1</v>
      </c>
      <c r="G6958" s="20">
        <v>2.2999999999999998</v>
      </c>
      <c r="H6958" s="20">
        <v>1.8</v>
      </c>
      <c r="I6958" s="20"/>
      <c r="J6958" s="30">
        <f t="shared" si="170"/>
        <v>4.1399999999999997</v>
      </c>
      <c r="K6958" s="22"/>
      <c r="L6958" s="22"/>
      <c r="M6958" s="22"/>
    </row>
    <row r="6959" spans="1:13" ht="15.15" customHeight="1" thickBot="1" x14ac:dyDescent="0.35">
      <c r="A6959" s="22"/>
      <c r="B6959" s="22"/>
      <c r="C6959" s="22"/>
      <c r="D6959" s="26"/>
      <c r="E6959" s="5" t="s">
        <v>12699</v>
      </c>
      <c r="F6959" s="3">
        <v>2</v>
      </c>
      <c r="G6959" s="20">
        <v>4.25</v>
      </c>
      <c r="H6959" s="20">
        <v>3.9</v>
      </c>
      <c r="I6959" s="20"/>
      <c r="J6959" s="30">
        <f t="shared" si="170"/>
        <v>33.15</v>
      </c>
      <c r="K6959" s="22"/>
      <c r="L6959" s="22"/>
      <c r="M6959" s="22"/>
    </row>
    <row r="6960" spans="1:13" ht="15.15" customHeight="1" thickBot="1" x14ac:dyDescent="0.35">
      <c r="A6960" s="22"/>
      <c r="B6960" s="22"/>
      <c r="C6960" s="22"/>
      <c r="D6960" s="26"/>
      <c r="E6960" s="5"/>
      <c r="F6960" s="3">
        <v>2</v>
      </c>
      <c r="G6960" s="20">
        <v>1.5</v>
      </c>
      <c r="H6960" s="20">
        <v>0.45</v>
      </c>
      <c r="I6960" s="20"/>
      <c r="J6960" s="30">
        <f t="shared" si="170"/>
        <v>1.35</v>
      </c>
      <c r="K6960" s="22"/>
      <c r="L6960" s="22"/>
      <c r="M6960" s="22"/>
    </row>
    <row r="6961" spans="1:13" ht="15.15" customHeight="1" thickBot="1" x14ac:dyDescent="0.35">
      <c r="A6961" s="22"/>
      <c r="B6961" s="22"/>
      <c r="C6961" s="22"/>
      <c r="D6961" s="26"/>
      <c r="E6961" s="5"/>
      <c r="F6961" s="3">
        <v>2</v>
      </c>
      <c r="G6961" s="20">
        <v>2.2999999999999998</v>
      </c>
      <c r="H6961" s="20">
        <v>1.5</v>
      </c>
      <c r="I6961" s="20"/>
      <c r="J6961" s="30">
        <f t="shared" si="170"/>
        <v>6.9</v>
      </c>
      <c r="K6961" s="22"/>
      <c r="L6961" s="22"/>
      <c r="M6961" s="22"/>
    </row>
    <row r="6962" spans="1:13" ht="15.15" customHeight="1" thickBot="1" x14ac:dyDescent="0.35">
      <c r="A6962" s="22"/>
      <c r="B6962" s="22"/>
      <c r="C6962" s="22"/>
      <c r="D6962" s="26"/>
      <c r="E6962" s="5"/>
      <c r="F6962" s="3">
        <v>2</v>
      </c>
      <c r="G6962" s="20">
        <v>3.3</v>
      </c>
      <c r="H6962" s="20">
        <v>1.2</v>
      </c>
      <c r="I6962" s="20"/>
      <c r="J6962" s="30">
        <f t="shared" si="170"/>
        <v>7.92</v>
      </c>
      <c r="K6962" s="22"/>
      <c r="L6962" s="22"/>
      <c r="M6962" s="22"/>
    </row>
    <row r="6963" spans="1:13" ht="15.15" customHeight="1" thickBot="1" x14ac:dyDescent="0.35">
      <c r="A6963" s="22"/>
      <c r="B6963" s="22"/>
      <c r="C6963" s="22"/>
      <c r="D6963" s="26"/>
      <c r="E6963" s="5"/>
      <c r="F6963" s="3">
        <v>2</v>
      </c>
      <c r="G6963" s="20">
        <v>0.9</v>
      </c>
      <c r="H6963" s="20">
        <v>0.6</v>
      </c>
      <c r="I6963" s="20"/>
      <c r="J6963" s="30">
        <f t="shared" si="170"/>
        <v>1.08</v>
      </c>
      <c r="K6963" s="22"/>
      <c r="L6963" s="22"/>
      <c r="M6963" s="22"/>
    </row>
    <row r="6964" spans="1:13" ht="15.15" customHeight="1" thickBot="1" x14ac:dyDescent="0.35">
      <c r="A6964" s="22"/>
      <c r="B6964" s="22"/>
      <c r="C6964" s="22"/>
      <c r="D6964" s="26"/>
      <c r="E6964" s="5">
        <v>204</v>
      </c>
      <c r="F6964" s="3">
        <v>1</v>
      </c>
      <c r="G6964" s="20">
        <v>4.25</v>
      </c>
      <c r="H6964" s="20">
        <v>3.8</v>
      </c>
      <c r="I6964" s="20"/>
      <c r="J6964" s="30">
        <f t="shared" si="170"/>
        <v>16.149999999999999</v>
      </c>
      <c r="K6964" s="22"/>
      <c r="L6964" s="22"/>
      <c r="M6964" s="22"/>
    </row>
    <row r="6965" spans="1:13" ht="15.15" customHeight="1" thickBot="1" x14ac:dyDescent="0.35">
      <c r="A6965" s="22"/>
      <c r="B6965" s="22"/>
      <c r="C6965" s="22"/>
      <c r="D6965" s="26"/>
      <c r="E6965" s="5"/>
      <c r="F6965" s="3">
        <v>1</v>
      </c>
      <c r="G6965" s="20">
        <v>2.2999999999999998</v>
      </c>
      <c r="H6965" s="20">
        <v>1.45</v>
      </c>
      <c r="I6965" s="20"/>
      <c r="J6965" s="30">
        <f t="shared" si="170"/>
        <v>3.335</v>
      </c>
      <c r="K6965" s="22"/>
      <c r="L6965" s="22"/>
      <c r="M6965" s="22"/>
    </row>
    <row r="6966" spans="1:13" ht="15.15" customHeight="1" thickBot="1" x14ac:dyDescent="0.35">
      <c r="A6966" s="22"/>
      <c r="B6966" s="22"/>
      <c r="C6966" s="22"/>
      <c r="D6966" s="26"/>
      <c r="E6966" s="5"/>
      <c r="F6966" s="3">
        <v>1</v>
      </c>
      <c r="G6966" s="20">
        <v>1.5</v>
      </c>
      <c r="H6966" s="20">
        <v>0.45</v>
      </c>
      <c r="I6966" s="20"/>
      <c r="J6966" s="30">
        <f t="shared" si="170"/>
        <v>0.67500000000000004</v>
      </c>
      <c r="K6966" s="22"/>
      <c r="L6966" s="22"/>
      <c r="M6966" s="22"/>
    </row>
    <row r="6967" spans="1:13" ht="15.15" customHeight="1" thickBot="1" x14ac:dyDescent="0.35">
      <c r="A6967" s="22"/>
      <c r="B6967" s="22"/>
      <c r="C6967" s="22"/>
      <c r="D6967" s="26"/>
      <c r="E6967" s="5"/>
      <c r="F6967" s="3">
        <v>1</v>
      </c>
      <c r="G6967" s="20">
        <v>3.3</v>
      </c>
      <c r="H6967" s="20">
        <v>1.2</v>
      </c>
      <c r="I6967" s="20"/>
      <c r="J6967" s="30">
        <f t="shared" si="170"/>
        <v>3.96</v>
      </c>
      <c r="K6967" s="22"/>
      <c r="L6967" s="22"/>
      <c r="M6967" s="22"/>
    </row>
    <row r="6968" spans="1:13" ht="15.15" customHeight="1" thickBot="1" x14ac:dyDescent="0.35">
      <c r="A6968" s="22"/>
      <c r="B6968" s="22"/>
      <c r="C6968" s="22"/>
      <c r="D6968" s="26"/>
      <c r="E6968" s="5"/>
      <c r="F6968" s="3">
        <v>1</v>
      </c>
      <c r="G6968" s="20">
        <v>0.9</v>
      </c>
      <c r="H6968" s="20">
        <v>0.6</v>
      </c>
      <c r="I6968" s="20"/>
      <c r="J6968" s="30">
        <f t="shared" si="170"/>
        <v>0.54</v>
      </c>
      <c r="K6968" s="22"/>
      <c r="L6968" s="22"/>
      <c r="M6968" s="22"/>
    </row>
    <row r="6969" spans="1:13" ht="15.15" customHeight="1" thickBot="1" x14ac:dyDescent="0.35">
      <c r="A6969" s="22"/>
      <c r="B6969" s="22"/>
      <c r="C6969" s="22"/>
      <c r="D6969" s="26"/>
      <c r="E6969" s="5">
        <v>205</v>
      </c>
      <c r="F6969" s="3">
        <v>1</v>
      </c>
      <c r="G6969" s="20">
        <v>4.25</v>
      </c>
      <c r="H6969" s="20">
        <v>3.6</v>
      </c>
      <c r="I6969" s="20"/>
      <c r="J6969" s="30">
        <f t="shared" si="170"/>
        <v>15.3</v>
      </c>
      <c r="K6969" s="22"/>
      <c r="L6969" s="22"/>
      <c r="M6969" s="22"/>
    </row>
    <row r="6970" spans="1:13" ht="15.15" customHeight="1" thickBot="1" x14ac:dyDescent="0.35">
      <c r="A6970" s="22"/>
      <c r="B6970" s="22"/>
      <c r="C6970" s="22"/>
      <c r="D6970" s="26"/>
      <c r="E6970" s="5"/>
      <c r="F6970" s="3">
        <v>1</v>
      </c>
      <c r="G6970" s="20">
        <v>3.3</v>
      </c>
      <c r="H6970" s="20">
        <v>1.5</v>
      </c>
      <c r="I6970" s="20"/>
      <c r="J6970" s="30">
        <f t="shared" si="170"/>
        <v>4.95</v>
      </c>
      <c r="K6970" s="22"/>
      <c r="L6970" s="22"/>
      <c r="M6970" s="22"/>
    </row>
    <row r="6971" spans="1:13" ht="15.15" customHeight="1" thickBot="1" x14ac:dyDescent="0.35">
      <c r="A6971" s="22"/>
      <c r="B6971" s="22"/>
      <c r="C6971" s="22"/>
      <c r="D6971" s="26"/>
      <c r="E6971" s="5"/>
      <c r="F6971" s="3">
        <v>1</v>
      </c>
      <c r="G6971" s="20">
        <v>2.2999999999999998</v>
      </c>
      <c r="H6971" s="20">
        <v>1.55</v>
      </c>
      <c r="I6971" s="20"/>
      <c r="J6971" s="30">
        <f t="shared" si="170"/>
        <v>3.5649999999999999</v>
      </c>
      <c r="K6971" s="22"/>
      <c r="L6971" s="22"/>
      <c r="M6971" s="22"/>
    </row>
    <row r="6972" spans="1:13" ht="15.15" customHeight="1" thickBot="1" x14ac:dyDescent="0.35">
      <c r="A6972" s="22"/>
      <c r="B6972" s="22"/>
      <c r="C6972" s="22"/>
      <c r="D6972" s="26"/>
      <c r="E6972" s="5"/>
      <c r="F6972" s="3">
        <v>1</v>
      </c>
      <c r="G6972" s="20">
        <v>1.5</v>
      </c>
      <c r="H6972" s="20">
        <v>0.45</v>
      </c>
      <c r="I6972" s="20"/>
      <c r="J6972" s="30">
        <f t="shared" si="170"/>
        <v>0.67500000000000004</v>
      </c>
      <c r="K6972" s="22"/>
      <c r="L6972" s="22"/>
      <c r="M6972" s="22"/>
    </row>
    <row r="6973" spans="1:13" ht="15.15" customHeight="1" thickBot="1" x14ac:dyDescent="0.35">
      <c r="A6973" s="22"/>
      <c r="B6973" s="22"/>
      <c r="C6973" s="22"/>
      <c r="D6973" s="26"/>
      <c r="E6973" s="5"/>
      <c r="F6973" s="3">
        <v>1</v>
      </c>
      <c r="G6973" s="20">
        <v>1.5</v>
      </c>
      <c r="H6973" s="20">
        <v>0.45</v>
      </c>
      <c r="I6973" s="20"/>
      <c r="J6973" s="30">
        <f t="shared" si="170"/>
        <v>0.67500000000000004</v>
      </c>
      <c r="K6973" s="22"/>
      <c r="L6973" s="22"/>
      <c r="M6973" s="22"/>
    </row>
    <row r="6974" spans="1:13" ht="15.15" customHeight="1" thickBot="1" x14ac:dyDescent="0.35">
      <c r="A6974" s="22"/>
      <c r="B6974" s="22"/>
      <c r="C6974" s="22"/>
      <c r="D6974" s="26"/>
      <c r="E6974" s="5">
        <v>206</v>
      </c>
      <c r="F6974" s="3">
        <v>1</v>
      </c>
      <c r="G6974" s="20">
        <v>5.2</v>
      </c>
      <c r="H6974" s="20">
        <v>3.45</v>
      </c>
      <c r="I6974" s="20"/>
      <c r="J6974" s="30">
        <f t="shared" si="170"/>
        <v>17.940000000000001</v>
      </c>
      <c r="K6974" s="22"/>
      <c r="L6974" s="22"/>
      <c r="M6974" s="22"/>
    </row>
    <row r="6975" spans="1:13" ht="15.15" customHeight="1" thickBot="1" x14ac:dyDescent="0.35">
      <c r="A6975" s="22"/>
      <c r="B6975" s="22"/>
      <c r="C6975" s="22"/>
      <c r="D6975" s="26"/>
      <c r="E6975" s="5"/>
      <c r="F6975" s="3">
        <v>1</v>
      </c>
      <c r="G6975" s="20">
        <v>4.5999999999999996</v>
      </c>
      <c r="H6975" s="20">
        <v>0.6</v>
      </c>
      <c r="I6975" s="20"/>
      <c r="J6975" s="30">
        <f t="shared" si="170"/>
        <v>2.76</v>
      </c>
      <c r="K6975" s="22"/>
      <c r="L6975" s="22"/>
      <c r="M6975" s="22"/>
    </row>
    <row r="6976" spans="1:13" ht="15.15" customHeight="1" thickBot="1" x14ac:dyDescent="0.35">
      <c r="A6976" s="22"/>
      <c r="B6976" s="22"/>
      <c r="C6976" s="22"/>
      <c r="D6976" s="26"/>
      <c r="E6976" s="5"/>
      <c r="F6976" s="3">
        <v>1</v>
      </c>
      <c r="G6976" s="20">
        <v>2.2000000000000002</v>
      </c>
      <c r="H6976" s="20">
        <v>1.5</v>
      </c>
      <c r="I6976" s="20"/>
      <c r="J6976" s="30">
        <f t="shared" si="170"/>
        <v>3.3</v>
      </c>
      <c r="K6976" s="22"/>
      <c r="L6976" s="22"/>
      <c r="M6976" s="22"/>
    </row>
    <row r="6977" spans="1:13" ht="15.15" customHeight="1" thickBot="1" x14ac:dyDescent="0.35">
      <c r="A6977" s="22"/>
      <c r="B6977" s="22"/>
      <c r="C6977" s="22"/>
      <c r="D6977" s="26"/>
      <c r="E6977" s="5"/>
      <c r="F6977" s="3">
        <v>1</v>
      </c>
      <c r="G6977" s="20">
        <v>2.2999999999999998</v>
      </c>
      <c r="H6977" s="20">
        <v>1.35</v>
      </c>
      <c r="I6977" s="20"/>
      <c r="J6977" s="30">
        <f t="shared" si="170"/>
        <v>3.105</v>
      </c>
      <c r="K6977" s="22"/>
      <c r="L6977" s="22"/>
      <c r="M6977" s="22"/>
    </row>
    <row r="6978" spans="1:13" ht="15.15" customHeight="1" thickBot="1" x14ac:dyDescent="0.35">
      <c r="A6978" s="22"/>
      <c r="B6978" s="22"/>
      <c r="C6978" s="22"/>
      <c r="D6978" s="26"/>
      <c r="E6978" s="5">
        <v>207</v>
      </c>
      <c r="F6978" s="3">
        <v>1</v>
      </c>
      <c r="G6978" s="20">
        <v>4.25</v>
      </c>
      <c r="H6978" s="20">
        <v>3.75</v>
      </c>
      <c r="I6978" s="20"/>
      <c r="J6978" s="30">
        <f t="shared" si="170"/>
        <v>15.938000000000001</v>
      </c>
      <c r="K6978" s="22"/>
      <c r="L6978" s="22"/>
      <c r="M6978" s="22"/>
    </row>
    <row r="6979" spans="1:13" ht="15.15" customHeight="1" thickBot="1" x14ac:dyDescent="0.35">
      <c r="A6979" s="22"/>
      <c r="B6979" s="22"/>
      <c r="C6979" s="22"/>
      <c r="D6979" s="26"/>
      <c r="E6979" s="5"/>
      <c r="F6979" s="3">
        <v>1</v>
      </c>
      <c r="G6979" s="20">
        <v>2.5</v>
      </c>
      <c r="H6979" s="20">
        <v>1.5</v>
      </c>
      <c r="I6979" s="20"/>
      <c r="J6979" s="30">
        <f t="shared" si="170"/>
        <v>3.75</v>
      </c>
      <c r="K6979" s="22"/>
      <c r="L6979" s="22"/>
      <c r="M6979" s="22"/>
    </row>
    <row r="6980" spans="1:13" ht="15.15" customHeight="1" thickBot="1" x14ac:dyDescent="0.35">
      <c r="A6980" s="22"/>
      <c r="B6980" s="22"/>
      <c r="C6980" s="22"/>
      <c r="D6980" s="26"/>
      <c r="E6980" s="5"/>
      <c r="F6980" s="3">
        <v>1</v>
      </c>
      <c r="G6980" s="20">
        <v>0.8</v>
      </c>
      <c r="H6980" s="20">
        <v>0.95</v>
      </c>
      <c r="I6980" s="20"/>
      <c r="J6980" s="30">
        <f t="shared" si="170"/>
        <v>0.76</v>
      </c>
      <c r="K6980" s="22"/>
      <c r="L6980" s="22"/>
      <c r="M6980" s="22"/>
    </row>
    <row r="6981" spans="1:13" ht="15.15" customHeight="1" thickBot="1" x14ac:dyDescent="0.35">
      <c r="A6981" s="22"/>
      <c r="B6981" s="22"/>
      <c r="C6981" s="22"/>
      <c r="D6981" s="26"/>
      <c r="E6981" s="5"/>
      <c r="F6981" s="3">
        <v>1</v>
      </c>
      <c r="G6981" s="20">
        <v>2.2999999999999998</v>
      </c>
      <c r="H6981" s="20">
        <v>2.15</v>
      </c>
      <c r="I6981" s="20"/>
      <c r="J6981" s="30">
        <f t="shared" si="170"/>
        <v>4.9450000000000003</v>
      </c>
      <c r="K6981" s="22"/>
      <c r="L6981" s="22"/>
      <c r="M6981" s="22"/>
    </row>
    <row r="6982" spans="1:13" ht="15.15" customHeight="1" thickBot="1" x14ac:dyDescent="0.35">
      <c r="A6982" s="22"/>
      <c r="B6982" s="22"/>
      <c r="C6982" s="22"/>
      <c r="D6982" s="26"/>
      <c r="E6982" s="5">
        <v>208</v>
      </c>
      <c r="F6982" s="3">
        <v>1</v>
      </c>
      <c r="G6982" s="20">
        <v>5.55</v>
      </c>
      <c r="H6982" s="20">
        <v>3.55</v>
      </c>
      <c r="I6982" s="20"/>
      <c r="J6982" s="30">
        <f t="shared" si="170"/>
        <v>19.702999999999999</v>
      </c>
      <c r="K6982" s="22"/>
      <c r="L6982" s="22"/>
      <c r="M6982" s="22"/>
    </row>
    <row r="6983" spans="1:13" ht="15.15" customHeight="1" thickBot="1" x14ac:dyDescent="0.35">
      <c r="A6983" s="22"/>
      <c r="B6983" s="22"/>
      <c r="C6983" s="22"/>
      <c r="D6983" s="26"/>
      <c r="E6983" s="5"/>
      <c r="F6983" s="3">
        <v>1</v>
      </c>
      <c r="G6983" s="20">
        <v>3.25</v>
      </c>
      <c r="H6983" s="20">
        <v>1.2</v>
      </c>
      <c r="I6983" s="20"/>
      <c r="J6983" s="30">
        <f t="shared" si="170"/>
        <v>3.9</v>
      </c>
      <c r="K6983" s="22"/>
      <c r="L6983" s="22"/>
      <c r="M6983" s="22"/>
    </row>
    <row r="6984" spans="1:13" ht="15.15" customHeight="1" thickBot="1" x14ac:dyDescent="0.35">
      <c r="A6984" s="22"/>
      <c r="B6984" s="22"/>
      <c r="C6984" s="22"/>
      <c r="D6984" s="26"/>
      <c r="E6984" s="5"/>
      <c r="F6984" s="3">
        <v>1</v>
      </c>
      <c r="G6984" s="20">
        <v>1.8</v>
      </c>
      <c r="H6984" s="20">
        <v>2.15</v>
      </c>
      <c r="I6984" s="20"/>
      <c r="J6984" s="30">
        <f t="shared" si="170"/>
        <v>3.87</v>
      </c>
      <c r="K6984" s="22"/>
      <c r="L6984" s="22"/>
      <c r="M6984" s="22"/>
    </row>
    <row r="6985" spans="1:13" ht="15.15" customHeight="1" thickBot="1" x14ac:dyDescent="0.35">
      <c r="A6985" s="22"/>
      <c r="B6985" s="22"/>
      <c r="C6985" s="22"/>
      <c r="D6985" s="26"/>
      <c r="E6985" s="5"/>
      <c r="F6985" s="3">
        <v>1</v>
      </c>
      <c r="G6985" s="20">
        <v>0.9</v>
      </c>
      <c r="H6985" s="20">
        <v>1.6</v>
      </c>
      <c r="I6985" s="20"/>
      <c r="J6985" s="30">
        <f t="shared" si="170"/>
        <v>1.44</v>
      </c>
      <c r="K6985" s="22"/>
      <c r="L6985" s="22"/>
      <c r="M6985" s="22"/>
    </row>
    <row r="6986" spans="1:13" ht="15.15" customHeight="1" thickBot="1" x14ac:dyDescent="0.35">
      <c r="A6986" s="22"/>
      <c r="B6986" s="22"/>
      <c r="C6986" s="22"/>
      <c r="D6986" s="26"/>
      <c r="E6986" s="5">
        <v>209</v>
      </c>
      <c r="F6986" s="3">
        <v>1</v>
      </c>
      <c r="G6986" s="20">
        <v>4</v>
      </c>
      <c r="H6986" s="20">
        <v>5</v>
      </c>
      <c r="I6986" s="20"/>
      <c r="J6986" s="30">
        <f t="shared" si="170"/>
        <v>20</v>
      </c>
      <c r="K6986" s="22"/>
      <c r="L6986" s="22"/>
      <c r="M6986" s="22"/>
    </row>
    <row r="6987" spans="1:13" ht="15.15" customHeight="1" thickBot="1" x14ac:dyDescent="0.35">
      <c r="A6987" s="22"/>
      <c r="B6987" s="22"/>
      <c r="C6987" s="22"/>
      <c r="D6987" s="26"/>
      <c r="E6987" s="5"/>
      <c r="F6987" s="3">
        <v>1</v>
      </c>
      <c r="G6987" s="20">
        <v>2.4500000000000002</v>
      </c>
      <c r="H6987" s="20">
        <v>1.75</v>
      </c>
      <c r="I6987" s="20"/>
      <c r="J6987" s="30">
        <f t="shared" si="170"/>
        <v>4.2880000000000003</v>
      </c>
      <c r="K6987" s="22"/>
      <c r="L6987" s="22"/>
      <c r="M6987" s="22"/>
    </row>
    <row r="6988" spans="1:13" ht="15.15" customHeight="1" thickBot="1" x14ac:dyDescent="0.35">
      <c r="A6988" s="22"/>
      <c r="B6988" s="22"/>
      <c r="C6988" s="22"/>
      <c r="D6988" s="26"/>
      <c r="E6988" s="5"/>
      <c r="F6988" s="3">
        <v>1</v>
      </c>
      <c r="G6988" s="20">
        <v>2.35</v>
      </c>
      <c r="H6988" s="20">
        <v>1.7</v>
      </c>
      <c r="I6988" s="20"/>
      <c r="J6988" s="30">
        <f t="shared" si="170"/>
        <v>3.9950000000000001</v>
      </c>
      <c r="K6988" s="22"/>
      <c r="L6988" s="22"/>
      <c r="M6988" s="22"/>
    </row>
    <row r="6989" spans="1:13" ht="21.3" customHeight="1" thickBot="1" x14ac:dyDescent="0.35">
      <c r="A6989" s="22"/>
      <c r="B6989" s="22"/>
      <c r="C6989" s="22"/>
      <c r="D6989" s="26"/>
      <c r="E6989" s="5" t="s">
        <v>12700</v>
      </c>
      <c r="F6989" s="3">
        <v>1</v>
      </c>
      <c r="G6989" s="20">
        <v>4.4000000000000004</v>
      </c>
      <c r="H6989" s="20">
        <v>1.8</v>
      </c>
      <c r="I6989" s="20"/>
      <c r="J6989" s="30">
        <f t="shared" si="170"/>
        <v>7.92</v>
      </c>
      <c r="K6989" s="22"/>
      <c r="L6989" s="22"/>
      <c r="M6989" s="22"/>
    </row>
    <row r="6990" spans="1:13" ht="15.15" customHeight="1" thickBot="1" x14ac:dyDescent="0.35">
      <c r="A6990" s="22"/>
      <c r="B6990" s="22"/>
      <c r="C6990" s="22"/>
      <c r="D6990" s="26"/>
      <c r="E6990" s="5" t="s">
        <v>12701</v>
      </c>
      <c r="F6990" s="3">
        <v>2</v>
      </c>
      <c r="G6990" s="20">
        <v>1.6</v>
      </c>
      <c r="H6990" s="20">
        <v>1.4</v>
      </c>
      <c r="I6990" s="20"/>
      <c r="J6990" s="30">
        <f t="shared" si="170"/>
        <v>4.4800000000000004</v>
      </c>
      <c r="K6990" s="22"/>
      <c r="L6990" s="22"/>
      <c r="M6990" s="22"/>
    </row>
    <row r="6991" spans="1:13" ht="15.15" customHeight="1" thickBot="1" x14ac:dyDescent="0.35">
      <c r="A6991" s="22"/>
      <c r="B6991" s="22"/>
      <c r="C6991" s="22"/>
      <c r="D6991" s="26"/>
      <c r="E6991" s="5" t="s">
        <v>12702</v>
      </c>
      <c r="F6991" s="3">
        <v>1</v>
      </c>
      <c r="G6991" s="20">
        <v>4.4000000000000004</v>
      </c>
      <c r="H6991" s="20">
        <v>1.8</v>
      </c>
      <c r="I6991" s="20"/>
      <c r="J6991" s="30">
        <f t="shared" si="170"/>
        <v>7.92</v>
      </c>
      <c r="K6991" s="22"/>
      <c r="L6991" s="22"/>
      <c r="M6991" s="22"/>
    </row>
    <row r="6992" spans="1:13" ht="15.15" customHeight="1" thickBot="1" x14ac:dyDescent="0.35">
      <c r="A6992" s="22"/>
      <c r="B6992" s="22"/>
      <c r="C6992" s="22"/>
      <c r="D6992" s="26"/>
      <c r="E6992" s="5"/>
      <c r="F6992" s="3">
        <v>2</v>
      </c>
      <c r="G6992" s="20">
        <v>1.6</v>
      </c>
      <c r="H6992" s="20">
        <v>1.4</v>
      </c>
      <c r="I6992" s="20"/>
      <c r="J6992" s="30">
        <f t="shared" si="170"/>
        <v>4.4800000000000004</v>
      </c>
      <c r="K6992" s="32">
        <f>SUM(J6879:J6992)</f>
        <v>939.27</v>
      </c>
      <c r="L6992" s="22"/>
      <c r="M6992" s="22"/>
    </row>
    <row r="6993" spans="1:13" ht="15.45" customHeight="1" thickBot="1" x14ac:dyDescent="0.35">
      <c r="A6993" s="10" t="s">
        <v>12703</v>
      </c>
      <c r="B6993" s="5" t="s">
        <v>12704</v>
      </c>
      <c r="C6993" s="5" t="s">
        <v>12705</v>
      </c>
      <c r="D6993" s="84" t="s">
        <v>12706</v>
      </c>
      <c r="E6993" s="84"/>
      <c r="F6993" s="84"/>
      <c r="G6993" s="84"/>
      <c r="H6993" s="84"/>
      <c r="I6993" s="84"/>
      <c r="J6993" s="84"/>
      <c r="K6993" s="20">
        <f>SUM(K6996:K7001)</f>
        <v>38.215000000000003</v>
      </c>
      <c r="L6993" s="21">
        <f>ROUND(0*(1+M2/100),2)</f>
        <v>0</v>
      </c>
      <c r="M6993" s="21">
        <f>ROUND(K6993*L6993,2)</f>
        <v>0</v>
      </c>
    </row>
    <row r="6994" spans="1:13" ht="85.95" customHeight="1" thickBot="1" x14ac:dyDescent="0.35">
      <c r="A6994" s="22"/>
      <c r="B6994" s="22"/>
      <c r="C6994" s="22"/>
      <c r="D6994" s="84" t="s">
        <v>12707</v>
      </c>
      <c r="E6994" s="84"/>
      <c r="F6994" s="84"/>
      <c r="G6994" s="84"/>
      <c r="H6994" s="84"/>
      <c r="I6994" s="84"/>
      <c r="J6994" s="84"/>
      <c r="K6994" s="84"/>
      <c r="L6994" s="84"/>
      <c r="M6994" s="84"/>
    </row>
    <row r="6995" spans="1:13" ht="15.15" customHeight="1" thickBot="1" x14ac:dyDescent="0.35">
      <c r="A6995" s="22"/>
      <c r="B6995" s="22"/>
      <c r="C6995" s="22"/>
      <c r="D6995" s="22"/>
      <c r="E6995" s="23"/>
      <c r="F6995" s="25" t="s">
        <v>12708</v>
      </c>
      <c r="G6995" s="25" t="s">
        <v>12709</v>
      </c>
      <c r="H6995" s="25" t="s">
        <v>12710</v>
      </c>
      <c r="I6995" s="25" t="s">
        <v>12711</v>
      </c>
      <c r="J6995" s="25" t="s">
        <v>12712</v>
      </c>
      <c r="K6995" s="25" t="s">
        <v>12713</v>
      </c>
      <c r="L6995" s="22"/>
      <c r="M6995" s="22"/>
    </row>
    <row r="6996" spans="1:13" ht="15.15" customHeight="1" thickBot="1" x14ac:dyDescent="0.35">
      <c r="A6996" s="22"/>
      <c r="B6996" s="22"/>
      <c r="C6996" s="22"/>
      <c r="D6996" s="26"/>
      <c r="E6996" s="27" t="s">
        <v>12714</v>
      </c>
      <c r="F6996" s="28"/>
      <c r="G6996" s="29"/>
      <c r="H6996" s="29"/>
      <c r="I6996" s="29"/>
      <c r="J6996" s="41" t="s">
        <v>12715</v>
      </c>
      <c r="K6996" s="42"/>
      <c r="L6996" s="22"/>
      <c r="M6996" s="22"/>
    </row>
    <row r="6997" spans="1:13" ht="15.15" customHeight="1" thickBot="1" x14ac:dyDescent="0.35">
      <c r="A6997" s="22"/>
      <c r="B6997" s="22"/>
      <c r="C6997" s="22"/>
      <c r="D6997" s="26"/>
      <c r="E6997" s="5" t="s">
        <v>12716</v>
      </c>
      <c r="F6997" s="3">
        <v>2</v>
      </c>
      <c r="G6997" s="20">
        <v>0.7</v>
      </c>
      <c r="H6997" s="20">
        <v>2.1</v>
      </c>
      <c r="I6997" s="20"/>
      <c r="J6997" s="30">
        <f>ROUND(F6997*G6997*H6997,3)</f>
        <v>2.94</v>
      </c>
      <c r="K6997" s="22"/>
      <c r="L6997" s="22"/>
      <c r="M6997" s="22"/>
    </row>
    <row r="6998" spans="1:13" ht="15.15" customHeight="1" thickBot="1" x14ac:dyDescent="0.35">
      <c r="A6998" s="22"/>
      <c r="B6998" s="22"/>
      <c r="C6998" s="22"/>
      <c r="D6998" s="26"/>
      <c r="E6998" s="5"/>
      <c r="F6998" s="3">
        <v>1</v>
      </c>
      <c r="G6998" s="20">
        <v>3.9</v>
      </c>
      <c r="H6998" s="20">
        <v>3.25</v>
      </c>
      <c r="I6998" s="20"/>
      <c r="J6998" s="30">
        <f>ROUND(F6998*G6998*H6998,3)</f>
        <v>12.675000000000001</v>
      </c>
      <c r="K6998" s="22"/>
      <c r="L6998" s="22"/>
      <c r="M6998" s="22"/>
    </row>
    <row r="6999" spans="1:13" ht="15.15" customHeight="1" thickBot="1" x14ac:dyDescent="0.35">
      <c r="A6999" s="22"/>
      <c r="B6999" s="22"/>
      <c r="C6999" s="22"/>
      <c r="D6999" s="26"/>
      <c r="E6999" s="5"/>
      <c r="F6999" s="3">
        <v>1</v>
      </c>
      <c r="G6999" s="20">
        <v>4</v>
      </c>
      <c r="H6999" s="20">
        <v>3.25</v>
      </c>
      <c r="I6999" s="20"/>
      <c r="J6999" s="30">
        <f>ROUND(F6999*G6999*H6999,3)</f>
        <v>13</v>
      </c>
      <c r="K6999" s="22"/>
      <c r="L6999" s="22"/>
      <c r="M6999" s="22"/>
    </row>
    <row r="7000" spans="1:13" ht="15.15" customHeight="1" thickBot="1" x14ac:dyDescent="0.35">
      <c r="A7000" s="22"/>
      <c r="B7000" s="22"/>
      <c r="C7000" s="22"/>
      <c r="D7000" s="26"/>
      <c r="E7000" s="5"/>
      <c r="F7000" s="3">
        <v>1</v>
      </c>
      <c r="G7000" s="20">
        <v>2</v>
      </c>
      <c r="H7000" s="20">
        <v>3.05</v>
      </c>
      <c r="I7000" s="20"/>
      <c r="J7000" s="30">
        <f>ROUND(F7000*G7000*H7000,3)</f>
        <v>6.1</v>
      </c>
      <c r="K7000" s="22"/>
      <c r="L7000" s="22"/>
      <c r="M7000" s="22"/>
    </row>
    <row r="7001" spans="1:13" ht="15.15" customHeight="1" thickBot="1" x14ac:dyDescent="0.35">
      <c r="A7001" s="22"/>
      <c r="B7001" s="22"/>
      <c r="C7001" s="22"/>
      <c r="D7001" s="26"/>
      <c r="E7001" s="5" t="s">
        <v>12717</v>
      </c>
      <c r="F7001" s="3">
        <v>1</v>
      </c>
      <c r="G7001" s="20">
        <v>2</v>
      </c>
      <c r="H7001" s="20">
        <v>1.75</v>
      </c>
      <c r="I7001" s="20"/>
      <c r="J7001" s="30">
        <f>ROUND(F7001*G7001*H7001,3)</f>
        <v>3.5</v>
      </c>
      <c r="K7001" s="32">
        <f>SUM(J6996:J7001)</f>
        <v>38.215000000000003</v>
      </c>
      <c r="L7001" s="22"/>
      <c r="M7001" s="22"/>
    </row>
    <row r="7002" spans="1:13" ht="15.45" customHeight="1" thickBot="1" x14ac:dyDescent="0.35">
      <c r="A7002" s="10" t="s">
        <v>12718</v>
      </c>
      <c r="B7002" s="5" t="s">
        <v>12719</v>
      </c>
      <c r="C7002" s="5" t="s">
        <v>12720</v>
      </c>
      <c r="D7002" s="84" t="s">
        <v>12721</v>
      </c>
      <c r="E7002" s="84"/>
      <c r="F7002" s="84"/>
      <c r="G7002" s="84"/>
      <c r="H7002" s="84"/>
      <c r="I7002" s="84"/>
      <c r="J7002" s="84"/>
      <c r="K7002" s="20">
        <f>SUM(K7005:K7039)</f>
        <v>53.338000000000008</v>
      </c>
      <c r="L7002" s="21">
        <f>ROUND(0*(1+M2/100),2)</f>
        <v>0</v>
      </c>
      <c r="M7002" s="21">
        <f>ROUND(K7002*L7002,2)</f>
        <v>0</v>
      </c>
    </row>
    <row r="7003" spans="1:13" ht="85.95" customHeight="1" thickBot="1" x14ac:dyDescent="0.35">
      <c r="A7003" s="22"/>
      <c r="B7003" s="22"/>
      <c r="C7003" s="22"/>
      <c r="D7003" s="84" t="s">
        <v>12722</v>
      </c>
      <c r="E7003" s="84"/>
      <c r="F7003" s="84"/>
      <c r="G7003" s="84"/>
      <c r="H7003" s="84"/>
      <c r="I7003" s="84"/>
      <c r="J7003" s="84"/>
      <c r="K7003" s="84"/>
      <c r="L7003" s="84"/>
      <c r="M7003" s="84"/>
    </row>
    <row r="7004" spans="1:13" ht="15.15" customHeight="1" thickBot="1" x14ac:dyDescent="0.35">
      <c r="A7004" s="22"/>
      <c r="B7004" s="22"/>
      <c r="C7004" s="22"/>
      <c r="D7004" s="22"/>
      <c r="E7004" s="23"/>
      <c r="F7004" s="25" t="s">
        <v>12723</v>
      </c>
      <c r="G7004" s="25" t="s">
        <v>12724</v>
      </c>
      <c r="H7004" s="25" t="s">
        <v>12725</v>
      </c>
      <c r="I7004" s="25" t="s">
        <v>12726</v>
      </c>
      <c r="J7004" s="25" t="s">
        <v>12727</v>
      </c>
      <c r="K7004" s="25" t="s">
        <v>12728</v>
      </c>
      <c r="L7004" s="22"/>
      <c r="M7004" s="22"/>
    </row>
    <row r="7005" spans="1:13" ht="15.15" customHeight="1" thickBot="1" x14ac:dyDescent="0.35">
      <c r="A7005" s="22"/>
      <c r="B7005" s="22"/>
      <c r="C7005" s="22"/>
      <c r="D7005" s="26"/>
      <c r="E7005" s="27" t="s">
        <v>12729</v>
      </c>
      <c r="F7005" s="28"/>
      <c r="G7005" s="29"/>
      <c r="H7005" s="29"/>
      <c r="I7005" s="29"/>
      <c r="J7005" s="41" t="s">
        <v>12730</v>
      </c>
      <c r="K7005" s="42"/>
      <c r="L7005" s="22"/>
      <c r="M7005" s="22"/>
    </row>
    <row r="7006" spans="1:13" ht="15.15" customHeight="1" thickBot="1" x14ac:dyDescent="0.35">
      <c r="A7006" s="22"/>
      <c r="B7006" s="22"/>
      <c r="C7006" s="22"/>
      <c r="D7006" s="26"/>
      <c r="E7006" s="5" t="s">
        <v>12731</v>
      </c>
      <c r="F7006" s="3"/>
      <c r="G7006" s="20"/>
      <c r="H7006" s="20"/>
      <c r="I7006" s="20"/>
      <c r="J7006" s="24" t="s">
        <v>12732</v>
      </c>
      <c r="K7006" s="22"/>
      <c r="L7006" s="22"/>
      <c r="M7006" s="22"/>
    </row>
    <row r="7007" spans="1:13" ht="15.15" customHeight="1" thickBot="1" x14ac:dyDescent="0.35">
      <c r="A7007" s="22"/>
      <c r="B7007" s="22"/>
      <c r="C7007" s="22"/>
      <c r="D7007" s="26"/>
      <c r="E7007" s="5">
        <v>1</v>
      </c>
      <c r="F7007" s="3">
        <v>1</v>
      </c>
      <c r="G7007" s="20">
        <v>2.7</v>
      </c>
      <c r="H7007" s="20"/>
      <c r="I7007" s="20">
        <v>0.92</v>
      </c>
      <c r="J7007" s="30">
        <f t="shared" ref="J7007:J7013" si="171">ROUND(F7007*G7007*I7007,3)</f>
        <v>2.484</v>
      </c>
      <c r="K7007" s="22"/>
      <c r="L7007" s="22"/>
      <c r="M7007" s="22"/>
    </row>
    <row r="7008" spans="1:13" ht="15.15" customHeight="1" thickBot="1" x14ac:dyDescent="0.35">
      <c r="A7008" s="22"/>
      <c r="B7008" s="22"/>
      <c r="C7008" s="22"/>
      <c r="D7008" s="26"/>
      <c r="E7008" s="5">
        <v>2</v>
      </c>
      <c r="F7008" s="3">
        <v>1</v>
      </c>
      <c r="G7008" s="20">
        <v>2.4500000000000002</v>
      </c>
      <c r="H7008" s="20"/>
      <c r="I7008" s="20">
        <v>0.85</v>
      </c>
      <c r="J7008" s="30">
        <f t="shared" si="171"/>
        <v>2.0830000000000002</v>
      </c>
      <c r="K7008" s="22"/>
      <c r="L7008" s="22"/>
      <c r="M7008" s="22"/>
    </row>
    <row r="7009" spans="1:13" ht="15.15" customHeight="1" thickBot="1" x14ac:dyDescent="0.35">
      <c r="A7009" s="22"/>
      <c r="B7009" s="22"/>
      <c r="C7009" s="22"/>
      <c r="D7009" s="26"/>
      <c r="E7009" s="5">
        <v>3</v>
      </c>
      <c r="F7009" s="3">
        <v>1</v>
      </c>
      <c r="G7009" s="20">
        <v>1.9</v>
      </c>
      <c r="H7009" s="20"/>
      <c r="I7009" s="20">
        <v>0.85</v>
      </c>
      <c r="J7009" s="30">
        <f t="shared" si="171"/>
        <v>1.615</v>
      </c>
      <c r="K7009" s="22"/>
      <c r="L7009" s="22"/>
      <c r="M7009" s="22"/>
    </row>
    <row r="7010" spans="1:13" ht="15.15" customHeight="1" thickBot="1" x14ac:dyDescent="0.35">
      <c r="A7010" s="22"/>
      <c r="B7010" s="22"/>
      <c r="C7010" s="22"/>
      <c r="D7010" s="26"/>
      <c r="E7010" s="5">
        <v>4</v>
      </c>
      <c r="F7010" s="3">
        <v>1</v>
      </c>
      <c r="G7010" s="20">
        <v>1.9</v>
      </c>
      <c r="H7010" s="20"/>
      <c r="I7010" s="20">
        <v>0.85</v>
      </c>
      <c r="J7010" s="30">
        <f t="shared" si="171"/>
        <v>1.615</v>
      </c>
      <c r="K7010" s="22"/>
      <c r="L7010" s="22"/>
      <c r="M7010" s="22"/>
    </row>
    <row r="7011" spans="1:13" ht="15.15" customHeight="1" thickBot="1" x14ac:dyDescent="0.35">
      <c r="A7011" s="22"/>
      <c r="B7011" s="22"/>
      <c r="C7011" s="22"/>
      <c r="D7011" s="26"/>
      <c r="E7011" s="5">
        <v>5</v>
      </c>
      <c r="F7011" s="3">
        <v>1</v>
      </c>
      <c r="G7011" s="20">
        <v>1.8</v>
      </c>
      <c r="H7011" s="20"/>
      <c r="I7011" s="20">
        <v>0.85</v>
      </c>
      <c r="J7011" s="30">
        <f t="shared" si="171"/>
        <v>1.53</v>
      </c>
      <c r="K7011" s="22"/>
      <c r="L7011" s="22"/>
      <c r="M7011" s="22"/>
    </row>
    <row r="7012" spans="1:13" ht="15.15" customHeight="1" thickBot="1" x14ac:dyDescent="0.35">
      <c r="A7012" s="22"/>
      <c r="B7012" s="22"/>
      <c r="C7012" s="22"/>
      <c r="D7012" s="26"/>
      <c r="E7012" s="5" t="s">
        <v>12733</v>
      </c>
      <c r="F7012" s="3">
        <v>1</v>
      </c>
      <c r="G7012" s="20">
        <v>1.9</v>
      </c>
      <c r="H7012" s="20"/>
      <c r="I7012" s="20">
        <v>0.85</v>
      </c>
      <c r="J7012" s="30">
        <f t="shared" si="171"/>
        <v>1.615</v>
      </c>
      <c r="K7012" s="22"/>
      <c r="L7012" s="22"/>
      <c r="M7012" s="22"/>
    </row>
    <row r="7013" spans="1:13" ht="15.15" customHeight="1" thickBot="1" x14ac:dyDescent="0.35">
      <c r="A7013" s="22"/>
      <c r="B7013" s="22"/>
      <c r="C7013" s="22"/>
      <c r="D7013" s="26"/>
      <c r="E7013" s="5" t="s">
        <v>12734</v>
      </c>
      <c r="F7013" s="3">
        <v>1</v>
      </c>
      <c r="G7013" s="20">
        <v>1.55</v>
      </c>
      <c r="H7013" s="20"/>
      <c r="I7013" s="20">
        <v>0.85</v>
      </c>
      <c r="J7013" s="30">
        <f t="shared" si="171"/>
        <v>1.3180000000000001</v>
      </c>
      <c r="K7013" s="22"/>
      <c r="L7013" s="22"/>
      <c r="M7013" s="22"/>
    </row>
    <row r="7014" spans="1:13" ht="15.15" customHeight="1" thickBot="1" x14ac:dyDescent="0.35">
      <c r="A7014" s="22"/>
      <c r="B7014" s="22"/>
      <c r="C7014" s="22"/>
      <c r="D7014" s="26"/>
      <c r="E7014" s="5" t="s">
        <v>12735</v>
      </c>
      <c r="F7014" s="3"/>
      <c r="G7014" s="20"/>
      <c r="H7014" s="20"/>
      <c r="I7014" s="20"/>
      <c r="J7014" s="24" t="s">
        <v>12736</v>
      </c>
      <c r="K7014" s="22"/>
      <c r="L7014" s="22"/>
      <c r="M7014" s="22"/>
    </row>
    <row r="7015" spans="1:13" ht="15.15" customHeight="1" thickBot="1" x14ac:dyDescent="0.35">
      <c r="A7015" s="22"/>
      <c r="B7015" s="22"/>
      <c r="C7015" s="22"/>
      <c r="D7015" s="26"/>
      <c r="E7015" s="5">
        <v>101</v>
      </c>
      <c r="F7015" s="3">
        <v>1</v>
      </c>
      <c r="G7015" s="20">
        <v>2.2999999999999998</v>
      </c>
      <c r="H7015" s="20"/>
      <c r="I7015" s="20">
        <v>0.85</v>
      </c>
      <c r="J7015" s="30">
        <f t="shared" ref="J7015:J7030" si="172">ROUND(F7015*G7015*I7015,3)</f>
        <v>1.9550000000000001</v>
      </c>
      <c r="K7015" s="22"/>
      <c r="L7015" s="22"/>
      <c r="M7015" s="22"/>
    </row>
    <row r="7016" spans="1:13" ht="15.15" customHeight="1" thickBot="1" x14ac:dyDescent="0.35">
      <c r="A7016" s="22"/>
      <c r="B7016" s="22"/>
      <c r="C7016" s="22"/>
      <c r="D7016" s="26"/>
      <c r="E7016" s="5">
        <v>102</v>
      </c>
      <c r="F7016" s="3">
        <v>1</v>
      </c>
      <c r="G7016" s="20">
        <v>2.5</v>
      </c>
      <c r="H7016" s="20"/>
      <c r="I7016" s="20">
        <v>0.85</v>
      </c>
      <c r="J7016" s="30">
        <f t="shared" si="172"/>
        <v>2.125</v>
      </c>
      <c r="K7016" s="22"/>
      <c r="L7016" s="22"/>
      <c r="M7016" s="22"/>
    </row>
    <row r="7017" spans="1:13" ht="15.15" customHeight="1" thickBot="1" x14ac:dyDescent="0.35">
      <c r="A7017" s="22"/>
      <c r="B7017" s="22"/>
      <c r="C7017" s="22"/>
      <c r="D7017" s="26"/>
      <c r="E7017" s="5">
        <v>103</v>
      </c>
      <c r="F7017" s="3">
        <v>1</v>
      </c>
      <c r="G7017" s="20">
        <v>1.9</v>
      </c>
      <c r="H7017" s="20"/>
      <c r="I7017" s="20">
        <v>0.85</v>
      </c>
      <c r="J7017" s="30">
        <f t="shared" si="172"/>
        <v>1.615</v>
      </c>
      <c r="K7017" s="22"/>
      <c r="L7017" s="22"/>
      <c r="M7017" s="22"/>
    </row>
    <row r="7018" spans="1:13" ht="15.15" customHeight="1" thickBot="1" x14ac:dyDescent="0.35">
      <c r="A7018" s="22"/>
      <c r="B7018" s="22"/>
      <c r="C7018" s="22"/>
      <c r="D7018" s="26"/>
      <c r="E7018" s="5">
        <v>104</v>
      </c>
      <c r="F7018" s="3">
        <v>1</v>
      </c>
      <c r="G7018" s="20">
        <v>1.9</v>
      </c>
      <c r="H7018" s="20"/>
      <c r="I7018" s="20">
        <v>0.85</v>
      </c>
      <c r="J7018" s="30">
        <f t="shared" si="172"/>
        <v>1.615</v>
      </c>
      <c r="K7018" s="22"/>
      <c r="L7018" s="22"/>
      <c r="M7018" s="22"/>
    </row>
    <row r="7019" spans="1:13" ht="15.15" customHeight="1" thickBot="1" x14ac:dyDescent="0.35">
      <c r="A7019" s="22"/>
      <c r="B7019" s="22"/>
      <c r="C7019" s="22"/>
      <c r="D7019" s="26"/>
      <c r="E7019" s="5">
        <v>105</v>
      </c>
      <c r="F7019" s="3">
        <v>1</v>
      </c>
      <c r="G7019" s="20">
        <v>1.9</v>
      </c>
      <c r="H7019" s="20"/>
      <c r="I7019" s="20">
        <v>0.85</v>
      </c>
      <c r="J7019" s="30">
        <f t="shared" si="172"/>
        <v>1.615</v>
      </c>
      <c r="K7019" s="22"/>
      <c r="L7019" s="22"/>
      <c r="M7019" s="22"/>
    </row>
    <row r="7020" spans="1:13" ht="15.15" customHeight="1" thickBot="1" x14ac:dyDescent="0.35">
      <c r="A7020" s="22"/>
      <c r="B7020" s="22"/>
      <c r="C7020" s="22"/>
      <c r="D7020" s="26"/>
      <c r="E7020" s="5">
        <v>106</v>
      </c>
      <c r="F7020" s="3">
        <v>1</v>
      </c>
      <c r="G7020" s="20">
        <v>1.8</v>
      </c>
      <c r="H7020" s="20"/>
      <c r="I7020" s="20">
        <v>0.85</v>
      </c>
      <c r="J7020" s="30">
        <f t="shared" si="172"/>
        <v>1.53</v>
      </c>
      <c r="K7020" s="22"/>
      <c r="L7020" s="22"/>
      <c r="M7020" s="22"/>
    </row>
    <row r="7021" spans="1:13" ht="15.15" customHeight="1" thickBot="1" x14ac:dyDescent="0.35">
      <c r="A7021" s="22"/>
      <c r="B7021" s="22"/>
      <c r="C7021" s="22"/>
      <c r="D7021" s="26"/>
      <c r="E7021" s="5">
        <v>107</v>
      </c>
      <c r="F7021" s="3">
        <v>1</v>
      </c>
      <c r="G7021" s="20">
        <v>1.9</v>
      </c>
      <c r="H7021" s="20"/>
      <c r="I7021" s="20">
        <v>0.85</v>
      </c>
      <c r="J7021" s="30">
        <f t="shared" si="172"/>
        <v>1.615</v>
      </c>
      <c r="K7021" s="22"/>
      <c r="L7021" s="22"/>
      <c r="M7021" s="22"/>
    </row>
    <row r="7022" spans="1:13" ht="15.15" customHeight="1" thickBot="1" x14ac:dyDescent="0.35">
      <c r="A7022" s="22"/>
      <c r="B7022" s="22"/>
      <c r="C7022" s="22"/>
      <c r="D7022" s="26"/>
      <c r="E7022" s="5">
        <v>108</v>
      </c>
      <c r="F7022" s="3">
        <v>1</v>
      </c>
      <c r="G7022" s="20">
        <v>1.55</v>
      </c>
      <c r="H7022" s="20"/>
      <c r="I7022" s="20">
        <v>1.1499999999999999</v>
      </c>
      <c r="J7022" s="30">
        <f t="shared" si="172"/>
        <v>1.7829999999999999</v>
      </c>
      <c r="K7022" s="22"/>
      <c r="L7022" s="22"/>
      <c r="M7022" s="22"/>
    </row>
    <row r="7023" spans="1:13" ht="15.15" customHeight="1" thickBot="1" x14ac:dyDescent="0.35">
      <c r="A7023" s="22"/>
      <c r="B7023" s="22"/>
      <c r="C7023" s="22"/>
      <c r="D7023" s="26"/>
      <c r="E7023" s="5">
        <v>109</v>
      </c>
      <c r="F7023" s="3">
        <v>1</v>
      </c>
      <c r="G7023" s="20">
        <v>1.9</v>
      </c>
      <c r="H7023" s="20"/>
      <c r="I7023" s="20">
        <v>0.85</v>
      </c>
      <c r="J7023" s="30">
        <f t="shared" si="172"/>
        <v>1.615</v>
      </c>
      <c r="K7023" s="22"/>
      <c r="L7023" s="22"/>
      <c r="M7023" s="22"/>
    </row>
    <row r="7024" spans="1:13" ht="15.15" customHeight="1" thickBot="1" x14ac:dyDescent="0.35">
      <c r="A7024" s="22"/>
      <c r="B7024" s="22"/>
      <c r="C7024" s="22"/>
      <c r="D7024" s="26"/>
      <c r="E7024" s="5">
        <v>110</v>
      </c>
      <c r="F7024" s="3">
        <v>1</v>
      </c>
      <c r="G7024" s="20">
        <v>2.1</v>
      </c>
      <c r="H7024" s="20"/>
      <c r="I7024" s="20">
        <v>0.85</v>
      </c>
      <c r="J7024" s="30">
        <f t="shared" si="172"/>
        <v>1.7849999999999999</v>
      </c>
      <c r="K7024" s="22"/>
      <c r="L7024" s="22"/>
      <c r="M7024" s="22"/>
    </row>
    <row r="7025" spans="1:13" ht="15.15" customHeight="1" thickBot="1" x14ac:dyDescent="0.35">
      <c r="A7025" s="22"/>
      <c r="B7025" s="22"/>
      <c r="C7025" s="22"/>
      <c r="D7025" s="26"/>
      <c r="E7025" s="5">
        <v>111</v>
      </c>
      <c r="F7025" s="3">
        <v>1</v>
      </c>
      <c r="G7025" s="20">
        <v>2.2000000000000002</v>
      </c>
      <c r="H7025" s="20"/>
      <c r="I7025" s="20">
        <v>0.85</v>
      </c>
      <c r="J7025" s="30">
        <f t="shared" si="172"/>
        <v>1.87</v>
      </c>
      <c r="K7025" s="22"/>
      <c r="L7025" s="22"/>
      <c r="M7025" s="22"/>
    </row>
    <row r="7026" spans="1:13" ht="15.15" customHeight="1" thickBot="1" x14ac:dyDescent="0.35">
      <c r="A7026" s="22"/>
      <c r="B7026" s="22"/>
      <c r="C7026" s="22"/>
      <c r="D7026" s="26"/>
      <c r="E7026" s="5">
        <v>113</v>
      </c>
      <c r="F7026" s="3">
        <v>1</v>
      </c>
      <c r="G7026" s="20">
        <v>2.2999999999999998</v>
      </c>
      <c r="H7026" s="20"/>
      <c r="I7026" s="20">
        <v>0.85</v>
      </c>
      <c r="J7026" s="30">
        <f t="shared" si="172"/>
        <v>1.9550000000000001</v>
      </c>
      <c r="K7026" s="22"/>
      <c r="L7026" s="22"/>
      <c r="M7026" s="22"/>
    </row>
    <row r="7027" spans="1:13" ht="15.15" customHeight="1" thickBot="1" x14ac:dyDescent="0.35">
      <c r="A7027" s="22"/>
      <c r="B7027" s="22"/>
      <c r="C7027" s="22"/>
      <c r="D7027" s="26"/>
      <c r="E7027" s="5">
        <v>114</v>
      </c>
      <c r="F7027" s="3">
        <v>1</v>
      </c>
      <c r="G7027" s="20">
        <v>1.75</v>
      </c>
      <c r="H7027" s="20"/>
      <c r="I7027" s="20">
        <v>0.85</v>
      </c>
      <c r="J7027" s="30">
        <f t="shared" si="172"/>
        <v>1.488</v>
      </c>
      <c r="K7027" s="22"/>
      <c r="L7027" s="22"/>
      <c r="M7027" s="22"/>
    </row>
    <row r="7028" spans="1:13" ht="15.15" customHeight="1" thickBot="1" x14ac:dyDescent="0.35">
      <c r="A7028" s="22"/>
      <c r="B7028" s="22"/>
      <c r="C7028" s="22"/>
      <c r="D7028" s="26"/>
      <c r="E7028" s="5">
        <v>115</v>
      </c>
      <c r="F7028" s="3">
        <v>1</v>
      </c>
      <c r="G7028" s="20">
        <v>1.1000000000000001</v>
      </c>
      <c r="H7028" s="20"/>
      <c r="I7028" s="20">
        <v>0.85</v>
      </c>
      <c r="J7028" s="30">
        <f t="shared" si="172"/>
        <v>0.93500000000000005</v>
      </c>
      <c r="K7028" s="22"/>
      <c r="L7028" s="22"/>
      <c r="M7028" s="22"/>
    </row>
    <row r="7029" spans="1:13" ht="15.15" customHeight="1" thickBot="1" x14ac:dyDescent="0.35">
      <c r="A7029" s="22"/>
      <c r="B7029" s="22"/>
      <c r="C7029" s="22"/>
      <c r="D7029" s="26"/>
      <c r="E7029" s="5">
        <v>116</v>
      </c>
      <c r="F7029" s="3">
        <v>1</v>
      </c>
      <c r="G7029" s="20">
        <v>1.55</v>
      </c>
      <c r="H7029" s="20"/>
      <c r="I7029" s="20">
        <v>1.1499999999999999</v>
      </c>
      <c r="J7029" s="30">
        <f t="shared" si="172"/>
        <v>1.7829999999999999</v>
      </c>
      <c r="K7029" s="22"/>
      <c r="L7029" s="22"/>
      <c r="M7029" s="22"/>
    </row>
    <row r="7030" spans="1:13" ht="15.15" customHeight="1" thickBot="1" x14ac:dyDescent="0.35">
      <c r="A7030" s="22"/>
      <c r="B7030" s="22"/>
      <c r="C7030" s="22"/>
      <c r="D7030" s="26"/>
      <c r="E7030" s="5">
        <v>117</v>
      </c>
      <c r="F7030" s="3">
        <v>1</v>
      </c>
      <c r="G7030" s="20">
        <v>2.5499999999999998</v>
      </c>
      <c r="H7030" s="20"/>
      <c r="I7030" s="20">
        <v>0.85</v>
      </c>
      <c r="J7030" s="30">
        <f t="shared" si="172"/>
        <v>2.1680000000000001</v>
      </c>
      <c r="K7030" s="22"/>
      <c r="L7030" s="22"/>
      <c r="M7030" s="22"/>
    </row>
    <row r="7031" spans="1:13" ht="15.15" customHeight="1" thickBot="1" x14ac:dyDescent="0.35">
      <c r="A7031" s="22"/>
      <c r="B7031" s="22"/>
      <c r="C7031" s="22"/>
      <c r="D7031" s="26"/>
      <c r="E7031" s="5" t="s">
        <v>12737</v>
      </c>
      <c r="F7031" s="3"/>
      <c r="G7031" s="20"/>
      <c r="H7031" s="20"/>
      <c r="I7031" s="20"/>
      <c r="J7031" s="24" t="s">
        <v>12738</v>
      </c>
      <c r="K7031" s="22"/>
      <c r="L7031" s="22"/>
      <c r="M7031" s="22"/>
    </row>
    <row r="7032" spans="1:13" ht="15.15" customHeight="1" thickBot="1" x14ac:dyDescent="0.35">
      <c r="A7032" s="22"/>
      <c r="B7032" s="22"/>
      <c r="C7032" s="22"/>
      <c r="D7032" s="26"/>
      <c r="E7032" s="5">
        <v>201</v>
      </c>
      <c r="F7032" s="3">
        <v>1</v>
      </c>
      <c r="G7032" s="20">
        <v>1.8</v>
      </c>
      <c r="H7032" s="20"/>
      <c r="I7032" s="20">
        <v>0.85</v>
      </c>
      <c r="J7032" s="30">
        <f t="shared" ref="J7032:J7039" si="173">ROUND(F7032*G7032*I7032,3)</f>
        <v>1.53</v>
      </c>
      <c r="K7032" s="22"/>
      <c r="L7032" s="22"/>
      <c r="M7032" s="22"/>
    </row>
    <row r="7033" spans="1:13" ht="15.15" customHeight="1" thickBot="1" x14ac:dyDescent="0.35">
      <c r="A7033" s="22"/>
      <c r="B7033" s="22"/>
      <c r="C7033" s="22"/>
      <c r="D7033" s="26"/>
      <c r="E7033" s="5">
        <v>202</v>
      </c>
      <c r="F7033" s="3">
        <v>1</v>
      </c>
      <c r="G7033" s="20">
        <v>1.9</v>
      </c>
      <c r="H7033" s="20"/>
      <c r="I7033" s="20">
        <v>0.85</v>
      </c>
      <c r="J7033" s="30">
        <f t="shared" si="173"/>
        <v>1.615</v>
      </c>
      <c r="K7033" s="22"/>
      <c r="L7033" s="22"/>
      <c r="M7033" s="22"/>
    </row>
    <row r="7034" spans="1:13" ht="15.15" customHeight="1" thickBot="1" x14ac:dyDescent="0.35">
      <c r="A7034" s="22"/>
      <c r="B7034" s="22"/>
      <c r="C7034" s="22"/>
      <c r="D7034" s="26"/>
      <c r="E7034" s="5">
        <v>203</v>
      </c>
      <c r="F7034" s="3">
        <v>1</v>
      </c>
      <c r="G7034" s="20">
        <v>1.9</v>
      </c>
      <c r="H7034" s="20"/>
      <c r="I7034" s="20">
        <v>0.85</v>
      </c>
      <c r="J7034" s="30">
        <f t="shared" si="173"/>
        <v>1.615</v>
      </c>
      <c r="K7034" s="22"/>
      <c r="L7034" s="22"/>
      <c r="M7034" s="22"/>
    </row>
    <row r="7035" spans="1:13" ht="15.15" customHeight="1" thickBot="1" x14ac:dyDescent="0.35">
      <c r="A7035" s="22"/>
      <c r="B7035" s="22"/>
      <c r="C7035" s="22"/>
      <c r="D7035" s="26"/>
      <c r="E7035" s="5">
        <v>204</v>
      </c>
      <c r="F7035" s="3">
        <v>1</v>
      </c>
      <c r="G7035" s="20">
        <v>1.9</v>
      </c>
      <c r="H7035" s="20"/>
      <c r="I7035" s="20">
        <v>0.85</v>
      </c>
      <c r="J7035" s="30">
        <f t="shared" si="173"/>
        <v>1.615</v>
      </c>
      <c r="K7035" s="22"/>
      <c r="L7035" s="22"/>
      <c r="M7035" s="22"/>
    </row>
    <row r="7036" spans="1:13" ht="15.15" customHeight="1" thickBot="1" x14ac:dyDescent="0.35">
      <c r="A7036" s="22"/>
      <c r="B7036" s="22"/>
      <c r="C7036" s="22"/>
      <c r="D7036" s="26"/>
      <c r="E7036" s="5">
        <v>205</v>
      </c>
      <c r="F7036" s="3">
        <v>1</v>
      </c>
      <c r="G7036" s="20">
        <v>2</v>
      </c>
      <c r="H7036" s="20"/>
      <c r="I7036" s="20">
        <v>0.85</v>
      </c>
      <c r="J7036" s="30">
        <f t="shared" si="173"/>
        <v>1.7</v>
      </c>
      <c r="K7036" s="22"/>
      <c r="L7036" s="22"/>
      <c r="M7036" s="22"/>
    </row>
    <row r="7037" spans="1:13" ht="15.15" customHeight="1" thickBot="1" x14ac:dyDescent="0.35">
      <c r="A7037" s="22"/>
      <c r="B7037" s="22"/>
      <c r="C7037" s="22"/>
      <c r="D7037" s="26"/>
      <c r="E7037" s="5">
        <v>207</v>
      </c>
      <c r="F7037" s="3">
        <v>1</v>
      </c>
      <c r="G7037" s="20">
        <v>2.15</v>
      </c>
      <c r="H7037" s="20"/>
      <c r="I7037" s="20">
        <v>0.85</v>
      </c>
      <c r="J7037" s="30">
        <f t="shared" si="173"/>
        <v>1.8280000000000001</v>
      </c>
      <c r="K7037" s="22"/>
      <c r="L7037" s="22"/>
      <c r="M7037" s="22"/>
    </row>
    <row r="7038" spans="1:13" ht="15.15" customHeight="1" thickBot="1" x14ac:dyDescent="0.35">
      <c r="A7038" s="22"/>
      <c r="B7038" s="22"/>
      <c r="C7038" s="22"/>
      <c r="D7038" s="26"/>
      <c r="E7038" s="5">
        <v>208</v>
      </c>
      <c r="F7038" s="3">
        <v>1</v>
      </c>
      <c r="G7038" s="20">
        <v>1.5</v>
      </c>
      <c r="H7038" s="20"/>
      <c r="I7038" s="20">
        <v>1.1499999999999999</v>
      </c>
      <c r="J7038" s="30">
        <f t="shared" si="173"/>
        <v>1.7250000000000001</v>
      </c>
      <c r="K7038" s="22"/>
      <c r="L7038" s="22"/>
      <c r="M7038" s="22"/>
    </row>
    <row r="7039" spans="1:13" ht="15.15" customHeight="1" thickBot="1" x14ac:dyDescent="0.35">
      <c r="A7039" s="22"/>
      <c r="B7039" s="22"/>
      <c r="C7039" s="22"/>
      <c r="D7039" s="26"/>
      <c r="E7039" s="5">
        <v>209</v>
      </c>
      <c r="F7039" s="3">
        <v>1</v>
      </c>
      <c r="G7039" s="20">
        <v>2.35</v>
      </c>
      <c r="H7039" s="20"/>
      <c r="I7039" s="20">
        <v>0.85</v>
      </c>
      <c r="J7039" s="30">
        <f t="shared" si="173"/>
        <v>1.998</v>
      </c>
      <c r="K7039" s="32">
        <f>SUM(J7005:J7039)</f>
        <v>53.338000000000008</v>
      </c>
      <c r="L7039" s="22"/>
      <c r="M7039" s="22"/>
    </row>
    <row r="7040" spans="1:13" ht="15.45" customHeight="1" thickBot="1" x14ac:dyDescent="0.35">
      <c r="A7040" s="10" t="s">
        <v>12739</v>
      </c>
      <c r="B7040" s="5" t="s">
        <v>12740</v>
      </c>
      <c r="C7040" s="5" t="s">
        <v>12741</v>
      </c>
      <c r="D7040" s="84" t="s">
        <v>12742</v>
      </c>
      <c r="E7040" s="84"/>
      <c r="F7040" s="84"/>
      <c r="G7040" s="84"/>
      <c r="H7040" s="84"/>
      <c r="I7040" s="84"/>
      <c r="J7040" s="84"/>
      <c r="K7040" s="20">
        <f>SUM(K7043:K7057)</f>
        <v>134.71800000000002</v>
      </c>
      <c r="L7040" s="21">
        <f>ROUND(0*(1+M2/100),2)</f>
        <v>0</v>
      </c>
      <c r="M7040" s="21">
        <f>ROUND(K7040*L7040,2)</f>
        <v>0</v>
      </c>
    </row>
    <row r="7041" spans="1:13" ht="76.8" customHeight="1" thickBot="1" x14ac:dyDescent="0.35">
      <c r="A7041" s="22"/>
      <c r="B7041" s="22"/>
      <c r="C7041" s="22"/>
      <c r="D7041" s="84" t="s">
        <v>12743</v>
      </c>
      <c r="E7041" s="84"/>
      <c r="F7041" s="84"/>
      <c r="G7041" s="84"/>
      <c r="H7041" s="84"/>
      <c r="I7041" s="84"/>
      <c r="J7041" s="84"/>
      <c r="K7041" s="84"/>
      <c r="L7041" s="84"/>
      <c r="M7041" s="84"/>
    </row>
    <row r="7042" spans="1:13" ht="15.15" customHeight="1" thickBot="1" x14ac:dyDescent="0.35">
      <c r="A7042" s="22"/>
      <c r="B7042" s="22"/>
      <c r="C7042" s="22"/>
      <c r="D7042" s="22"/>
      <c r="E7042" s="23"/>
      <c r="F7042" s="25" t="s">
        <v>12744</v>
      </c>
      <c r="G7042" s="25" t="s">
        <v>12745</v>
      </c>
      <c r="H7042" s="25" t="s">
        <v>12746</v>
      </c>
      <c r="I7042" s="25" t="s">
        <v>12747</v>
      </c>
      <c r="J7042" s="25" t="s">
        <v>12748</v>
      </c>
      <c r="K7042" s="25" t="s">
        <v>12749</v>
      </c>
      <c r="L7042" s="22"/>
      <c r="M7042" s="22"/>
    </row>
    <row r="7043" spans="1:13" ht="15.15" customHeight="1" thickBot="1" x14ac:dyDescent="0.35">
      <c r="A7043" s="22"/>
      <c r="B7043" s="22"/>
      <c r="C7043" s="22"/>
      <c r="D7043" s="26"/>
      <c r="E7043" s="27" t="s">
        <v>12750</v>
      </c>
      <c r="F7043" s="28"/>
      <c r="G7043" s="29"/>
      <c r="H7043" s="29"/>
      <c r="I7043" s="29"/>
      <c r="J7043" s="41" t="s">
        <v>12751</v>
      </c>
      <c r="K7043" s="42"/>
      <c r="L7043" s="22"/>
      <c r="M7043" s="22"/>
    </row>
    <row r="7044" spans="1:13" ht="15.15" customHeight="1" thickBot="1" x14ac:dyDescent="0.35">
      <c r="A7044" s="22"/>
      <c r="B7044" s="22"/>
      <c r="C7044" s="22"/>
      <c r="D7044" s="26"/>
      <c r="E7044" s="5" t="s">
        <v>12752</v>
      </c>
      <c r="F7044" s="3">
        <v>1</v>
      </c>
      <c r="G7044" s="20">
        <v>7.2</v>
      </c>
      <c r="H7044" s="20">
        <v>4.7</v>
      </c>
      <c r="I7044" s="20"/>
      <c r="J7044" s="30">
        <f>ROUND(F7044*G7044*H7044,3)</f>
        <v>33.840000000000003</v>
      </c>
      <c r="K7044" s="22"/>
      <c r="L7044" s="22"/>
      <c r="M7044" s="22"/>
    </row>
    <row r="7045" spans="1:13" ht="15.15" customHeight="1" thickBot="1" x14ac:dyDescent="0.35">
      <c r="A7045" s="22"/>
      <c r="B7045" s="22"/>
      <c r="C7045" s="22"/>
      <c r="D7045" s="26"/>
      <c r="E7045" s="5"/>
      <c r="F7045" s="3">
        <v>1</v>
      </c>
      <c r="G7045" s="20">
        <v>7.2</v>
      </c>
      <c r="H7045" s="20">
        <v>4.5</v>
      </c>
      <c r="I7045" s="20"/>
      <c r="J7045" s="30">
        <f>ROUND(F7045*G7045*H7045,3)</f>
        <v>32.4</v>
      </c>
      <c r="K7045" s="22"/>
      <c r="L7045" s="22"/>
      <c r="M7045" s="22"/>
    </row>
    <row r="7046" spans="1:13" ht="15.15" customHeight="1" thickBot="1" x14ac:dyDescent="0.35">
      <c r="A7046" s="22"/>
      <c r="B7046" s="22"/>
      <c r="C7046" s="22"/>
      <c r="D7046" s="26"/>
      <c r="E7046" s="5" t="s">
        <v>12753</v>
      </c>
      <c r="F7046" s="3"/>
      <c r="G7046" s="20"/>
      <c r="H7046" s="20"/>
      <c r="I7046" s="20"/>
      <c r="J7046" s="24" t="s">
        <v>12754</v>
      </c>
      <c r="K7046" s="22"/>
      <c r="L7046" s="22"/>
      <c r="M7046" s="22"/>
    </row>
    <row r="7047" spans="1:13" ht="15.15" customHeight="1" thickBot="1" x14ac:dyDescent="0.35">
      <c r="A7047" s="22"/>
      <c r="B7047" s="22"/>
      <c r="C7047" s="22"/>
      <c r="D7047" s="26"/>
      <c r="E7047" s="5" t="s">
        <v>12755</v>
      </c>
      <c r="F7047" s="3">
        <v>1</v>
      </c>
      <c r="G7047" s="20">
        <v>16.100000000000001</v>
      </c>
      <c r="H7047" s="20">
        <v>1.75</v>
      </c>
      <c r="I7047" s="20"/>
      <c r="J7047" s="30">
        <f>ROUND(F7047*G7047*H7047,3)</f>
        <v>28.175000000000001</v>
      </c>
      <c r="K7047" s="22"/>
      <c r="L7047" s="22"/>
      <c r="M7047" s="22"/>
    </row>
    <row r="7048" spans="1:13" ht="15.15" customHeight="1" thickBot="1" x14ac:dyDescent="0.35">
      <c r="A7048" s="22"/>
      <c r="B7048" s="22"/>
      <c r="C7048" s="22"/>
      <c r="D7048" s="26"/>
      <c r="E7048" s="5" t="s">
        <v>12756</v>
      </c>
      <c r="F7048" s="3">
        <v>1</v>
      </c>
      <c r="G7048" s="20">
        <v>3.3</v>
      </c>
      <c r="H7048" s="20">
        <v>2.7</v>
      </c>
      <c r="I7048" s="20"/>
      <c r="J7048" s="30">
        <f>ROUND(F7048*G7048*H7048,3)</f>
        <v>8.91</v>
      </c>
      <c r="K7048" s="22"/>
      <c r="L7048" s="22"/>
      <c r="M7048" s="22"/>
    </row>
    <row r="7049" spans="1:13" ht="15.15" customHeight="1" thickBot="1" x14ac:dyDescent="0.35">
      <c r="A7049" s="22"/>
      <c r="B7049" s="22"/>
      <c r="C7049" s="22"/>
      <c r="D7049" s="26"/>
      <c r="E7049" s="5"/>
      <c r="F7049" s="3">
        <v>1</v>
      </c>
      <c r="G7049" s="20">
        <v>0.95</v>
      </c>
      <c r="H7049" s="20">
        <v>2</v>
      </c>
      <c r="I7049" s="20"/>
      <c r="J7049" s="30">
        <f>ROUND(F7049*G7049*H7049,3)</f>
        <v>1.9</v>
      </c>
      <c r="K7049" s="22"/>
      <c r="L7049" s="22"/>
      <c r="M7049" s="22"/>
    </row>
    <row r="7050" spans="1:13" ht="21.3" customHeight="1" thickBot="1" x14ac:dyDescent="0.35">
      <c r="A7050" s="22"/>
      <c r="B7050" s="22"/>
      <c r="C7050" s="22"/>
      <c r="D7050" s="26"/>
      <c r="E7050" s="5" t="s">
        <v>12757</v>
      </c>
      <c r="F7050" s="3">
        <v>1</v>
      </c>
      <c r="G7050" s="20">
        <v>2.4</v>
      </c>
      <c r="H7050" s="20">
        <v>2.4500000000000002</v>
      </c>
      <c r="I7050" s="20"/>
      <c r="J7050" s="30">
        <f>ROUND(F7050*G7050*H7050,3)</f>
        <v>5.88</v>
      </c>
      <c r="K7050" s="22"/>
      <c r="L7050" s="22"/>
      <c r="M7050" s="22"/>
    </row>
    <row r="7051" spans="1:13" ht="15.15" customHeight="1" thickBot="1" x14ac:dyDescent="0.35">
      <c r="A7051" s="22"/>
      <c r="B7051" s="22"/>
      <c r="C7051" s="22"/>
      <c r="D7051" s="26"/>
      <c r="E7051" s="5" t="s">
        <v>12758</v>
      </c>
      <c r="F7051" s="3"/>
      <c r="G7051" s="20"/>
      <c r="H7051" s="20"/>
      <c r="I7051" s="20"/>
      <c r="J7051" s="24" t="s">
        <v>12759</v>
      </c>
      <c r="K7051" s="22"/>
      <c r="L7051" s="22"/>
      <c r="M7051" s="22"/>
    </row>
    <row r="7052" spans="1:13" ht="15.15" customHeight="1" thickBot="1" x14ac:dyDescent="0.35">
      <c r="A7052" s="22"/>
      <c r="B7052" s="22"/>
      <c r="C7052" s="22"/>
      <c r="D7052" s="26"/>
      <c r="E7052" s="5" t="s">
        <v>12760</v>
      </c>
      <c r="F7052" s="3">
        <v>1</v>
      </c>
      <c r="G7052" s="20">
        <v>1.95</v>
      </c>
      <c r="H7052" s="20">
        <v>1.65</v>
      </c>
      <c r="I7052" s="20"/>
      <c r="J7052" s="30">
        <f>ROUND(F7052*G7052*H7052,3)</f>
        <v>3.218</v>
      </c>
      <c r="K7052" s="22"/>
      <c r="L7052" s="22"/>
      <c r="M7052" s="22"/>
    </row>
    <row r="7053" spans="1:13" ht="15.15" customHeight="1" thickBot="1" x14ac:dyDescent="0.35">
      <c r="A7053" s="22"/>
      <c r="B7053" s="22"/>
      <c r="C7053" s="22"/>
      <c r="D7053" s="26"/>
      <c r="E7053" s="5"/>
      <c r="F7053" s="3">
        <v>1</v>
      </c>
      <c r="G7053" s="20">
        <v>2.5</v>
      </c>
      <c r="H7053" s="20">
        <v>2.4500000000000002</v>
      </c>
      <c r="I7053" s="20"/>
      <c r="J7053" s="30">
        <f>ROUND(F7053*G7053*H7053,3)</f>
        <v>6.125</v>
      </c>
      <c r="K7053" s="22"/>
      <c r="L7053" s="22"/>
      <c r="M7053" s="22"/>
    </row>
    <row r="7054" spans="1:13" ht="15.15" customHeight="1" thickBot="1" x14ac:dyDescent="0.35">
      <c r="A7054" s="22"/>
      <c r="B7054" s="22"/>
      <c r="C7054" s="22"/>
      <c r="D7054" s="26"/>
      <c r="E7054" s="5"/>
      <c r="F7054" s="3">
        <v>1</v>
      </c>
      <c r="G7054" s="20">
        <v>1.85</v>
      </c>
      <c r="H7054" s="20">
        <v>2.1</v>
      </c>
      <c r="I7054" s="20"/>
      <c r="J7054" s="30">
        <f>ROUND(F7054*G7054*H7054,3)</f>
        <v>3.8849999999999998</v>
      </c>
      <c r="K7054" s="22"/>
      <c r="L7054" s="22"/>
      <c r="M7054" s="22"/>
    </row>
    <row r="7055" spans="1:13" ht="15.15" customHeight="1" thickBot="1" x14ac:dyDescent="0.35">
      <c r="A7055" s="22"/>
      <c r="B7055" s="22"/>
      <c r="C7055" s="22"/>
      <c r="D7055" s="26"/>
      <c r="E7055" s="5" t="s">
        <v>12761</v>
      </c>
      <c r="F7055" s="3"/>
      <c r="G7055" s="20"/>
      <c r="H7055" s="20"/>
      <c r="I7055" s="20"/>
      <c r="J7055" s="24" t="s">
        <v>12762</v>
      </c>
      <c r="K7055" s="22"/>
      <c r="L7055" s="22"/>
      <c r="M7055" s="22"/>
    </row>
    <row r="7056" spans="1:13" ht="15.15" customHeight="1" thickBot="1" x14ac:dyDescent="0.35">
      <c r="A7056" s="22"/>
      <c r="B7056" s="22"/>
      <c r="C7056" s="22"/>
      <c r="D7056" s="26"/>
      <c r="E7056" s="5" t="s">
        <v>12763</v>
      </c>
      <c r="F7056" s="3">
        <v>1</v>
      </c>
      <c r="G7056" s="20">
        <v>3.3</v>
      </c>
      <c r="H7056" s="20">
        <v>2.6</v>
      </c>
      <c r="I7056" s="20"/>
      <c r="J7056" s="30">
        <f>ROUND(F7056*G7056*H7056,3)</f>
        <v>8.58</v>
      </c>
      <c r="K7056" s="22"/>
      <c r="L7056" s="22"/>
      <c r="M7056" s="22"/>
    </row>
    <row r="7057" spans="1:13" ht="15.15" customHeight="1" thickBot="1" x14ac:dyDescent="0.35">
      <c r="A7057" s="22"/>
      <c r="B7057" s="22"/>
      <c r="C7057" s="22"/>
      <c r="D7057" s="26"/>
      <c r="E7057" s="5"/>
      <c r="F7057" s="3">
        <v>1</v>
      </c>
      <c r="G7057" s="20">
        <v>0.95</v>
      </c>
      <c r="H7057" s="20">
        <v>1.9</v>
      </c>
      <c r="I7057" s="20"/>
      <c r="J7057" s="30">
        <f>ROUND(F7057*G7057*H7057,3)</f>
        <v>1.8049999999999999</v>
      </c>
      <c r="K7057" s="32">
        <f>SUM(J7043:J7057)</f>
        <v>134.71800000000002</v>
      </c>
      <c r="L7057" s="22"/>
      <c r="M7057" s="22"/>
    </row>
    <row r="7058" spans="1:13" ht="15.45" customHeight="1" thickBot="1" x14ac:dyDescent="0.35">
      <c r="A7058" s="10" t="s">
        <v>12764</v>
      </c>
      <c r="B7058" s="5" t="s">
        <v>12765</v>
      </c>
      <c r="C7058" s="5" t="s">
        <v>12766</v>
      </c>
      <c r="D7058" s="84" t="s">
        <v>12767</v>
      </c>
      <c r="E7058" s="84"/>
      <c r="F7058" s="84"/>
      <c r="G7058" s="84"/>
      <c r="H7058" s="84"/>
      <c r="I7058" s="84"/>
      <c r="J7058" s="84"/>
      <c r="K7058" s="20">
        <f>SUM(K7061:K7080)</f>
        <v>255.285</v>
      </c>
      <c r="L7058" s="21">
        <f>ROUND(0*(1+M2/100),2)</f>
        <v>0</v>
      </c>
      <c r="M7058" s="21">
        <f>ROUND(K7058*L7058,2)</f>
        <v>0</v>
      </c>
    </row>
    <row r="7059" spans="1:13" ht="76.8" customHeight="1" thickBot="1" x14ac:dyDescent="0.35">
      <c r="A7059" s="22"/>
      <c r="B7059" s="22"/>
      <c r="C7059" s="22"/>
      <c r="D7059" s="84" t="s">
        <v>12768</v>
      </c>
      <c r="E7059" s="84"/>
      <c r="F7059" s="84"/>
      <c r="G7059" s="84"/>
      <c r="H7059" s="84"/>
      <c r="I7059" s="84"/>
      <c r="J7059" s="84"/>
      <c r="K7059" s="84"/>
      <c r="L7059" s="84"/>
      <c r="M7059" s="84"/>
    </row>
    <row r="7060" spans="1:13" ht="15.15" customHeight="1" thickBot="1" x14ac:dyDescent="0.35">
      <c r="A7060" s="22"/>
      <c r="B7060" s="22"/>
      <c r="C7060" s="22"/>
      <c r="D7060" s="22"/>
      <c r="E7060" s="23"/>
      <c r="F7060" s="25" t="s">
        <v>12769</v>
      </c>
      <c r="G7060" s="25" t="s">
        <v>12770</v>
      </c>
      <c r="H7060" s="25" t="s">
        <v>12771</v>
      </c>
      <c r="I7060" s="25" t="s">
        <v>12772</v>
      </c>
      <c r="J7060" s="25" t="s">
        <v>12773</v>
      </c>
      <c r="K7060" s="25" t="s">
        <v>12774</v>
      </c>
      <c r="L7060" s="22"/>
      <c r="M7060" s="22"/>
    </row>
    <row r="7061" spans="1:13" ht="15.15" customHeight="1" thickBot="1" x14ac:dyDescent="0.35">
      <c r="A7061" s="22"/>
      <c r="B7061" s="22"/>
      <c r="C7061" s="22"/>
      <c r="D7061" s="26"/>
      <c r="E7061" s="27" t="s">
        <v>12775</v>
      </c>
      <c r="F7061" s="28"/>
      <c r="G7061" s="29"/>
      <c r="H7061" s="29"/>
      <c r="I7061" s="29"/>
      <c r="J7061" s="41" t="s">
        <v>12776</v>
      </c>
      <c r="K7061" s="42"/>
      <c r="L7061" s="22"/>
      <c r="M7061" s="22"/>
    </row>
    <row r="7062" spans="1:13" ht="21.3" customHeight="1" thickBot="1" x14ac:dyDescent="0.35">
      <c r="A7062" s="22"/>
      <c r="B7062" s="22"/>
      <c r="C7062" s="22"/>
      <c r="D7062" s="26"/>
      <c r="E7062" s="5" t="s">
        <v>12777</v>
      </c>
      <c r="F7062" s="3"/>
      <c r="G7062" s="20"/>
      <c r="H7062" s="20"/>
      <c r="I7062" s="20"/>
      <c r="J7062" s="24" t="s">
        <v>12778</v>
      </c>
      <c r="K7062" s="22"/>
      <c r="L7062" s="22"/>
      <c r="M7062" s="22"/>
    </row>
    <row r="7063" spans="1:13" ht="15.15" customHeight="1" thickBot="1" x14ac:dyDescent="0.35">
      <c r="A7063" s="22"/>
      <c r="B7063" s="22"/>
      <c r="C7063" s="22"/>
      <c r="D7063" s="26"/>
      <c r="E7063" s="5" t="s">
        <v>12779</v>
      </c>
      <c r="F7063" s="3">
        <v>1</v>
      </c>
      <c r="G7063" s="20">
        <v>10.6</v>
      </c>
      <c r="H7063" s="20">
        <v>1.8</v>
      </c>
      <c r="I7063" s="20"/>
      <c r="J7063" s="30">
        <f t="shared" ref="J7063:J7069" si="174">ROUND(F7063*G7063*H7063,3)</f>
        <v>19.079999999999998</v>
      </c>
      <c r="K7063" s="22"/>
      <c r="L7063" s="22"/>
      <c r="M7063" s="22"/>
    </row>
    <row r="7064" spans="1:13" ht="15.15" customHeight="1" thickBot="1" x14ac:dyDescent="0.35">
      <c r="A7064" s="22"/>
      <c r="B7064" s="22"/>
      <c r="C7064" s="22"/>
      <c r="D7064" s="26"/>
      <c r="E7064" s="5"/>
      <c r="F7064" s="3">
        <v>3</v>
      </c>
      <c r="G7064" s="20">
        <v>0.25</v>
      </c>
      <c r="H7064" s="20">
        <v>0.95</v>
      </c>
      <c r="I7064" s="20"/>
      <c r="J7064" s="30">
        <f t="shared" si="174"/>
        <v>0.71299999999999997</v>
      </c>
      <c r="K7064" s="22"/>
      <c r="L7064" s="22"/>
      <c r="M7064" s="22"/>
    </row>
    <row r="7065" spans="1:13" ht="21.3" customHeight="1" thickBot="1" x14ac:dyDescent="0.35">
      <c r="A7065" s="22"/>
      <c r="B7065" s="22"/>
      <c r="C7065" s="22"/>
      <c r="D7065" s="26"/>
      <c r="E7065" s="5" t="s">
        <v>12780</v>
      </c>
      <c r="F7065" s="3">
        <v>5</v>
      </c>
      <c r="G7065" s="20">
        <v>1.9</v>
      </c>
      <c r="H7065" s="20">
        <v>0.5</v>
      </c>
      <c r="I7065" s="20"/>
      <c r="J7065" s="30">
        <f t="shared" si="174"/>
        <v>4.75</v>
      </c>
      <c r="K7065" s="22"/>
      <c r="L7065" s="22"/>
      <c r="M7065" s="22"/>
    </row>
    <row r="7066" spans="1:13" ht="15.15" customHeight="1" thickBot="1" x14ac:dyDescent="0.35">
      <c r="A7066" s="22"/>
      <c r="B7066" s="22"/>
      <c r="C7066" s="22"/>
      <c r="D7066" s="26"/>
      <c r="E7066" s="5" t="s">
        <v>12781</v>
      </c>
      <c r="F7066" s="3">
        <v>1</v>
      </c>
      <c r="G7066" s="20">
        <v>15.8</v>
      </c>
      <c r="H7066" s="20">
        <v>1.8</v>
      </c>
      <c r="I7066" s="20"/>
      <c r="J7066" s="30">
        <f t="shared" si="174"/>
        <v>28.44</v>
      </c>
      <c r="K7066" s="22"/>
      <c r="L7066" s="22"/>
      <c r="M7066" s="22"/>
    </row>
    <row r="7067" spans="1:13" ht="15.15" customHeight="1" thickBot="1" x14ac:dyDescent="0.35">
      <c r="A7067" s="22"/>
      <c r="B7067" s="22"/>
      <c r="C7067" s="22"/>
      <c r="D7067" s="26"/>
      <c r="E7067" s="5"/>
      <c r="F7067" s="3">
        <v>7</v>
      </c>
      <c r="G7067" s="20">
        <v>0.25</v>
      </c>
      <c r="H7067" s="20">
        <v>0.95</v>
      </c>
      <c r="I7067" s="20"/>
      <c r="J7067" s="30">
        <f t="shared" si="174"/>
        <v>1.663</v>
      </c>
      <c r="K7067" s="22"/>
      <c r="L7067" s="22"/>
      <c r="M7067" s="22"/>
    </row>
    <row r="7068" spans="1:13" ht="15.15" customHeight="1" thickBot="1" x14ac:dyDescent="0.35">
      <c r="A7068" s="22"/>
      <c r="B7068" s="22"/>
      <c r="C7068" s="22"/>
      <c r="D7068" s="26"/>
      <c r="E7068" s="5"/>
      <c r="F7068" s="3">
        <v>1</v>
      </c>
      <c r="G7068" s="20">
        <v>0.4</v>
      </c>
      <c r="H7068" s="20">
        <v>1.45</v>
      </c>
      <c r="I7068" s="20"/>
      <c r="J7068" s="30">
        <f t="shared" si="174"/>
        <v>0.57999999999999996</v>
      </c>
      <c r="K7068" s="22"/>
      <c r="L7068" s="22"/>
      <c r="M7068" s="22"/>
    </row>
    <row r="7069" spans="1:13" ht="15.15" customHeight="1" thickBot="1" x14ac:dyDescent="0.35">
      <c r="A7069" s="22"/>
      <c r="B7069" s="22"/>
      <c r="C7069" s="22"/>
      <c r="D7069" s="26"/>
      <c r="E7069" s="5" t="s">
        <v>12782</v>
      </c>
      <c r="F7069" s="3">
        <v>1</v>
      </c>
      <c r="G7069" s="20">
        <v>9.6999999999999993</v>
      </c>
      <c r="H7069" s="20">
        <v>3.8</v>
      </c>
      <c r="I7069" s="20"/>
      <c r="J7069" s="30">
        <f t="shared" si="174"/>
        <v>36.86</v>
      </c>
      <c r="K7069" s="22"/>
      <c r="L7069" s="22"/>
      <c r="M7069" s="22"/>
    </row>
    <row r="7070" spans="1:13" ht="15.15" customHeight="1" thickBot="1" x14ac:dyDescent="0.35">
      <c r="A7070" s="22"/>
      <c r="B7070" s="22"/>
      <c r="C7070" s="22"/>
      <c r="D7070" s="26"/>
      <c r="E7070" s="5" t="s">
        <v>12783</v>
      </c>
      <c r="F7070" s="3"/>
      <c r="G7070" s="20"/>
      <c r="H7070" s="20"/>
      <c r="I7070" s="20"/>
      <c r="J7070" s="24" t="s">
        <v>12784</v>
      </c>
      <c r="K7070" s="22"/>
      <c r="L7070" s="22"/>
      <c r="M7070" s="22"/>
    </row>
    <row r="7071" spans="1:13" ht="15.15" customHeight="1" thickBot="1" x14ac:dyDescent="0.35">
      <c r="A7071" s="22"/>
      <c r="B7071" s="22"/>
      <c r="C7071" s="22"/>
      <c r="D7071" s="26"/>
      <c r="E7071" s="5" t="s">
        <v>12785</v>
      </c>
      <c r="F7071" s="3">
        <v>1</v>
      </c>
      <c r="G7071" s="20">
        <v>27.65</v>
      </c>
      <c r="H7071" s="20">
        <v>1.8</v>
      </c>
      <c r="I7071" s="20"/>
      <c r="J7071" s="30">
        <f t="shared" ref="J7071:J7076" si="175">ROUND(F7071*G7071*H7071,3)</f>
        <v>49.77</v>
      </c>
      <c r="K7071" s="22"/>
      <c r="L7071" s="22"/>
      <c r="M7071" s="22"/>
    </row>
    <row r="7072" spans="1:13" ht="15.15" customHeight="1" thickBot="1" x14ac:dyDescent="0.35">
      <c r="A7072" s="22"/>
      <c r="B7072" s="22"/>
      <c r="C7072" s="22"/>
      <c r="D7072" s="26"/>
      <c r="E7072" s="5"/>
      <c r="F7072" s="3">
        <v>11</v>
      </c>
      <c r="G7072" s="20">
        <v>0.25</v>
      </c>
      <c r="H7072" s="20">
        <v>0.95</v>
      </c>
      <c r="I7072" s="20"/>
      <c r="J7072" s="30">
        <f t="shared" si="175"/>
        <v>2.613</v>
      </c>
      <c r="K7072" s="22"/>
      <c r="L7072" s="22"/>
      <c r="M7072" s="22"/>
    </row>
    <row r="7073" spans="1:13" ht="15.15" customHeight="1" thickBot="1" x14ac:dyDescent="0.35">
      <c r="A7073" s="22"/>
      <c r="B7073" s="22"/>
      <c r="C7073" s="22"/>
      <c r="D7073" s="26"/>
      <c r="E7073" s="5" t="s">
        <v>12786</v>
      </c>
      <c r="F7073" s="3">
        <v>1</v>
      </c>
      <c r="G7073" s="20">
        <v>2.4500000000000002</v>
      </c>
      <c r="H7073" s="20">
        <v>3.45</v>
      </c>
      <c r="I7073" s="20"/>
      <c r="J7073" s="30">
        <f t="shared" si="175"/>
        <v>8.4529999999999994</v>
      </c>
      <c r="K7073" s="22"/>
      <c r="L7073" s="22"/>
      <c r="M7073" s="22"/>
    </row>
    <row r="7074" spans="1:13" ht="15.15" customHeight="1" thickBot="1" x14ac:dyDescent="0.35">
      <c r="A7074" s="22"/>
      <c r="B7074" s="22"/>
      <c r="C7074" s="22"/>
      <c r="D7074" s="26"/>
      <c r="E7074" s="5"/>
      <c r="F7074" s="3">
        <v>1</v>
      </c>
      <c r="G7074" s="20">
        <v>2.5</v>
      </c>
      <c r="H7074" s="20">
        <v>1.5</v>
      </c>
      <c r="I7074" s="20"/>
      <c r="J7074" s="30">
        <f t="shared" si="175"/>
        <v>3.75</v>
      </c>
      <c r="K7074" s="22"/>
      <c r="L7074" s="22"/>
      <c r="M7074" s="22"/>
    </row>
    <row r="7075" spans="1:13" ht="15.15" customHeight="1" thickBot="1" x14ac:dyDescent="0.35">
      <c r="A7075" s="22"/>
      <c r="B7075" s="22"/>
      <c r="C7075" s="22"/>
      <c r="D7075" s="26"/>
      <c r="E7075" s="5" t="s">
        <v>12787</v>
      </c>
      <c r="F7075" s="3">
        <v>1</v>
      </c>
      <c r="G7075" s="20">
        <v>22.1</v>
      </c>
      <c r="H7075" s="20">
        <v>1.6</v>
      </c>
      <c r="I7075" s="20"/>
      <c r="J7075" s="30">
        <f t="shared" si="175"/>
        <v>35.36</v>
      </c>
      <c r="K7075" s="22"/>
      <c r="L7075" s="22"/>
      <c r="M7075" s="22"/>
    </row>
    <row r="7076" spans="1:13" ht="15.15" customHeight="1" thickBot="1" x14ac:dyDescent="0.35">
      <c r="A7076" s="22"/>
      <c r="B7076" s="22"/>
      <c r="C7076" s="22"/>
      <c r="D7076" s="26"/>
      <c r="E7076" s="5"/>
      <c r="F7076" s="3">
        <v>9</v>
      </c>
      <c r="G7076" s="20">
        <v>0.25</v>
      </c>
      <c r="H7076" s="20">
        <v>0.95</v>
      </c>
      <c r="I7076" s="20"/>
      <c r="J7076" s="30">
        <f t="shared" si="175"/>
        <v>2.1379999999999999</v>
      </c>
      <c r="K7076" s="22"/>
      <c r="L7076" s="22"/>
      <c r="M7076" s="22"/>
    </row>
    <row r="7077" spans="1:13" ht="15.15" customHeight="1" thickBot="1" x14ac:dyDescent="0.35">
      <c r="A7077" s="22"/>
      <c r="B7077" s="22"/>
      <c r="C7077" s="22"/>
      <c r="D7077" s="26"/>
      <c r="E7077" s="5" t="s">
        <v>12788</v>
      </c>
      <c r="F7077" s="3"/>
      <c r="G7077" s="20"/>
      <c r="H7077" s="20"/>
      <c r="I7077" s="20"/>
      <c r="J7077" s="24" t="s">
        <v>12789</v>
      </c>
      <c r="K7077" s="22"/>
      <c r="L7077" s="22"/>
      <c r="M7077" s="22"/>
    </row>
    <row r="7078" spans="1:13" ht="15.15" customHeight="1" thickBot="1" x14ac:dyDescent="0.35">
      <c r="A7078" s="22"/>
      <c r="B7078" s="22"/>
      <c r="C7078" s="22"/>
      <c r="D7078" s="26"/>
      <c r="E7078" s="5" t="s">
        <v>12790</v>
      </c>
      <c r="F7078" s="3">
        <v>1</v>
      </c>
      <c r="G7078" s="20">
        <v>27.65</v>
      </c>
      <c r="H7078" s="20">
        <v>1.8</v>
      </c>
      <c r="I7078" s="20"/>
      <c r="J7078" s="30">
        <f>ROUND(F7078*G7078*H7078,3)</f>
        <v>49.77</v>
      </c>
      <c r="K7078" s="22"/>
      <c r="L7078" s="22"/>
      <c r="M7078" s="22"/>
    </row>
    <row r="7079" spans="1:13" ht="15.15" customHeight="1" thickBot="1" x14ac:dyDescent="0.35">
      <c r="A7079" s="22"/>
      <c r="B7079" s="22"/>
      <c r="C7079" s="22"/>
      <c r="D7079" s="26"/>
      <c r="E7079" s="5"/>
      <c r="F7079" s="3">
        <v>10</v>
      </c>
      <c r="G7079" s="20">
        <v>0.25</v>
      </c>
      <c r="H7079" s="20">
        <v>0.95</v>
      </c>
      <c r="I7079" s="20"/>
      <c r="J7079" s="30">
        <f>ROUND(F7079*G7079*H7079,3)</f>
        <v>2.375</v>
      </c>
      <c r="K7079" s="22"/>
      <c r="L7079" s="22"/>
      <c r="M7079" s="22"/>
    </row>
    <row r="7080" spans="1:13" ht="15.15" customHeight="1" thickBot="1" x14ac:dyDescent="0.35">
      <c r="A7080" s="22"/>
      <c r="B7080" s="22"/>
      <c r="C7080" s="22"/>
      <c r="D7080" s="26"/>
      <c r="E7080" s="5" t="s">
        <v>12791</v>
      </c>
      <c r="F7080" s="3">
        <v>1</v>
      </c>
      <c r="G7080" s="20">
        <v>2.6</v>
      </c>
      <c r="H7080" s="20">
        <v>3.45</v>
      </c>
      <c r="I7080" s="20"/>
      <c r="J7080" s="30">
        <f>ROUND(F7080*G7080*H7080,3)</f>
        <v>8.9700000000000006</v>
      </c>
      <c r="K7080" s="32">
        <f>SUM(J7061:J7080)</f>
        <v>255.285</v>
      </c>
      <c r="L7080" s="22"/>
      <c r="M7080" s="22"/>
    </row>
    <row r="7081" spans="1:13" ht="15.45" customHeight="1" thickBot="1" x14ac:dyDescent="0.35">
      <c r="A7081" s="10" t="s">
        <v>12792</v>
      </c>
      <c r="B7081" s="5" t="s">
        <v>12793</v>
      </c>
      <c r="C7081" s="5" t="s">
        <v>12794</v>
      </c>
      <c r="D7081" s="84" t="s">
        <v>12795</v>
      </c>
      <c r="E7081" s="84"/>
      <c r="F7081" s="84"/>
      <c r="G7081" s="84"/>
      <c r="H7081" s="84"/>
      <c r="I7081" s="84"/>
      <c r="J7081" s="84"/>
      <c r="K7081" s="20">
        <f>SUM(K7084:K7091)</f>
        <v>110.93700000000001</v>
      </c>
      <c r="L7081" s="21">
        <f>ROUND(0*(1+M2/100),2)</f>
        <v>0</v>
      </c>
      <c r="M7081" s="21">
        <f>ROUND(K7081*L7081,2)</f>
        <v>0</v>
      </c>
    </row>
    <row r="7082" spans="1:13" ht="85.95" customHeight="1" thickBot="1" x14ac:dyDescent="0.35">
      <c r="A7082" s="22"/>
      <c r="B7082" s="22"/>
      <c r="C7082" s="22"/>
      <c r="D7082" s="84" t="s">
        <v>12796</v>
      </c>
      <c r="E7082" s="84"/>
      <c r="F7082" s="84"/>
      <c r="G7082" s="84"/>
      <c r="H7082" s="84"/>
      <c r="I7082" s="84"/>
      <c r="J7082" s="84"/>
      <c r="K7082" s="84"/>
      <c r="L7082" s="84"/>
      <c r="M7082" s="84"/>
    </row>
    <row r="7083" spans="1:13" ht="15.15" customHeight="1" thickBot="1" x14ac:dyDescent="0.35">
      <c r="A7083" s="22"/>
      <c r="B7083" s="22"/>
      <c r="C7083" s="22"/>
      <c r="D7083" s="22"/>
      <c r="E7083" s="23"/>
      <c r="F7083" s="25" t="s">
        <v>12797</v>
      </c>
      <c r="G7083" s="25" t="s">
        <v>12798</v>
      </c>
      <c r="H7083" s="25" t="s">
        <v>12799</v>
      </c>
      <c r="I7083" s="25" t="s">
        <v>12800</v>
      </c>
      <c r="J7083" s="25" t="s">
        <v>12801</v>
      </c>
      <c r="K7083" s="25" t="s">
        <v>12802</v>
      </c>
      <c r="L7083" s="22"/>
      <c r="M7083" s="22"/>
    </row>
    <row r="7084" spans="1:13" ht="15.15" customHeight="1" thickBot="1" x14ac:dyDescent="0.35">
      <c r="A7084" s="22"/>
      <c r="B7084" s="22"/>
      <c r="C7084" s="22"/>
      <c r="D7084" s="26"/>
      <c r="E7084" s="27" t="s">
        <v>12803</v>
      </c>
      <c r="F7084" s="28"/>
      <c r="G7084" s="29"/>
      <c r="H7084" s="29"/>
      <c r="I7084" s="29"/>
      <c r="J7084" s="41" t="s">
        <v>12804</v>
      </c>
      <c r="K7084" s="42"/>
      <c r="L7084" s="22"/>
      <c r="M7084" s="22"/>
    </row>
    <row r="7085" spans="1:13" ht="15.15" customHeight="1" thickBot="1" x14ac:dyDescent="0.35">
      <c r="A7085" s="22"/>
      <c r="B7085" s="22"/>
      <c r="C7085" s="22"/>
      <c r="D7085" s="26"/>
      <c r="E7085" s="5" t="s">
        <v>12805</v>
      </c>
      <c r="F7085" s="3"/>
      <c r="G7085" s="20"/>
      <c r="H7085" s="20"/>
      <c r="I7085" s="20"/>
      <c r="J7085" s="24" t="s">
        <v>12806</v>
      </c>
      <c r="K7085" s="22"/>
      <c r="L7085" s="22"/>
      <c r="M7085" s="22"/>
    </row>
    <row r="7086" spans="1:13" ht="15.15" customHeight="1" thickBot="1" x14ac:dyDescent="0.35">
      <c r="A7086" s="22"/>
      <c r="B7086" s="22"/>
      <c r="C7086" s="22"/>
      <c r="D7086" s="26"/>
      <c r="E7086" s="5" t="s">
        <v>12807</v>
      </c>
      <c r="F7086" s="3">
        <v>2</v>
      </c>
      <c r="G7086" s="20">
        <v>4.5</v>
      </c>
      <c r="H7086" s="20">
        <v>2.9</v>
      </c>
      <c r="I7086" s="20"/>
      <c r="J7086" s="30">
        <f>ROUND(F7086*G7086*H7086,3)</f>
        <v>26.1</v>
      </c>
      <c r="K7086" s="22"/>
      <c r="L7086" s="22"/>
      <c r="M7086" s="22"/>
    </row>
    <row r="7087" spans="1:13" ht="15.15" customHeight="1" thickBot="1" x14ac:dyDescent="0.35">
      <c r="A7087" s="22"/>
      <c r="B7087" s="22"/>
      <c r="C7087" s="22"/>
      <c r="D7087" s="26"/>
      <c r="E7087" s="5">
        <v>114</v>
      </c>
      <c r="F7087" s="3">
        <v>1</v>
      </c>
      <c r="G7087" s="20">
        <v>4</v>
      </c>
      <c r="H7087" s="20">
        <v>1.4</v>
      </c>
      <c r="I7087" s="20"/>
      <c r="J7087" s="30">
        <f>ROUND(F7087*G7087*H7087,3)</f>
        <v>5.6</v>
      </c>
      <c r="K7087" s="22"/>
      <c r="L7087" s="22"/>
      <c r="M7087" s="22"/>
    </row>
    <row r="7088" spans="1:13" ht="15.15" customHeight="1" thickBot="1" x14ac:dyDescent="0.35">
      <c r="A7088" s="22"/>
      <c r="B7088" s="22"/>
      <c r="C7088" s="22"/>
      <c r="D7088" s="26"/>
      <c r="E7088" s="5">
        <v>115</v>
      </c>
      <c r="F7088" s="3">
        <v>1</v>
      </c>
      <c r="G7088" s="20">
        <v>4.2</v>
      </c>
      <c r="H7088" s="20">
        <v>1.4</v>
      </c>
      <c r="I7088" s="20"/>
      <c r="J7088" s="30">
        <f>ROUND(F7088*G7088*H7088,3)</f>
        <v>5.88</v>
      </c>
      <c r="K7088" s="22"/>
      <c r="L7088" s="22"/>
      <c r="M7088" s="22"/>
    </row>
    <row r="7089" spans="1:13" ht="15.15" customHeight="1" thickBot="1" x14ac:dyDescent="0.35">
      <c r="A7089" s="22"/>
      <c r="B7089" s="22"/>
      <c r="C7089" s="22"/>
      <c r="D7089" s="26"/>
      <c r="E7089" s="5">
        <v>116</v>
      </c>
      <c r="F7089" s="3">
        <v>1</v>
      </c>
      <c r="G7089" s="20">
        <v>3.9</v>
      </c>
      <c r="H7089" s="20">
        <v>1.4</v>
      </c>
      <c r="I7089" s="20"/>
      <c r="J7089" s="30">
        <f>ROUND(F7089*G7089*H7089,3)</f>
        <v>5.46</v>
      </c>
      <c r="K7089" s="22"/>
      <c r="L7089" s="22"/>
      <c r="M7089" s="22"/>
    </row>
    <row r="7090" spans="1:13" ht="21.3" customHeight="1" thickBot="1" x14ac:dyDescent="0.35">
      <c r="A7090" s="22"/>
      <c r="B7090" s="22"/>
      <c r="C7090" s="22"/>
      <c r="D7090" s="26"/>
      <c r="E7090" s="5" t="s">
        <v>12808</v>
      </c>
      <c r="F7090" s="3">
        <v>1</v>
      </c>
      <c r="G7090" s="20">
        <v>43.3</v>
      </c>
      <c r="H7090" s="20"/>
      <c r="I7090" s="20"/>
      <c r="J7090" s="30">
        <f>ROUND(F7090*G7090,3)</f>
        <v>43.3</v>
      </c>
      <c r="K7090" s="22"/>
      <c r="L7090" s="22"/>
      <c r="M7090" s="22"/>
    </row>
    <row r="7091" spans="1:13" ht="15.15" customHeight="1" thickBot="1" x14ac:dyDescent="0.35">
      <c r="A7091" s="22"/>
      <c r="B7091" s="22"/>
      <c r="C7091" s="22"/>
      <c r="D7091" s="26"/>
      <c r="E7091" s="5"/>
      <c r="F7091" s="3">
        <v>1</v>
      </c>
      <c r="G7091" s="20">
        <v>27.33</v>
      </c>
      <c r="H7091" s="20">
        <v>0.9</v>
      </c>
      <c r="I7091" s="20"/>
      <c r="J7091" s="30">
        <f>ROUND(F7091*G7091*H7091,3)</f>
        <v>24.597000000000001</v>
      </c>
      <c r="K7091" s="32">
        <f>SUM(J7084:J7091)</f>
        <v>110.93700000000001</v>
      </c>
      <c r="L7091" s="22"/>
      <c r="M7091" s="22"/>
    </row>
    <row r="7092" spans="1:13" ht="15.45" customHeight="1" thickBot="1" x14ac:dyDescent="0.35">
      <c r="A7092" s="10" t="s">
        <v>12809</v>
      </c>
      <c r="B7092" s="5" t="s">
        <v>12810</v>
      </c>
      <c r="C7092" s="5" t="s">
        <v>12811</v>
      </c>
      <c r="D7092" s="84" t="s">
        <v>12812</v>
      </c>
      <c r="E7092" s="84"/>
      <c r="F7092" s="84"/>
      <c r="G7092" s="84"/>
      <c r="H7092" s="84"/>
      <c r="I7092" s="84"/>
      <c r="J7092" s="84"/>
      <c r="K7092" s="20">
        <f>SUM(K7095:K7097)</f>
        <v>177.11799999999999</v>
      </c>
      <c r="L7092" s="21">
        <f>ROUND(0*(1+M2/100),2)</f>
        <v>0</v>
      </c>
      <c r="M7092" s="21">
        <f>ROUND(K7092*L7092,2)</f>
        <v>0</v>
      </c>
    </row>
    <row r="7093" spans="1:13" ht="85.95" customHeight="1" thickBot="1" x14ac:dyDescent="0.35">
      <c r="A7093" s="22"/>
      <c r="B7093" s="22"/>
      <c r="C7093" s="22"/>
      <c r="D7093" s="84" t="s">
        <v>12813</v>
      </c>
      <c r="E7093" s="84"/>
      <c r="F7093" s="84"/>
      <c r="G7093" s="84"/>
      <c r="H7093" s="84"/>
      <c r="I7093" s="84"/>
      <c r="J7093" s="84"/>
      <c r="K7093" s="84"/>
      <c r="L7093" s="84"/>
      <c r="M7093" s="84"/>
    </row>
    <row r="7094" spans="1:13" ht="15.15" customHeight="1" thickBot="1" x14ac:dyDescent="0.35">
      <c r="A7094" s="22"/>
      <c r="B7094" s="22"/>
      <c r="C7094" s="22"/>
      <c r="D7094" s="22"/>
      <c r="E7094" s="23"/>
      <c r="F7094" s="25" t="s">
        <v>12814</v>
      </c>
      <c r="G7094" s="25" t="s">
        <v>12815</v>
      </c>
      <c r="H7094" s="25" t="s">
        <v>12816</v>
      </c>
      <c r="I7094" s="25" t="s">
        <v>12817</v>
      </c>
      <c r="J7094" s="25" t="s">
        <v>12818</v>
      </c>
      <c r="K7094" s="25" t="s">
        <v>12819</v>
      </c>
      <c r="L7094" s="22"/>
      <c r="M7094" s="22"/>
    </row>
    <row r="7095" spans="1:13" ht="15.15" customHeight="1" thickBot="1" x14ac:dyDescent="0.35">
      <c r="A7095" s="22"/>
      <c r="B7095" s="22"/>
      <c r="C7095" s="22"/>
      <c r="D7095" s="26"/>
      <c r="E7095" s="27" t="s">
        <v>12820</v>
      </c>
      <c r="F7095" s="28"/>
      <c r="G7095" s="29"/>
      <c r="H7095" s="29"/>
      <c r="I7095" s="29"/>
      <c r="J7095" s="41" t="s">
        <v>12821</v>
      </c>
      <c r="K7095" s="42"/>
      <c r="L7095" s="22"/>
      <c r="M7095" s="22"/>
    </row>
    <row r="7096" spans="1:13" ht="15.15" customHeight="1" thickBot="1" x14ac:dyDescent="0.35">
      <c r="A7096" s="22"/>
      <c r="B7096" s="22"/>
      <c r="C7096" s="22"/>
      <c r="D7096" s="26"/>
      <c r="E7096" s="5" t="s">
        <v>12822</v>
      </c>
      <c r="F7096" s="3">
        <v>1</v>
      </c>
      <c r="G7096" s="20">
        <v>158.19999999999999</v>
      </c>
      <c r="H7096" s="20"/>
      <c r="I7096" s="20"/>
      <c r="J7096" s="30">
        <f>ROUND(F7096*G7096,3)</f>
        <v>158.19999999999999</v>
      </c>
      <c r="K7096" s="22"/>
      <c r="L7096" s="22"/>
      <c r="M7096" s="22"/>
    </row>
    <row r="7097" spans="1:13" ht="15.15" customHeight="1" thickBot="1" x14ac:dyDescent="0.35">
      <c r="A7097" s="22"/>
      <c r="B7097" s="22"/>
      <c r="C7097" s="22"/>
      <c r="D7097" s="26"/>
      <c r="E7097" s="5" t="s">
        <v>12823</v>
      </c>
      <c r="F7097" s="3">
        <v>1</v>
      </c>
      <c r="G7097" s="20">
        <v>8.0500000000000007</v>
      </c>
      <c r="H7097" s="20">
        <v>2.35</v>
      </c>
      <c r="I7097" s="20"/>
      <c r="J7097" s="30">
        <f>ROUND(F7097*G7097*H7097,3)</f>
        <v>18.917999999999999</v>
      </c>
      <c r="K7097" s="32">
        <f>SUM(J7095:J7097)</f>
        <v>177.11799999999999</v>
      </c>
      <c r="L7097" s="22"/>
      <c r="M7097" s="22"/>
    </row>
    <row r="7098" spans="1:13" ht="15.45" customHeight="1" thickBot="1" x14ac:dyDescent="0.35">
      <c r="A7098" s="10" t="s">
        <v>12824</v>
      </c>
      <c r="B7098" s="5" t="s">
        <v>12825</v>
      </c>
      <c r="C7098" s="5" t="s">
        <v>12826</v>
      </c>
      <c r="D7098" s="84" t="s">
        <v>12827</v>
      </c>
      <c r="E7098" s="84"/>
      <c r="F7098" s="84"/>
      <c r="G7098" s="84"/>
      <c r="H7098" s="84"/>
      <c r="I7098" s="84"/>
      <c r="J7098" s="84"/>
      <c r="K7098" s="20">
        <f>SUM(K7101:K7108)</f>
        <v>2823.5499999999993</v>
      </c>
      <c r="L7098" s="21">
        <f>ROUND(0*(1+M2/100),2)</f>
        <v>0</v>
      </c>
      <c r="M7098" s="21">
        <f>ROUND(K7098*L7098,2)</f>
        <v>0</v>
      </c>
    </row>
    <row r="7099" spans="1:13" ht="67.5" customHeight="1" thickBot="1" x14ac:dyDescent="0.35">
      <c r="A7099" s="22"/>
      <c r="B7099" s="22"/>
      <c r="C7099" s="22"/>
      <c r="D7099" s="84" t="s">
        <v>12828</v>
      </c>
      <c r="E7099" s="84"/>
      <c r="F7099" s="84"/>
      <c r="G7099" s="84"/>
      <c r="H7099" s="84"/>
      <c r="I7099" s="84"/>
      <c r="J7099" s="84"/>
      <c r="K7099" s="84"/>
      <c r="L7099" s="84"/>
      <c r="M7099" s="84"/>
    </row>
    <row r="7100" spans="1:13" ht="15.15" customHeight="1" thickBot="1" x14ac:dyDescent="0.35">
      <c r="A7100" s="22"/>
      <c r="B7100" s="22"/>
      <c r="C7100" s="22"/>
      <c r="D7100" s="22"/>
      <c r="E7100" s="23"/>
      <c r="F7100" s="25" t="s">
        <v>12829</v>
      </c>
      <c r="G7100" s="25" t="s">
        <v>12830</v>
      </c>
      <c r="H7100" s="25" t="s">
        <v>12831</v>
      </c>
      <c r="I7100" s="25" t="s">
        <v>12832</v>
      </c>
      <c r="J7100" s="25" t="s">
        <v>12833</v>
      </c>
      <c r="K7100" s="25" t="s">
        <v>12834</v>
      </c>
      <c r="L7100" s="22"/>
      <c r="M7100" s="22"/>
    </row>
    <row r="7101" spans="1:13" ht="15.15" customHeight="1" thickBot="1" x14ac:dyDescent="0.35">
      <c r="A7101" s="22"/>
      <c r="B7101" s="22"/>
      <c r="C7101" s="22"/>
      <c r="D7101" s="26"/>
      <c r="E7101" s="27" t="s">
        <v>12835</v>
      </c>
      <c r="F7101" s="28">
        <v>697.04</v>
      </c>
      <c r="G7101" s="29"/>
      <c r="H7101" s="29"/>
      <c r="I7101" s="29"/>
      <c r="J7101" s="31">
        <f t="shared" ref="J7101:J7108" si="176">ROUND(F7101,3)</f>
        <v>697.04</v>
      </c>
      <c r="K7101" s="42"/>
      <c r="L7101" s="22"/>
      <c r="M7101" s="22"/>
    </row>
    <row r="7102" spans="1:13" ht="21.3" customHeight="1" thickBot="1" x14ac:dyDescent="0.35">
      <c r="A7102" s="22"/>
      <c r="B7102" s="22"/>
      <c r="C7102" s="22"/>
      <c r="D7102" s="26"/>
      <c r="E7102" s="5" t="s">
        <v>12836</v>
      </c>
      <c r="F7102" s="3">
        <v>533.29999999999995</v>
      </c>
      <c r="G7102" s="20"/>
      <c r="H7102" s="20"/>
      <c r="I7102" s="20"/>
      <c r="J7102" s="30">
        <f t="shared" si="176"/>
        <v>533.29999999999995</v>
      </c>
      <c r="K7102" s="22"/>
      <c r="L7102" s="22"/>
      <c r="M7102" s="22"/>
    </row>
    <row r="7103" spans="1:13" ht="21.3" customHeight="1" thickBot="1" x14ac:dyDescent="0.35">
      <c r="A7103" s="22"/>
      <c r="B7103" s="22"/>
      <c r="C7103" s="22"/>
      <c r="D7103" s="26"/>
      <c r="E7103" s="5" t="s">
        <v>12837</v>
      </c>
      <c r="F7103" s="3">
        <v>939.27</v>
      </c>
      <c r="G7103" s="20"/>
      <c r="H7103" s="20"/>
      <c r="I7103" s="20"/>
      <c r="J7103" s="30">
        <f t="shared" si="176"/>
        <v>939.27</v>
      </c>
      <c r="K7103" s="22"/>
      <c r="L7103" s="22"/>
      <c r="M7103" s="22"/>
    </row>
    <row r="7104" spans="1:13" ht="21.3" customHeight="1" thickBot="1" x14ac:dyDescent="0.35">
      <c r="A7104" s="22"/>
      <c r="B7104" s="22"/>
      <c r="C7104" s="22"/>
      <c r="D7104" s="26"/>
      <c r="E7104" s="5" t="s">
        <v>12838</v>
      </c>
      <c r="F7104" s="3">
        <v>38.22</v>
      </c>
      <c r="G7104" s="20"/>
      <c r="H7104" s="20"/>
      <c r="I7104" s="20"/>
      <c r="J7104" s="30">
        <f t="shared" si="176"/>
        <v>38.22</v>
      </c>
      <c r="K7104" s="22"/>
      <c r="L7104" s="22"/>
      <c r="M7104" s="22"/>
    </row>
    <row r="7105" spans="1:13" ht="21.3" customHeight="1" thickBot="1" x14ac:dyDescent="0.35">
      <c r="A7105" s="22"/>
      <c r="B7105" s="22"/>
      <c r="C7105" s="22"/>
      <c r="D7105" s="26"/>
      <c r="E7105" s="5" t="s">
        <v>12839</v>
      </c>
      <c r="F7105" s="3">
        <v>53.34</v>
      </c>
      <c r="G7105" s="20"/>
      <c r="H7105" s="20"/>
      <c r="I7105" s="20"/>
      <c r="J7105" s="30">
        <f t="shared" si="176"/>
        <v>53.34</v>
      </c>
      <c r="K7105" s="22"/>
      <c r="L7105" s="22"/>
      <c r="M7105" s="22"/>
    </row>
    <row r="7106" spans="1:13" ht="15.15" customHeight="1" thickBot="1" x14ac:dyDescent="0.35">
      <c r="A7106" s="22"/>
      <c r="B7106" s="22"/>
      <c r="C7106" s="22"/>
      <c r="D7106" s="26"/>
      <c r="E7106" s="5" t="s">
        <v>12840</v>
      </c>
      <c r="F7106" s="3">
        <v>134.72</v>
      </c>
      <c r="G7106" s="20"/>
      <c r="H7106" s="20"/>
      <c r="I7106" s="20"/>
      <c r="J7106" s="30">
        <f t="shared" si="176"/>
        <v>134.72</v>
      </c>
      <c r="K7106" s="22"/>
      <c r="L7106" s="22"/>
      <c r="M7106" s="22"/>
    </row>
    <row r="7107" spans="1:13" ht="21.3" customHeight="1" thickBot="1" x14ac:dyDescent="0.35">
      <c r="A7107" s="22"/>
      <c r="B7107" s="22"/>
      <c r="C7107" s="22"/>
      <c r="D7107" s="26"/>
      <c r="E7107" s="5" t="s">
        <v>12841</v>
      </c>
      <c r="F7107" s="3">
        <v>250.54</v>
      </c>
      <c r="G7107" s="20"/>
      <c r="H7107" s="20"/>
      <c r="I7107" s="20"/>
      <c r="J7107" s="30">
        <f t="shared" si="176"/>
        <v>250.54</v>
      </c>
      <c r="K7107" s="22"/>
      <c r="L7107" s="22"/>
      <c r="M7107" s="22"/>
    </row>
    <row r="7108" spans="1:13" ht="21.3" customHeight="1" thickBot="1" x14ac:dyDescent="0.35">
      <c r="A7108" s="22"/>
      <c r="B7108" s="22"/>
      <c r="C7108" s="22"/>
      <c r="D7108" s="26"/>
      <c r="E7108" s="5" t="s">
        <v>12842</v>
      </c>
      <c r="F7108" s="3">
        <v>177.12</v>
      </c>
      <c r="G7108" s="20"/>
      <c r="H7108" s="20"/>
      <c r="I7108" s="20"/>
      <c r="J7108" s="30">
        <f t="shared" si="176"/>
        <v>177.12</v>
      </c>
      <c r="K7108" s="32">
        <f>SUM(J7101:J7108)</f>
        <v>2823.5499999999993</v>
      </c>
      <c r="L7108" s="22"/>
      <c r="M7108" s="22"/>
    </row>
    <row r="7109" spans="1:13" ht="15.45" customHeight="1" thickBot="1" x14ac:dyDescent="0.35">
      <c r="A7109" s="10" t="s">
        <v>12843</v>
      </c>
      <c r="B7109" s="5" t="s">
        <v>12844</v>
      </c>
      <c r="C7109" s="5" t="s">
        <v>12845</v>
      </c>
      <c r="D7109" s="84" t="s">
        <v>12846</v>
      </c>
      <c r="E7109" s="84"/>
      <c r="F7109" s="84"/>
      <c r="G7109" s="84"/>
      <c r="H7109" s="84"/>
      <c r="I7109" s="84"/>
      <c r="J7109" s="84"/>
      <c r="K7109" s="20">
        <f>SUM(K7112:K7112)</f>
        <v>103.56</v>
      </c>
      <c r="L7109" s="21">
        <f>ROUND(0*(1+M2/100),2)</f>
        <v>0</v>
      </c>
      <c r="M7109" s="21">
        <f>ROUND(K7109*L7109,2)</f>
        <v>0</v>
      </c>
    </row>
    <row r="7110" spans="1:13" ht="49.05" customHeight="1" thickBot="1" x14ac:dyDescent="0.35">
      <c r="A7110" s="22"/>
      <c r="B7110" s="22"/>
      <c r="C7110" s="22"/>
      <c r="D7110" s="84" t="s">
        <v>12847</v>
      </c>
      <c r="E7110" s="84"/>
      <c r="F7110" s="84"/>
      <c r="G7110" s="84"/>
      <c r="H7110" s="84"/>
      <c r="I7110" s="84"/>
      <c r="J7110" s="84"/>
      <c r="K7110" s="84"/>
      <c r="L7110" s="84"/>
      <c r="M7110" s="84"/>
    </row>
    <row r="7111" spans="1:13" ht="15.15" customHeight="1" thickBot="1" x14ac:dyDescent="0.35">
      <c r="A7111" s="22"/>
      <c r="B7111" s="22"/>
      <c r="C7111" s="22"/>
      <c r="D7111" s="22"/>
      <c r="E7111" s="23"/>
      <c r="F7111" s="25" t="s">
        <v>12848</v>
      </c>
      <c r="G7111" s="25" t="s">
        <v>12849</v>
      </c>
      <c r="H7111" s="25" t="s">
        <v>12850</v>
      </c>
      <c r="I7111" s="25" t="s">
        <v>12851</v>
      </c>
      <c r="J7111" s="25" t="s">
        <v>12852</v>
      </c>
      <c r="K7111" s="25" t="s">
        <v>12853</v>
      </c>
      <c r="L7111" s="22"/>
      <c r="M7111" s="22"/>
    </row>
    <row r="7112" spans="1:13" ht="15.15" customHeight="1" thickBot="1" x14ac:dyDescent="0.35">
      <c r="A7112" s="22"/>
      <c r="B7112" s="22"/>
      <c r="C7112" s="22"/>
      <c r="D7112" s="26"/>
      <c r="E7112" s="27" t="s">
        <v>12854</v>
      </c>
      <c r="F7112" s="28">
        <v>103.56</v>
      </c>
      <c r="G7112" s="29"/>
      <c r="H7112" s="29"/>
      <c r="I7112" s="29"/>
      <c r="J7112" s="31">
        <f>ROUND(F7112,3)</f>
        <v>103.56</v>
      </c>
      <c r="K7112" s="33">
        <f>SUM(J7112:J7112)</f>
        <v>103.56</v>
      </c>
      <c r="L7112" s="22"/>
      <c r="M7112" s="22"/>
    </row>
    <row r="7113" spans="1:13" ht="15.45" customHeight="1" thickBot="1" x14ac:dyDescent="0.35">
      <c r="A7113" s="10" t="s">
        <v>12855</v>
      </c>
      <c r="B7113" s="5" t="s">
        <v>12856</v>
      </c>
      <c r="C7113" s="5" t="s">
        <v>12857</v>
      </c>
      <c r="D7113" s="84" t="s">
        <v>12858</v>
      </c>
      <c r="E7113" s="84"/>
      <c r="F7113" s="84"/>
      <c r="G7113" s="84"/>
      <c r="H7113" s="84"/>
      <c r="I7113" s="84"/>
      <c r="J7113" s="84"/>
      <c r="K7113" s="20">
        <f>SUM(K7116:K7126)</f>
        <v>37.75</v>
      </c>
      <c r="L7113" s="21">
        <f>ROUND(0*(1+M2/100),2)</f>
        <v>0</v>
      </c>
      <c r="M7113" s="21">
        <f>ROUND(K7113*L7113,2)</f>
        <v>0</v>
      </c>
    </row>
    <row r="7114" spans="1:13" ht="67.5" customHeight="1" thickBot="1" x14ac:dyDescent="0.35">
      <c r="A7114" s="22"/>
      <c r="B7114" s="22"/>
      <c r="C7114" s="22"/>
      <c r="D7114" s="84" t="s">
        <v>12859</v>
      </c>
      <c r="E7114" s="84"/>
      <c r="F7114" s="84"/>
      <c r="G7114" s="84"/>
      <c r="H7114" s="84"/>
      <c r="I7114" s="84"/>
      <c r="J7114" s="84"/>
      <c r="K7114" s="84"/>
      <c r="L7114" s="84"/>
      <c r="M7114" s="84"/>
    </row>
    <row r="7115" spans="1:13" ht="15.15" customHeight="1" thickBot="1" x14ac:dyDescent="0.35">
      <c r="A7115" s="22"/>
      <c r="B7115" s="22"/>
      <c r="C7115" s="22"/>
      <c r="D7115" s="22"/>
      <c r="E7115" s="23"/>
      <c r="F7115" s="25" t="s">
        <v>12860</v>
      </c>
      <c r="G7115" s="25" t="s">
        <v>12861</v>
      </c>
      <c r="H7115" s="25" t="s">
        <v>12862</v>
      </c>
      <c r="I7115" s="25" t="s">
        <v>12863</v>
      </c>
      <c r="J7115" s="25" t="s">
        <v>12864</v>
      </c>
      <c r="K7115" s="25" t="s">
        <v>12865</v>
      </c>
      <c r="L7115" s="22"/>
      <c r="M7115" s="22"/>
    </row>
    <row r="7116" spans="1:13" ht="15.15" customHeight="1" thickBot="1" x14ac:dyDescent="0.35">
      <c r="A7116" s="22"/>
      <c r="B7116" s="22"/>
      <c r="C7116" s="22"/>
      <c r="D7116" s="26"/>
      <c r="E7116" s="27" t="s">
        <v>12866</v>
      </c>
      <c r="F7116" s="28">
        <v>3</v>
      </c>
      <c r="G7116" s="29">
        <v>1</v>
      </c>
      <c r="H7116" s="29"/>
      <c r="I7116" s="29"/>
      <c r="J7116" s="31">
        <f t="shared" ref="J7116:J7126" si="177">ROUND(F7116*G7116,3)</f>
        <v>3</v>
      </c>
      <c r="K7116" s="42"/>
      <c r="L7116" s="22"/>
      <c r="M7116" s="22"/>
    </row>
    <row r="7117" spans="1:13" ht="15.15" customHeight="1" thickBot="1" x14ac:dyDescent="0.35">
      <c r="A7117" s="22"/>
      <c r="B7117" s="22"/>
      <c r="C7117" s="22"/>
      <c r="D7117" s="26"/>
      <c r="E7117" s="5" t="s">
        <v>12867</v>
      </c>
      <c r="F7117" s="3">
        <v>2</v>
      </c>
      <c r="G7117" s="20">
        <v>1.65</v>
      </c>
      <c r="H7117" s="20"/>
      <c r="I7117" s="20"/>
      <c r="J7117" s="30">
        <f t="shared" si="177"/>
        <v>3.3</v>
      </c>
      <c r="K7117" s="22"/>
      <c r="L7117" s="22"/>
      <c r="M7117" s="22"/>
    </row>
    <row r="7118" spans="1:13" ht="15.15" customHeight="1" thickBot="1" x14ac:dyDescent="0.35">
      <c r="A7118" s="22"/>
      <c r="B7118" s="22"/>
      <c r="C7118" s="22"/>
      <c r="D7118" s="26"/>
      <c r="E7118" s="5" t="s">
        <v>12868</v>
      </c>
      <c r="F7118" s="3">
        <v>3</v>
      </c>
      <c r="G7118" s="20">
        <v>1.43</v>
      </c>
      <c r="H7118" s="20"/>
      <c r="I7118" s="20"/>
      <c r="J7118" s="30">
        <f t="shared" si="177"/>
        <v>4.29</v>
      </c>
      <c r="K7118" s="22"/>
      <c r="L7118" s="22"/>
      <c r="M7118" s="22"/>
    </row>
    <row r="7119" spans="1:13" ht="15.15" customHeight="1" thickBot="1" x14ac:dyDescent="0.35">
      <c r="A7119" s="22"/>
      <c r="B7119" s="22"/>
      <c r="C7119" s="22"/>
      <c r="D7119" s="26"/>
      <c r="E7119" s="5" t="s">
        <v>12869</v>
      </c>
      <c r="F7119" s="3">
        <v>2</v>
      </c>
      <c r="G7119" s="20">
        <v>1.33</v>
      </c>
      <c r="H7119" s="20"/>
      <c r="I7119" s="20"/>
      <c r="J7119" s="30">
        <f t="shared" si="177"/>
        <v>2.66</v>
      </c>
      <c r="K7119" s="22"/>
      <c r="L7119" s="22"/>
      <c r="M7119" s="22"/>
    </row>
    <row r="7120" spans="1:13" ht="21.3" customHeight="1" thickBot="1" x14ac:dyDescent="0.35">
      <c r="A7120" s="22"/>
      <c r="B7120" s="22"/>
      <c r="C7120" s="22"/>
      <c r="D7120" s="26"/>
      <c r="E7120" s="5" t="s">
        <v>12870</v>
      </c>
      <c r="F7120" s="3">
        <v>1</v>
      </c>
      <c r="G7120" s="20">
        <v>2.5499999999999998</v>
      </c>
      <c r="H7120" s="20"/>
      <c r="I7120" s="20"/>
      <c r="J7120" s="30">
        <f t="shared" si="177"/>
        <v>2.5499999999999998</v>
      </c>
      <c r="K7120" s="22"/>
      <c r="L7120" s="22"/>
      <c r="M7120" s="22"/>
    </row>
    <row r="7121" spans="1:13" ht="15.15" customHeight="1" thickBot="1" x14ac:dyDescent="0.35">
      <c r="A7121" s="22"/>
      <c r="B7121" s="22"/>
      <c r="C7121" s="22"/>
      <c r="D7121" s="26"/>
      <c r="E7121" s="5" t="s">
        <v>12871</v>
      </c>
      <c r="F7121" s="3">
        <v>3</v>
      </c>
      <c r="G7121" s="20">
        <v>3.05</v>
      </c>
      <c r="H7121" s="20"/>
      <c r="I7121" s="20"/>
      <c r="J7121" s="30">
        <f t="shared" si="177"/>
        <v>9.15</v>
      </c>
      <c r="K7121" s="22"/>
      <c r="L7121" s="22"/>
      <c r="M7121" s="22"/>
    </row>
    <row r="7122" spans="1:13" ht="15.15" customHeight="1" thickBot="1" x14ac:dyDescent="0.35">
      <c r="A7122" s="22"/>
      <c r="B7122" s="22"/>
      <c r="C7122" s="22"/>
      <c r="D7122" s="26"/>
      <c r="E7122" s="5" t="s">
        <v>12872</v>
      </c>
      <c r="F7122" s="3">
        <v>1</v>
      </c>
      <c r="G7122" s="20">
        <v>1.7</v>
      </c>
      <c r="H7122" s="20"/>
      <c r="I7122" s="20"/>
      <c r="J7122" s="30">
        <f t="shared" si="177"/>
        <v>1.7</v>
      </c>
      <c r="K7122" s="22"/>
      <c r="L7122" s="22"/>
      <c r="M7122" s="22"/>
    </row>
    <row r="7123" spans="1:13" ht="15.15" customHeight="1" thickBot="1" x14ac:dyDescent="0.35">
      <c r="A7123" s="22"/>
      <c r="B7123" s="22"/>
      <c r="C7123" s="22"/>
      <c r="D7123" s="26"/>
      <c r="E7123" s="5" t="s">
        <v>12873</v>
      </c>
      <c r="F7123" s="3">
        <v>2</v>
      </c>
      <c r="G7123" s="20">
        <v>1.45</v>
      </c>
      <c r="H7123" s="20"/>
      <c r="I7123" s="20"/>
      <c r="J7123" s="30">
        <f t="shared" si="177"/>
        <v>2.9</v>
      </c>
      <c r="K7123" s="22"/>
      <c r="L7123" s="22"/>
      <c r="M7123" s="22"/>
    </row>
    <row r="7124" spans="1:13" ht="15.15" customHeight="1" thickBot="1" x14ac:dyDescent="0.35">
      <c r="A7124" s="22"/>
      <c r="B7124" s="22"/>
      <c r="C7124" s="22"/>
      <c r="D7124" s="26"/>
      <c r="E7124" s="5" t="s">
        <v>12874</v>
      </c>
      <c r="F7124" s="3">
        <v>1</v>
      </c>
      <c r="G7124" s="20">
        <v>1.45</v>
      </c>
      <c r="H7124" s="20"/>
      <c r="I7124" s="20"/>
      <c r="J7124" s="30">
        <f t="shared" si="177"/>
        <v>1.45</v>
      </c>
      <c r="K7124" s="22"/>
      <c r="L7124" s="22"/>
      <c r="M7124" s="22"/>
    </row>
    <row r="7125" spans="1:13" ht="15.15" customHeight="1" thickBot="1" x14ac:dyDescent="0.35">
      <c r="A7125" s="22"/>
      <c r="B7125" s="22"/>
      <c r="C7125" s="22"/>
      <c r="D7125" s="26"/>
      <c r="E7125" s="5" t="s">
        <v>12875</v>
      </c>
      <c r="F7125" s="3">
        <v>1</v>
      </c>
      <c r="G7125" s="20">
        <v>1.6</v>
      </c>
      <c r="H7125" s="20"/>
      <c r="I7125" s="20"/>
      <c r="J7125" s="30">
        <f t="shared" si="177"/>
        <v>1.6</v>
      </c>
      <c r="K7125" s="22"/>
      <c r="L7125" s="22"/>
      <c r="M7125" s="22"/>
    </row>
    <row r="7126" spans="1:13" ht="15.15" customHeight="1" thickBot="1" x14ac:dyDescent="0.35">
      <c r="A7126" s="22"/>
      <c r="B7126" s="22"/>
      <c r="C7126" s="22"/>
      <c r="D7126" s="26"/>
      <c r="E7126" s="5" t="s">
        <v>12876</v>
      </c>
      <c r="F7126" s="3">
        <v>1</v>
      </c>
      <c r="G7126" s="20">
        <v>5.15</v>
      </c>
      <c r="H7126" s="20"/>
      <c r="I7126" s="20"/>
      <c r="J7126" s="30">
        <f t="shared" si="177"/>
        <v>5.15</v>
      </c>
      <c r="K7126" s="32">
        <f>SUM(J7116:J7126)</f>
        <v>37.75</v>
      </c>
      <c r="L7126" s="22"/>
      <c r="M7126" s="22"/>
    </row>
    <row r="7127" spans="1:13" ht="15.45" customHeight="1" thickBot="1" x14ac:dyDescent="0.35">
      <c r="A7127" s="10" t="s">
        <v>12877</v>
      </c>
      <c r="B7127" s="5" t="s">
        <v>12878</v>
      </c>
      <c r="C7127" s="5" t="s">
        <v>12879</v>
      </c>
      <c r="D7127" s="84" t="s">
        <v>12880</v>
      </c>
      <c r="E7127" s="84"/>
      <c r="F7127" s="84"/>
      <c r="G7127" s="84"/>
      <c r="H7127" s="84"/>
      <c r="I7127" s="84"/>
      <c r="J7127" s="84"/>
      <c r="K7127" s="20">
        <f>SUM(K7130:K7130)</f>
        <v>20</v>
      </c>
      <c r="L7127" s="21">
        <f>ROUND(0*(1+M2/100),2)</f>
        <v>0</v>
      </c>
      <c r="M7127" s="21">
        <f>ROUND(K7127*L7127,2)</f>
        <v>0</v>
      </c>
    </row>
    <row r="7128" spans="1:13" ht="58.35" customHeight="1" thickBot="1" x14ac:dyDescent="0.35">
      <c r="A7128" s="22"/>
      <c r="B7128" s="22"/>
      <c r="C7128" s="22"/>
      <c r="D7128" s="84" t="s">
        <v>12881</v>
      </c>
      <c r="E7128" s="84"/>
      <c r="F7128" s="84"/>
      <c r="G7128" s="84"/>
      <c r="H7128" s="84"/>
      <c r="I7128" s="84"/>
      <c r="J7128" s="84"/>
      <c r="K7128" s="84"/>
      <c r="L7128" s="84"/>
      <c r="M7128" s="84"/>
    </row>
    <row r="7129" spans="1:13" ht="15.15" customHeight="1" thickBot="1" x14ac:dyDescent="0.35">
      <c r="A7129" s="22"/>
      <c r="B7129" s="22"/>
      <c r="C7129" s="22"/>
      <c r="D7129" s="22"/>
      <c r="E7129" s="23"/>
      <c r="F7129" s="25" t="s">
        <v>12882</v>
      </c>
      <c r="G7129" s="25" t="s">
        <v>12883</v>
      </c>
      <c r="H7129" s="25" t="s">
        <v>12884</v>
      </c>
      <c r="I7129" s="25" t="s">
        <v>12885</v>
      </c>
      <c r="J7129" s="25" t="s">
        <v>12886</v>
      </c>
      <c r="K7129" s="25" t="s">
        <v>12887</v>
      </c>
      <c r="L7129" s="22"/>
      <c r="M7129" s="22"/>
    </row>
    <row r="7130" spans="1:13" ht="15.15" customHeight="1" thickBot="1" x14ac:dyDescent="0.35">
      <c r="A7130" s="22"/>
      <c r="B7130" s="22"/>
      <c r="C7130" s="22"/>
      <c r="D7130" s="26"/>
      <c r="E7130" s="27" t="s">
        <v>12888</v>
      </c>
      <c r="F7130" s="28">
        <v>20</v>
      </c>
      <c r="G7130" s="29"/>
      <c r="H7130" s="29"/>
      <c r="I7130" s="29"/>
      <c r="J7130" s="31">
        <f>ROUND(F7130,3)</f>
        <v>20</v>
      </c>
      <c r="K7130" s="33">
        <f>SUM(J7130:J7130)</f>
        <v>20</v>
      </c>
      <c r="L7130" s="22"/>
      <c r="M7130" s="22"/>
    </row>
    <row r="7131" spans="1:13" ht="15.45" customHeight="1" thickBot="1" x14ac:dyDescent="0.35">
      <c r="A7131" s="10" t="s">
        <v>12889</v>
      </c>
      <c r="B7131" s="5" t="s">
        <v>12890</v>
      </c>
      <c r="C7131" s="5" t="s">
        <v>12891</v>
      </c>
      <c r="D7131" s="84" t="s">
        <v>12892</v>
      </c>
      <c r="E7131" s="84"/>
      <c r="F7131" s="84"/>
      <c r="G7131" s="84"/>
      <c r="H7131" s="84"/>
      <c r="I7131" s="84"/>
      <c r="J7131" s="84"/>
      <c r="K7131" s="20">
        <f>SUM(K7134:K7216)</f>
        <v>711.65</v>
      </c>
      <c r="L7131" s="21">
        <f>ROUND(0*(1+M2/100),2)</f>
        <v>0</v>
      </c>
      <c r="M7131" s="21">
        <f>ROUND(K7131*L7131,2)</f>
        <v>0</v>
      </c>
    </row>
    <row r="7132" spans="1:13" ht="49.05" customHeight="1" thickBot="1" x14ac:dyDescent="0.35">
      <c r="A7132" s="22"/>
      <c r="B7132" s="22"/>
      <c r="C7132" s="22"/>
      <c r="D7132" s="84" t="s">
        <v>12893</v>
      </c>
      <c r="E7132" s="84"/>
      <c r="F7132" s="84"/>
      <c r="G7132" s="84"/>
      <c r="H7132" s="84"/>
      <c r="I7132" s="84"/>
      <c r="J7132" s="84"/>
      <c r="K7132" s="84"/>
      <c r="L7132" s="84"/>
      <c r="M7132" s="84"/>
    </row>
    <row r="7133" spans="1:13" ht="15.15" customHeight="1" thickBot="1" x14ac:dyDescent="0.35">
      <c r="A7133" s="22"/>
      <c r="B7133" s="22"/>
      <c r="C7133" s="22"/>
      <c r="D7133" s="22"/>
      <c r="E7133" s="23"/>
      <c r="F7133" s="25" t="s">
        <v>12894</v>
      </c>
      <c r="G7133" s="25" t="s">
        <v>12895</v>
      </c>
      <c r="H7133" s="25" t="s">
        <v>12896</v>
      </c>
      <c r="I7133" s="25" t="s">
        <v>12897</v>
      </c>
      <c r="J7133" s="25" t="s">
        <v>12898</v>
      </c>
      <c r="K7133" s="25" t="s">
        <v>12899</v>
      </c>
      <c r="L7133" s="22"/>
      <c r="M7133" s="22"/>
    </row>
    <row r="7134" spans="1:13" ht="15.15" customHeight="1" thickBot="1" x14ac:dyDescent="0.35">
      <c r="A7134" s="22"/>
      <c r="B7134" s="22"/>
      <c r="C7134" s="22"/>
      <c r="D7134" s="26"/>
      <c r="E7134" s="27" t="s">
        <v>12900</v>
      </c>
      <c r="F7134" s="28"/>
      <c r="G7134" s="29"/>
      <c r="H7134" s="29"/>
      <c r="I7134" s="29"/>
      <c r="J7134" s="41" t="s">
        <v>12901</v>
      </c>
      <c r="K7134" s="42"/>
      <c r="L7134" s="22"/>
      <c r="M7134" s="22"/>
    </row>
    <row r="7135" spans="1:13" ht="15.15" customHeight="1" thickBot="1" x14ac:dyDescent="0.35">
      <c r="A7135" s="22"/>
      <c r="B7135" s="22"/>
      <c r="C7135" s="22"/>
      <c r="D7135" s="26"/>
      <c r="E7135" s="5" t="s">
        <v>12902</v>
      </c>
      <c r="F7135" s="3">
        <v>1</v>
      </c>
      <c r="G7135" s="20">
        <v>8.1</v>
      </c>
      <c r="H7135" s="20"/>
      <c r="I7135" s="20"/>
      <c r="J7135" s="30">
        <f t="shared" ref="J7135:J7142" si="178">ROUND(F7135*G7135,3)</f>
        <v>8.1</v>
      </c>
      <c r="K7135" s="22"/>
      <c r="L7135" s="22"/>
      <c r="M7135" s="22"/>
    </row>
    <row r="7136" spans="1:13" ht="15.15" customHeight="1" thickBot="1" x14ac:dyDescent="0.35">
      <c r="A7136" s="22"/>
      <c r="B7136" s="22"/>
      <c r="C7136" s="22"/>
      <c r="D7136" s="26"/>
      <c r="E7136" s="5"/>
      <c r="F7136" s="3">
        <v>1</v>
      </c>
      <c r="G7136" s="20">
        <v>7.05</v>
      </c>
      <c r="H7136" s="20"/>
      <c r="I7136" s="20"/>
      <c r="J7136" s="30">
        <f t="shared" si="178"/>
        <v>7.05</v>
      </c>
      <c r="K7136" s="22"/>
      <c r="L7136" s="22"/>
      <c r="M7136" s="22"/>
    </row>
    <row r="7137" spans="1:13" ht="15.15" customHeight="1" thickBot="1" x14ac:dyDescent="0.35">
      <c r="A7137" s="22"/>
      <c r="B7137" s="22"/>
      <c r="C7137" s="22"/>
      <c r="D7137" s="26"/>
      <c r="E7137" s="5"/>
      <c r="F7137" s="3">
        <v>1</v>
      </c>
      <c r="G7137" s="20">
        <v>1.8</v>
      </c>
      <c r="H7137" s="20"/>
      <c r="I7137" s="20"/>
      <c r="J7137" s="30">
        <f t="shared" si="178"/>
        <v>1.8</v>
      </c>
      <c r="K7137" s="22"/>
      <c r="L7137" s="22"/>
      <c r="M7137" s="22"/>
    </row>
    <row r="7138" spans="1:13" ht="15.15" customHeight="1" thickBot="1" x14ac:dyDescent="0.35">
      <c r="A7138" s="22"/>
      <c r="B7138" s="22"/>
      <c r="C7138" s="22"/>
      <c r="D7138" s="26"/>
      <c r="E7138" s="5" t="s">
        <v>12903</v>
      </c>
      <c r="F7138" s="3">
        <v>1</v>
      </c>
      <c r="G7138" s="20">
        <v>12.15</v>
      </c>
      <c r="H7138" s="20"/>
      <c r="I7138" s="20"/>
      <c r="J7138" s="30">
        <f t="shared" si="178"/>
        <v>12.15</v>
      </c>
      <c r="K7138" s="22"/>
      <c r="L7138" s="22"/>
      <c r="M7138" s="22"/>
    </row>
    <row r="7139" spans="1:13" ht="15.15" customHeight="1" thickBot="1" x14ac:dyDescent="0.35">
      <c r="A7139" s="22"/>
      <c r="B7139" s="22"/>
      <c r="C7139" s="22"/>
      <c r="D7139" s="26"/>
      <c r="E7139" s="5"/>
      <c r="F7139" s="3">
        <v>1</v>
      </c>
      <c r="G7139" s="20">
        <v>1.45</v>
      </c>
      <c r="H7139" s="20"/>
      <c r="I7139" s="20"/>
      <c r="J7139" s="30">
        <f t="shared" si="178"/>
        <v>1.45</v>
      </c>
      <c r="K7139" s="22"/>
      <c r="L7139" s="22"/>
      <c r="M7139" s="22"/>
    </row>
    <row r="7140" spans="1:13" ht="15.15" customHeight="1" thickBot="1" x14ac:dyDescent="0.35">
      <c r="A7140" s="22"/>
      <c r="B7140" s="22"/>
      <c r="C7140" s="22"/>
      <c r="D7140" s="26"/>
      <c r="E7140" s="5"/>
      <c r="F7140" s="3">
        <v>1</v>
      </c>
      <c r="G7140" s="20">
        <v>8.4</v>
      </c>
      <c r="H7140" s="20"/>
      <c r="I7140" s="20"/>
      <c r="J7140" s="30">
        <f t="shared" si="178"/>
        <v>8.4</v>
      </c>
      <c r="K7140" s="22"/>
      <c r="L7140" s="22"/>
      <c r="M7140" s="22"/>
    </row>
    <row r="7141" spans="1:13" ht="15.15" customHeight="1" thickBot="1" x14ac:dyDescent="0.35">
      <c r="A7141" s="22"/>
      <c r="B7141" s="22"/>
      <c r="C7141" s="22"/>
      <c r="D7141" s="26"/>
      <c r="E7141" s="5" t="s">
        <v>12904</v>
      </c>
      <c r="F7141" s="3">
        <v>2</v>
      </c>
      <c r="G7141" s="20">
        <v>1.8</v>
      </c>
      <c r="H7141" s="20"/>
      <c r="I7141" s="20"/>
      <c r="J7141" s="30">
        <f t="shared" si="178"/>
        <v>3.6</v>
      </c>
      <c r="K7141" s="22"/>
      <c r="L7141" s="22"/>
      <c r="M7141" s="22"/>
    </row>
    <row r="7142" spans="1:13" ht="15.15" customHeight="1" thickBot="1" x14ac:dyDescent="0.35">
      <c r="A7142" s="22"/>
      <c r="B7142" s="22"/>
      <c r="C7142" s="22"/>
      <c r="D7142" s="26"/>
      <c r="E7142" s="5"/>
      <c r="F7142" s="3">
        <v>2</v>
      </c>
      <c r="G7142" s="20">
        <v>4.2</v>
      </c>
      <c r="H7142" s="20"/>
      <c r="I7142" s="20"/>
      <c r="J7142" s="30">
        <f t="shared" si="178"/>
        <v>8.4</v>
      </c>
      <c r="K7142" s="22"/>
      <c r="L7142" s="22"/>
      <c r="M7142" s="22"/>
    </row>
    <row r="7143" spans="1:13" ht="15.15" customHeight="1" thickBot="1" x14ac:dyDescent="0.35">
      <c r="A7143" s="22"/>
      <c r="B7143" s="22"/>
      <c r="C7143" s="22"/>
      <c r="D7143" s="26"/>
      <c r="E7143" s="5" t="s">
        <v>12905</v>
      </c>
      <c r="F7143" s="3"/>
      <c r="G7143" s="20"/>
      <c r="H7143" s="20"/>
      <c r="I7143" s="20"/>
      <c r="J7143" s="24" t="s">
        <v>12906</v>
      </c>
      <c r="K7143" s="22"/>
      <c r="L7143" s="22"/>
      <c r="M7143" s="22"/>
    </row>
    <row r="7144" spans="1:13" ht="15.15" customHeight="1" thickBot="1" x14ac:dyDescent="0.35">
      <c r="A7144" s="22"/>
      <c r="B7144" s="22"/>
      <c r="C7144" s="22"/>
      <c r="D7144" s="26"/>
      <c r="E7144" s="5" t="s">
        <v>12907</v>
      </c>
      <c r="F7144" s="3">
        <v>1</v>
      </c>
      <c r="G7144" s="20">
        <v>27.65</v>
      </c>
      <c r="H7144" s="20"/>
      <c r="I7144" s="20"/>
      <c r="J7144" s="30">
        <f t="shared" ref="J7144:J7152" si="179">ROUND(F7144*G7144,3)</f>
        <v>27.65</v>
      </c>
      <c r="K7144" s="22"/>
      <c r="L7144" s="22"/>
      <c r="M7144" s="22"/>
    </row>
    <row r="7145" spans="1:13" ht="15.15" customHeight="1" thickBot="1" x14ac:dyDescent="0.35">
      <c r="A7145" s="22"/>
      <c r="B7145" s="22"/>
      <c r="C7145" s="22"/>
      <c r="D7145" s="26"/>
      <c r="E7145" s="5"/>
      <c r="F7145" s="3">
        <v>2</v>
      </c>
      <c r="G7145" s="20">
        <v>1.8</v>
      </c>
      <c r="H7145" s="20"/>
      <c r="I7145" s="20"/>
      <c r="J7145" s="30">
        <f t="shared" si="179"/>
        <v>3.6</v>
      </c>
      <c r="K7145" s="22"/>
      <c r="L7145" s="22"/>
      <c r="M7145" s="22"/>
    </row>
    <row r="7146" spans="1:13" ht="15.15" customHeight="1" thickBot="1" x14ac:dyDescent="0.35">
      <c r="A7146" s="22"/>
      <c r="B7146" s="22"/>
      <c r="C7146" s="22"/>
      <c r="D7146" s="26"/>
      <c r="E7146" s="5"/>
      <c r="F7146" s="3">
        <v>1</v>
      </c>
      <c r="G7146" s="20">
        <v>7.05</v>
      </c>
      <c r="H7146" s="20"/>
      <c r="I7146" s="20"/>
      <c r="J7146" s="30">
        <f t="shared" si="179"/>
        <v>7.05</v>
      </c>
      <c r="K7146" s="22"/>
      <c r="L7146" s="22"/>
      <c r="M7146" s="22"/>
    </row>
    <row r="7147" spans="1:13" ht="15.15" customHeight="1" thickBot="1" x14ac:dyDescent="0.35">
      <c r="A7147" s="22"/>
      <c r="B7147" s="22"/>
      <c r="C7147" s="22"/>
      <c r="D7147" s="26"/>
      <c r="E7147" s="5"/>
      <c r="F7147" s="3">
        <v>1</v>
      </c>
      <c r="G7147" s="20">
        <v>2.4500000000000002</v>
      </c>
      <c r="H7147" s="20"/>
      <c r="I7147" s="20"/>
      <c r="J7147" s="30">
        <f t="shared" si="179"/>
        <v>2.4500000000000002</v>
      </c>
      <c r="K7147" s="22"/>
      <c r="L7147" s="22"/>
      <c r="M7147" s="22"/>
    </row>
    <row r="7148" spans="1:13" ht="15.15" customHeight="1" thickBot="1" x14ac:dyDescent="0.35">
      <c r="A7148" s="22"/>
      <c r="B7148" s="22"/>
      <c r="C7148" s="22"/>
      <c r="D7148" s="26"/>
      <c r="E7148" s="5"/>
      <c r="F7148" s="3">
        <v>1</v>
      </c>
      <c r="G7148" s="20">
        <v>12.75</v>
      </c>
      <c r="H7148" s="20"/>
      <c r="I7148" s="20"/>
      <c r="J7148" s="30">
        <f t="shared" si="179"/>
        <v>12.75</v>
      </c>
      <c r="K7148" s="22"/>
      <c r="L7148" s="22"/>
      <c r="M7148" s="22"/>
    </row>
    <row r="7149" spans="1:13" ht="15.15" customHeight="1" thickBot="1" x14ac:dyDescent="0.35">
      <c r="A7149" s="22"/>
      <c r="B7149" s="22"/>
      <c r="C7149" s="22"/>
      <c r="D7149" s="26"/>
      <c r="E7149" s="5" t="s">
        <v>12908</v>
      </c>
      <c r="F7149" s="3">
        <v>2</v>
      </c>
      <c r="G7149" s="20">
        <v>1.6</v>
      </c>
      <c r="H7149" s="20"/>
      <c r="I7149" s="20"/>
      <c r="J7149" s="30">
        <f t="shared" si="179"/>
        <v>3.2</v>
      </c>
      <c r="K7149" s="22"/>
      <c r="L7149" s="22"/>
      <c r="M7149" s="22"/>
    </row>
    <row r="7150" spans="1:13" ht="15.15" customHeight="1" thickBot="1" x14ac:dyDescent="0.35">
      <c r="A7150" s="22"/>
      <c r="B7150" s="22"/>
      <c r="C7150" s="22"/>
      <c r="D7150" s="26"/>
      <c r="E7150" s="5"/>
      <c r="F7150" s="3">
        <v>1</v>
      </c>
      <c r="G7150" s="20">
        <v>22.05</v>
      </c>
      <c r="H7150" s="20"/>
      <c r="I7150" s="20"/>
      <c r="J7150" s="30">
        <f t="shared" si="179"/>
        <v>22.05</v>
      </c>
      <c r="K7150" s="22"/>
      <c r="L7150" s="22"/>
      <c r="M7150" s="22"/>
    </row>
    <row r="7151" spans="1:13" ht="15.15" customHeight="1" thickBot="1" x14ac:dyDescent="0.35">
      <c r="A7151" s="22"/>
      <c r="B7151" s="22"/>
      <c r="C7151" s="22"/>
      <c r="D7151" s="26"/>
      <c r="E7151" s="5"/>
      <c r="F7151" s="3">
        <v>1</v>
      </c>
      <c r="G7151" s="20">
        <v>3.3</v>
      </c>
      <c r="H7151" s="20"/>
      <c r="I7151" s="20"/>
      <c r="J7151" s="30">
        <f t="shared" si="179"/>
        <v>3.3</v>
      </c>
      <c r="K7151" s="22"/>
      <c r="L7151" s="22"/>
      <c r="M7151" s="22"/>
    </row>
    <row r="7152" spans="1:13" ht="15.15" customHeight="1" thickBot="1" x14ac:dyDescent="0.35">
      <c r="A7152" s="22"/>
      <c r="B7152" s="22"/>
      <c r="C7152" s="22"/>
      <c r="D7152" s="26"/>
      <c r="E7152" s="5"/>
      <c r="F7152" s="3">
        <v>1</v>
      </c>
      <c r="G7152" s="20">
        <v>17.25</v>
      </c>
      <c r="H7152" s="20"/>
      <c r="I7152" s="20"/>
      <c r="J7152" s="30">
        <f t="shared" si="179"/>
        <v>17.25</v>
      </c>
      <c r="K7152" s="22"/>
      <c r="L7152" s="22"/>
      <c r="M7152" s="22"/>
    </row>
    <row r="7153" spans="1:13" ht="15.15" customHeight="1" thickBot="1" x14ac:dyDescent="0.35">
      <c r="A7153" s="22"/>
      <c r="B7153" s="22"/>
      <c r="C7153" s="22"/>
      <c r="D7153" s="26"/>
      <c r="E7153" s="5" t="s">
        <v>12909</v>
      </c>
      <c r="F7153" s="3"/>
      <c r="G7153" s="20"/>
      <c r="H7153" s="20"/>
      <c r="I7153" s="20"/>
      <c r="J7153" s="24" t="s">
        <v>12910</v>
      </c>
      <c r="K7153" s="22"/>
      <c r="L7153" s="22"/>
      <c r="M7153" s="22"/>
    </row>
    <row r="7154" spans="1:13" ht="15.15" customHeight="1" thickBot="1" x14ac:dyDescent="0.35">
      <c r="A7154" s="22"/>
      <c r="B7154" s="22"/>
      <c r="C7154" s="22"/>
      <c r="D7154" s="26"/>
      <c r="E7154" s="5" t="s">
        <v>12911</v>
      </c>
      <c r="F7154" s="3">
        <v>2</v>
      </c>
      <c r="G7154" s="20">
        <v>1.8</v>
      </c>
      <c r="H7154" s="20"/>
      <c r="I7154" s="20"/>
      <c r="J7154" s="30">
        <f>ROUND(F7154*G7154,3)</f>
        <v>3.6</v>
      </c>
      <c r="K7154" s="22"/>
      <c r="L7154" s="22"/>
      <c r="M7154" s="22"/>
    </row>
    <row r="7155" spans="1:13" ht="15.15" customHeight="1" thickBot="1" x14ac:dyDescent="0.35">
      <c r="A7155" s="22"/>
      <c r="B7155" s="22"/>
      <c r="C7155" s="22"/>
      <c r="D7155" s="26"/>
      <c r="E7155" s="5"/>
      <c r="F7155" s="3">
        <v>1</v>
      </c>
      <c r="G7155" s="20">
        <v>27.65</v>
      </c>
      <c r="H7155" s="20"/>
      <c r="I7155" s="20"/>
      <c r="J7155" s="30">
        <f>ROUND(F7155*G7155,3)</f>
        <v>27.65</v>
      </c>
      <c r="K7155" s="22"/>
      <c r="L7155" s="22"/>
      <c r="M7155" s="22"/>
    </row>
    <row r="7156" spans="1:13" ht="15.15" customHeight="1" thickBot="1" x14ac:dyDescent="0.35">
      <c r="A7156" s="22"/>
      <c r="B7156" s="22"/>
      <c r="C7156" s="22"/>
      <c r="D7156" s="26"/>
      <c r="E7156" s="5"/>
      <c r="F7156" s="3">
        <v>1</v>
      </c>
      <c r="G7156" s="20">
        <v>7.05</v>
      </c>
      <c r="H7156" s="20"/>
      <c r="I7156" s="20"/>
      <c r="J7156" s="30">
        <f>ROUND(F7156*G7156,3)</f>
        <v>7.05</v>
      </c>
      <c r="K7156" s="22"/>
      <c r="L7156" s="22"/>
      <c r="M7156" s="22"/>
    </row>
    <row r="7157" spans="1:13" ht="15.15" customHeight="1" thickBot="1" x14ac:dyDescent="0.35">
      <c r="A7157" s="22"/>
      <c r="B7157" s="22"/>
      <c r="C7157" s="22"/>
      <c r="D7157" s="26"/>
      <c r="E7157" s="5"/>
      <c r="F7157" s="3">
        <v>1</v>
      </c>
      <c r="G7157" s="20">
        <v>2.4500000000000002</v>
      </c>
      <c r="H7157" s="20"/>
      <c r="I7157" s="20"/>
      <c r="J7157" s="30">
        <f>ROUND(F7157*G7157,3)</f>
        <v>2.4500000000000002</v>
      </c>
      <c r="K7157" s="22"/>
      <c r="L7157" s="22"/>
      <c r="M7157" s="22"/>
    </row>
    <row r="7158" spans="1:13" ht="15.15" customHeight="1" thickBot="1" x14ac:dyDescent="0.35">
      <c r="A7158" s="22"/>
      <c r="B7158" s="22"/>
      <c r="C7158" s="22"/>
      <c r="D7158" s="26"/>
      <c r="E7158" s="5"/>
      <c r="F7158" s="3">
        <v>1</v>
      </c>
      <c r="G7158" s="20">
        <v>12.75</v>
      </c>
      <c r="H7158" s="20"/>
      <c r="I7158" s="20"/>
      <c r="J7158" s="30">
        <f>ROUND(F7158*G7158,3)</f>
        <v>12.75</v>
      </c>
      <c r="K7158" s="22"/>
      <c r="L7158" s="22"/>
      <c r="M7158" s="22"/>
    </row>
    <row r="7159" spans="1:13" ht="15.15" customHeight="1" thickBot="1" x14ac:dyDescent="0.35">
      <c r="A7159" s="22"/>
      <c r="B7159" s="22"/>
      <c r="C7159" s="22"/>
      <c r="D7159" s="26"/>
      <c r="E7159" s="5" t="s">
        <v>12912</v>
      </c>
      <c r="F7159" s="3"/>
      <c r="G7159" s="20"/>
      <c r="H7159" s="20"/>
      <c r="I7159" s="20"/>
      <c r="J7159" s="24" t="s">
        <v>12913</v>
      </c>
      <c r="K7159" s="22"/>
      <c r="L7159" s="22"/>
      <c r="M7159" s="22"/>
    </row>
    <row r="7160" spans="1:13" ht="15.15" customHeight="1" thickBot="1" x14ac:dyDescent="0.35">
      <c r="A7160" s="22"/>
      <c r="B7160" s="22"/>
      <c r="C7160" s="22"/>
      <c r="D7160" s="26"/>
      <c r="E7160" s="5" t="s">
        <v>12914</v>
      </c>
      <c r="F7160" s="3"/>
      <c r="G7160" s="20"/>
      <c r="H7160" s="20"/>
      <c r="I7160" s="20"/>
      <c r="J7160" s="24" t="s">
        <v>12915</v>
      </c>
      <c r="K7160" s="22"/>
      <c r="L7160" s="22"/>
      <c r="M7160" s="22"/>
    </row>
    <row r="7161" spans="1:13" ht="15.15" customHeight="1" thickBot="1" x14ac:dyDescent="0.35">
      <c r="A7161" s="22"/>
      <c r="B7161" s="22"/>
      <c r="C7161" s="22"/>
      <c r="D7161" s="26"/>
      <c r="E7161" s="5" t="s">
        <v>12916</v>
      </c>
      <c r="F7161" s="3">
        <v>4</v>
      </c>
      <c r="G7161" s="20">
        <v>6.2</v>
      </c>
      <c r="H7161" s="20"/>
      <c r="I7161" s="20"/>
      <c r="J7161" s="30">
        <f t="shared" ref="J7161:J7170" si="180">ROUND(F7161*G7161,3)</f>
        <v>24.8</v>
      </c>
      <c r="K7161" s="22"/>
      <c r="L7161" s="22"/>
      <c r="M7161" s="22"/>
    </row>
    <row r="7162" spans="1:13" ht="15.15" customHeight="1" thickBot="1" x14ac:dyDescent="0.35">
      <c r="A7162" s="22"/>
      <c r="B7162" s="22"/>
      <c r="C7162" s="22"/>
      <c r="D7162" s="26"/>
      <c r="E7162" s="5"/>
      <c r="F7162" s="3">
        <v>2</v>
      </c>
      <c r="G7162" s="20">
        <v>5</v>
      </c>
      <c r="H7162" s="20"/>
      <c r="I7162" s="20"/>
      <c r="J7162" s="30">
        <f t="shared" si="180"/>
        <v>10</v>
      </c>
      <c r="K7162" s="22"/>
      <c r="L7162" s="22"/>
      <c r="M7162" s="22"/>
    </row>
    <row r="7163" spans="1:13" ht="15.15" customHeight="1" thickBot="1" x14ac:dyDescent="0.35">
      <c r="A7163" s="22"/>
      <c r="B7163" s="22"/>
      <c r="C7163" s="22"/>
      <c r="D7163" s="26"/>
      <c r="E7163" s="5"/>
      <c r="F7163" s="3">
        <v>2</v>
      </c>
      <c r="G7163" s="20">
        <v>4.3499999999999996</v>
      </c>
      <c r="H7163" s="20"/>
      <c r="I7163" s="20"/>
      <c r="J7163" s="30">
        <f t="shared" si="180"/>
        <v>8.6999999999999993</v>
      </c>
      <c r="K7163" s="22"/>
      <c r="L7163" s="22"/>
      <c r="M7163" s="22"/>
    </row>
    <row r="7164" spans="1:13" ht="15.15" customHeight="1" thickBot="1" x14ac:dyDescent="0.35">
      <c r="A7164" s="22"/>
      <c r="B7164" s="22"/>
      <c r="C7164" s="22"/>
      <c r="D7164" s="26"/>
      <c r="E7164" s="5"/>
      <c r="F7164" s="3">
        <v>-2</v>
      </c>
      <c r="G7164" s="20">
        <v>1.2</v>
      </c>
      <c r="H7164" s="20"/>
      <c r="I7164" s="20"/>
      <c r="J7164" s="30">
        <f t="shared" si="180"/>
        <v>-2.4</v>
      </c>
      <c r="K7164" s="22"/>
      <c r="L7164" s="22"/>
      <c r="M7164" s="22"/>
    </row>
    <row r="7165" spans="1:13" ht="15.15" customHeight="1" thickBot="1" x14ac:dyDescent="0.35">
      <c r="A7165" s="22"/>
      <c r="B7165" s="22"/>
      <c r="C7165" s="22"/>
      <c r="D7165" s="26"/>
      <c r="E7165" s="5" t="s">
        <v>12917</v>
      </c>
      <c r="F7165" s="3">
        <v>8</v>
      </c>
      <c r="G7165" s="20">
        <v>4.25</v>
      </c>
      <c r="H7165" s="20"/>
      <c r="I7165" s="20"/>
      <c r="J7165" s="30">
        <f t="shared" si="180"/>
        <v>34</v>
      </c>
      <c r="K7165" s="22"/>
      <c r="L7165" s="22"/>
      <c r="M7165" s="22"/>
    </row>
    <row r="7166" spans="1:13" ht="15.15" customHeight="1" thickBot="1" x14ac:dyDescent="0.35">
      <c r="A7166" s="22"/>
      <c r="B7166" s="22"/>
      <c r="C7166" s="22"/>
      <c r="D7166" s="26"/>
      <c r="E7166" s="5"/>
      <c r="F7166" s="3">
        <v>8</v>
      </c>
      <c r="G7166" s="20">
        <v>3.85</v>
      </c>
      <c r="H7166" s="20"/>
      <c r="I7166" s="20"/>
      <c r="J7166" s="30">
        <f t="shared" si="180"/>
        <v>30.8</v>
      </c>
      <c r="K7166" s="22"/>
      <c r="L7166" s="22"/>
      <c r="M7166" s="22"/>
    </row>
    <row r="7167" spans="1:13" ht="15.15" customHeight="1" thickBot="1" x14ac:dyDescent="0.35">
      <c r="A7167" s="22"/>
      <c r="B7167" s="22"/>
      <c r="C7167" s="22"/>
      <c r="D7167" s="26"/>
      <c r="E7167" s="5"/>
      <c r="F7167" s="3">
        <v>-4</v>
      </c>
      <c r="G7167" s="20">
        <v>1.2</v>
      </c>
      <c r="H7167" s="20"/>
      <c r="I7167" s="20"/>
      <c r="J7167" s="30">
        <f t="shared" si="180"/>
        <v>-4.8</v>
      </c>
      <c r="K7167" s="22"/>
      <c r="L7167" s="22"/>
      <c r="M7167" s="22"/>
    </row>
    <row r="7168" spans="1:13" ht="15.15" customHeight="1" thickBot="1" x14ac:dyDescent="0.35">
      <c r="A7168" s="22"/>
      <c r="B7168" s="22"/>
      <c r="C7168" s="22"/>
      <c r="D7168" s="26"/>
      <c r="E7168" s="5" t="s">
        <v>12918</v>
      </c>
      <c r="F7168" s="3">
        <v>2</v>
      </c>
      <c r="G7168" s="20">
        <v>5.6</v>
      </c>
      <c r="H7168" s="20"/>
      <c r="I7168" s="20"/>
      <c r="J7168" s="30">
        <f t="shared" si="180"/>
        <v>11.2</v>
      </c>
      <c r="K7168" s="22"/>
      <c r="L7168" s="22"/>
      <c r="M7168" s="22"/>
    </row>
    <row r="7169" spans="1:13" ht="15.15" customHeight="1" thickBot="1" x14ac:dyDescent="0.35">
      <c r="A7169" s="22"/>
      <c r="B7169" s="22"/>
      <c r="C7169" s="22"/>
      <c r="D7169" s="26"/>
      <c r="E7169" s="5"/>
      <c r="F7169" s="3">
        <v>2</v>
      </c>
      <c r="G7169" s="20">
        <v>3.5</v>
      </c>
      <c r="H7169" s="20"/>
      <c r="I7169" s="20"/>
      <c r="J7169" s="30">
        <f t="shared" si="180"/>
        <v>7</v>
      </c>
      <c r="K7169" s="22"/>
      <c r="L7169" s="22"/>
      <c r="M7169" s="22"/>
    </row>
    <row r="7170" spans="1:13" ht="15.15" customHeight="1" thickBot="1" x14ac:dyDescent="0.35">
      <c r="A7170" s="22"/>
      <c r="B7170" s="22"/>
      <c r="C7170" s="22"/>
      <c r="D7170" s="26"/>
      <c r="E7170" s="5"/>
      <c r="F7170" s="3">
        <v>-1</v>
      </c>
      <c r="G7170" s="20">
        <v>1.2</v>
      </c>
      <c r="H7170" s="20"/>
      <c r="I7170" s="20"/>
      <c r="J7170" s="30">
        <f t="shared" si="180"/>
        <v>-1.2</v>
      </c>
      <c r="K7170" s="22"/>
      <c r="L7170" s="22"/>
      <c r="M7170" s="22"/>
    </row>
    <row r="7171" spans="1:13" ht="15.15" customHeight="1" thickBot="1" x14ac:dyDescent="0.35">
      <c r="A7171" s="22"/>
      <c r="B7171" s="22"/>
      <c r="C7171" s="22"/>
      <c r="D7171" s="26"/>
      <c r="E7171" s="5" t="s">
        <v>12919</v>
      </c>
      <c r="F7171" s="3"/>
      <c r="G7171" s="20"/>
      <c r="H7171" s="20"/>
      <c r="I7171" s="20"/>
      <c r="J7171" s="24" t="s">
        <v>12920</v>
      </c>
      <c r="K7171" s="22"/>
      <c r="L7171" s="22"/>
      <c r="M7171" s="22"/>
    </row>
    <row r="7172" spans="1:13" ht="21.3" customHeight="1" thickBot="1" x14ac:dyDescent="0.35">
      <c r="A7172" s="22"/>
      <c r="B7172" s="22"/>
      <c r="C7172" s="22"/>
      <c r="D7172" s="26"/>
      <c r="E7172" s="5" t="s">
        <v>12921</v>
      </c>
      <c r="F7172" s="3">
        <v>14</v>
      </c>
      <c r="G7172" s="20">
        <v>4.25</v>
      </c>
      <c r="H7172" s="20"/>
      <c r="I7172" s="20"/>
      <c r="J7172" s="30">
        <f t="shared" ref="J7172:J7194" si="181">ROUND(F7172*G7172,3)</f>
        <v>59.5</v>
      </c>
      <c r="K7172" s="22"/>
      <c r="L7172" s="22"/>
      <c r="M7172" s="22"/>
    </row>
    <row r="7173" spans="1:13" ht="15.15" customHeight="1" thickBot="1" x14ac:dyDescent="0.35">
      <c r="A7173" s="22"/>
      <c r="B7173" s="22"/>
      <c r="C7173" s="22"/>
      <c r="D7173" s="26"/>
      <c r="E7173" s="5">
        <v>101</v>
      </c>
      <c r="F7173" s="3">
        <v>2</v>
      </c>
      <c r="G7173" s="20">
        <v>5.0999999999999996</v>
      </c>
      <c r="H7173" s="20"/>
      <c r="I7173" s="20"/>
      <c r="J7173" s="30">
        <f t="shared" si="181"/>
        <v>10.199999999999999</v>
      </c>
      <c r="K7173" s="22"/>
      <c r="L7173" s="22"/>
      <c r="M7173" s="22"/>
    </row>
    <row r="7174" spans="1:13" ht="15.15" customHeight="1" thickBot="1" x14ac:dyDescent="0.35">
      <c r="A7174" s="22"/>
      <c r="B7174" s="22"/>
      <c r="C7174" s="22"/>
      <c r="D7174" s="26"/>
      <c r="E7174" s="5">
        <v>102</v>
      </c>
      <c r="F7174" s="3">
        <v>2</v>
      </c>
      <c r="G7174" s="20">
        <v>4.55</v>
      </c>
      <c r="H7174" s="20"/>
      <c r="I7174" s="20"/>
      <c r="J7174" s="30">
        <f t="shared" si="181"/>
        <v>9.1</v>
      </c>
      <c r="K7174" s="22"/>
      <c r="L7174" s="22"/>
      <c r="M7174" s="22"/>
    </row>
    <row r="7175" spans="1:13" ht="15.15" customHeight="1" thickBot="1" x14ac:dyDescent="0.35">
      <c r="A7175" s="22"/>
      <c r="B7175" s="22"/>
      <c r="C7175" s="22"/>
      <c r="D7175" s="26"/>
      <c r="E7175" s="5">
        <v>103</v>
      </c>
      <c r="F7175" s="3">
        <v>2</v>
      </c>
      <c r="G7175" s="20">
        <v>3.9</v>
      </c>
      <c r="H7175" s="20"/>
      <c r="I7175" s="20"/>
      <c r="J7175" s="30">
        <f t="shared" si="181"/>
        <v>7.8</v>
      </c>
      <c r="K7175" s="22"/>
      <c r="L7175" s="22"/>
      <c r="M7175" s="22"/>
    </row>
    <row r="7176" spans="1:13" ht="15.15" customHeight="1" thickBot="1" x14ac:dyDescent="0.35">
      <c r="A7176" s="22"/>
      <c r="B7176" s="22"/>
      <c r="C7176" s="22"/>
      <c r="D7176" s="26"/>
      <c r="E7176" s="5" t="s">
        <v>12922</v>
      </c>
      <c r="F7176" s="3">
        <v>8</v>
      </c>
      <c r="G7176" s="20">
        <v>3.85</v>
      </c>
      <c r="H7176" s="20"/>
      <c r="I7176" s="20"/>
      <c r="J7176" s="30">
        <f t="shared" si="181"/>
        <v>30.8</v>
      </c>
      <c r="K7176" s="22"/>
      <c r="L7176" s="22"/>
      <c r="M7176" s="22"/>
    </row>
    <row r="7177" spans="1:13" ht="15.15" customHeight="1" thickBot="1" x14ac:dyDescent="0.35">
      <c r="A7177" s="22"/>
      <c r="B7177" s="22"/>
      <c r="C7177" s="22"/>
      <c r="D7177" s="26"/>
      <c r="E7177" s="5"/>
      <c r="F7177" s="3">
        <v>-7</v>
      </c>
      <c r="G7177" s="20">
        <v>1.2</v>
      </c>
      <c r="H7177" s="20"/>
      <c r="I7177" s="20"/>
      <c r="J7177" s="30">
        <f t="shared" si="181"/>
        <v>-8.4</v>
      </c>
      <c r="K7177" s="22"/>
      <c r="L7177" s="22"/>
      <c r="M7177" s="22"/>
    </row>
    <row r="7178" spans="1:13" ht="15.15" customHeight="1" thickBot="1" x14ac:dyDescent="0.35">
      <c r="A7178" s="22"/>
      <c r="B7178" s="22"/>
      <c r="C7178" s="22"/>
      <c r="D7178" s="26"/>
      <c r="E7178" s="5">
        <v>108</v>
      </c>
      <c r="F7178" s="3">
        <v>2</v>
      </c>
      <c r="G7178" s="20">
        <v>5.6</v>
      </c>
      <c r="H7178" s="20"/>
      <c r="I7178" s="20"/>
      <c r="J7178" s="30">
        <f t="shared" si="181"/>
        <v>11.2</v>
      </c>
      <c r="K7178" s="22"/>
      <c r="L7178" s="22"/>
      <c r="M7178" s="22"/>
    </row>
    <row r="7179" spans="1:13" ht="15.15" customHeight="1" thickBot="1" x14ac:dyDescent="0.35">
      <c r="A7179" s="22"/>
      <c r="B7179" s="22"/>
      <c r="C7179" s="22"/>
      <c r="D7179" s="26"/>
      <c r="E7179" s="5"/>
      <c r="F7179" s="3">
        <v>2</v>
      </c>
      <c r="G7179" s="20">
        <v>3.5</v>
      </c>
      <c r="H7179" s="20"/>
      <c r="I7179" s="20"/>
      <c r="J7179" s="30">
        <f t="shared" si="181"/>
        <v>7</v>
      </c>
      <c r="K7179" s="22"/>
      <c r="L7179" s="22"/>
      <c r="M7179" s="22"/>
    </row>
    <row r="7180" spans="1:13" ht="15.15" customHeight="1" thickBot="1" x14ac:dyDescent="0.35">
      <c r="A7180" s="22"/>
      <c r="B7180" s="22"/>
      <c r="C7180" s="22"/>
      <c r="D7180" s="26"/>
      <c r="E7180" s="5"/>
      <c r="F7180" s="3">
        <v>-1</v>
      </c>
      <c r="G7180" s="20">
        <v>1.2</v>
      </c>
      <c r="H7180" s="20"/>
      <c r="I7180" s="20"/>
      <c r="J7180" s="30">
        <f t="shared" si="181"/>
        <v>-1.2</v>
      </c>
      <c r="K7180" s="22"/>
      <c r="L7180" s="22"/>
      <c r="M7180" s="22"/>
    </row>
    <row r="7181" spans="1:13" ht="15.15" customHeight="1" thickBot="1" x14ac:dyDescent="0.35">
      <c r="A7181" s="22"/>
      <c r="B7181" s="22"/>
      <c r="C7181" s="22"/>
      <c r="D7181" s="26"/>
      <c r="E7181" s="5">
        <v>109</v>
      </c>
      <c r="F7181" s="3">
        <v>2</v>
      </c>
      <c r="G7181" s="20">
        <v>4.2</v>
      </c>
      <c r="H7181" s="20"/>
      <c r="I7181" s="20"/>
      <c r="J7181" s="30">
        <f t="shared" si="181"/>
        <v>8.4</v>
      </c>
      <c r="K7181" s="22"/>
      <c r="L7181" s="22"/>
      <c r="M7181" s="22"/>
    </row>
    <row r="7182" spans="1:13" ht="15.15" customHeight="1" thickBot="1" x14ac:dyDescent="0.35">
      <c r="A7182" s="22"/>
      <c r="B7182" s="22"/>
      <c r="C7182" s="22"/>
      <c r="D7182" s="26"/>
      <c r="E7182" s="5"/>
      <c r="F7182" s="3">
        <v>1</v>
      </c>
      <c r="G7182" s="20">
        <v>4.4000000000000004</v>
      </c>
      <c r="H7182" s="20"/>
      <c r="I7182" s="20"/>
      <c r="J7182" s="30">
        <f t="shared" si="181"/>
        <v>4.4000000000000004</v>
      </c>
      <c r="K7182" s="22"/>
      <c r="L7182" s="22"/>
      <c r="M7182" s="22"/>
    </row>
    <row r="7183" spans="1:13" ht="15.15" customHeight="1" thickBot="1" x14ac:dyDescent="0.35">
      <c r="A7183" s="22"/>
      <c r="B7183" s="22"/>
      <c r="C7183" s="22"/>
      <c r="D7183" s="26"/>
      <c r="E7183" s="5">
        <v>110</v>
      </c>
      <c r="F7183" s="3">
        <v>4</v>
      </c>
      <c r="G7183" s="20">
        <v>4.5999999999999996</v>
      </c>
      <c r="H7183" s="20"/>
      <c r="I7183" s="20"/>
      <c r="J7183" s="30">
        <f t="shared" si="181"/>
        <v>18.399999999999999</v>
      </c>
      <c r="K7183" s="22"/>
      <c r="L7183" s="22"/>
      <c r="M7183" s="22"/>
    </row>
    <row r="7184" spans="1:13" ht="15.15" customHeight="1" thickBot="1" x14ac:dyDescent="0.35">
      <c r="A7184" s="22"/>
      <c r="B7184" s="22"/>
      <c r="C7184" s="22"/>
      <c r="D7184" s="26"/>
      <c r="E7184" s="5"/>
      <c r="F7184" s="3">
        <v>-1</v>
      </c>
      <c r="G7184" s="20">
        <v>1.5</v>
      </c>
      <c r="H7184" s="20"/>
      <c r="I7184" s="20"/>
      <c r="J7184" s="30">
        <f t="shared" si="181"/>
        <v>-1.5</v>
      </c>
      <c r="K7184" s="22"/>
      <c r="L7184" s="22"/>
      <c r="M7184" s="22"/>
    </row>
    <row r="7185" spans="1:13" ht="21.3" customHeight="1" thickBot="1" x14ac:dyDescent="0.35">
      <c r="A7185" s="22"/>
      <c r="B7185" s="22"/>
      <c r="C7185" s="22"/>
      <c r="D7185" s="26"/>
      <c r="E7185" s="5" t="s">
        <v>12923</v>
      </c>
      <c r="F7185" s="3">
        <v>10</v>
      </c>
      <c r="G7185" s="20">
        <v>4.5999999999999996</v>
      </c>
      <c r="H7185" s="20"/>
      <c r="I7185" s="20"/>
      <c r="J7185" s="30">
        <f t="shared" si="181"/>
        <v>46</v>
      </c>
      <c r="K7185" s="22"/>
      <c r="L7185" s="22"/>
      <c r="M7185" s="22"/>
    </row>
    <row r="7186" spans="1:13" ht="15.15" customHeight="1" thickBot="1" x14ac:dyDescent="0.35">
      <c r="A7186" s="22"/>
      <c r="B7186" s="22"/>
      <c r="C7186" s="22"/>
      <c r="D7186" s="26"/>
      <c r="E7186" s="5"/>
      <c r="F7186" s="3">
        <v>8</v>
      </c>
      <c r="G7186" s="20">
        <v>3.8</v>
      </c>
      <c r="H7186" s="20"/>
      <c r="I7186" s="20"/>
      <c r="J7186" s="30">
        <f t="shared" si="181"/>
        <v>30.4</v>
      </c>
      <c r="K7186" s="22"/>
      <c r="L7186" s="22"/>
      <c r="M7186" s="22"/>
    </row>
    <row r="7187" spans="1:13" ht="15.15" customHeight="1" thickBot="1" x14ac:dyDescent="0.35">
      <c r="A7187" s="22"/>
      <c r="B7187" s="22"/>
      <c r="C7187" s="22"/>
      <c r="D7187" s="26"/>
      <c r="E7187" s="5"/>
      <c r="F7187" s="3">
        <v>2</v>
      </c>
      <c r="G7187" s="20">
        <v>3.95</v>
      </c>
      <c r="H7187" s="20"/>
      <c r="I7187" s="20"/>
      <c r="J7187" s="30">
        <f t="shared" si="181"/>
        <v>7.9</v>
      </c>
      <c r="K7187" s="22"/>
      <c r="L7187" s="22"/>
      <c r="M7187" s="22"/>
    </row>
    <row r="7188" spans="1:13" ht="15.15" customHeight="1" thickBot="1" x14ac:dyDescent="0.35">
      <c r="A7188" s="22"/>
      <c r="B7188" s="22"/>
      <c r="C7188" s="22"/>
      <c r="D7188" s="26"/>
      <c r="E7188" s="5"/>
      <c r="F7188" s="3">
        <v>-5</v>
      </c>
      <c r="G7188" s="20">
        <v>1.1000000000000001</v>
      </c>
      <c r="H7188" s="20"/>
      <c r="I7188" s="20"/>
      <c r="J7188" s="30">
        <f t="shared" si="181"/>
        <v>-5.5</v>
      </c>
      <c r="K7188" s="22"/>
      <c r="L7188" s="22"/>
      <c r="M7188" s="22"/>
    </row>
    <row r="7189" spans="1:13" ht="15.15" customHeight="1" thickBot="1" x14ac:dyDescent="0.35">
      <c r="A7189" s="22"/>
      <c r="B7189" s="22"/>
      <c r="C7189" s="22"/>
      <c r="D7189" s="26"/>
      <c r="E7189" s="5">
        <v>116</v>
      </c>
      <c r="F7189" s="3">
        <v>2</v>
      </c>
      <c r="G7189" s="20">
        <v>5.35</v>
      </c>
      <c r="H7189" s="20"/>
      <c r="I7189" s="20"/>
      <c r="J7189" s="30">
        <f t="shared" si="181"/>
        <v>10.7</v>
      </c>
      <c r="K7189" s="22"/>
      <c r="L7189" s="22"/>
      <c r="M7189" s="22"/>
    </row>
    <row r="7190" spans="1:13" ht="15.15" customHeight="1" thickBot="1" x14ac:dyDescent="0.35">
      <c r="A7190" s="22"/>
      <c r="B7190" s="22"/>
      <c r="C7190" s="22"/>
      <c r="D7190" s="26"/>
      <c r="E7190" s="5"/>
      <c r="F7190" s="3">
        <v>2</v>
      </c>
      <c r="G7190" s="20">
        <v>3.5</v>
      </c>
      <c r="H7190" s="20"/>
      <c r="I7190" s="20"/>
      <c r="J7190" s="30">
        <f t="shared" si="181"/>
        <v>7</v>
      </c>
      <c r="K7190" s="22"/>
      <c r="L7190" s="22"/>
      <c r="M7190" s="22"/>
    </row>
    <row r="7191" spans="1:13" ht="15.15" customHeight="1" thickBot="1" x14ac:dyDescent="0.35">
      <c r="A7191" s="22"/>
      <c r="B7191" s="22"/>
      <c r="C7191" s="22"/>
      <c r="D7191" s="26"/>
      <c r="E7191" s="5"/>
      <c r="F7191" s="3">
        <v>-1</v>
      </c>
      <c r="G7191" s="20">
        <v>1.2</v>
      </c>
      <c r="H7191" s="20"/>
      <c r="I7191" s="20"/>
      <c r="J7191" s="30">
        <f t="shared" si="181"/>
        <v>-1.2</v>
      </c>
      <c r="K7191" s="22"/>
      <c r="L7191" s="22"/>
      <c r="M7191" s="22"/>
    </row>
    <row r="7192" spans="1:13" ht="15.15" customHeight="1" thickBot="1" x14ac:dyDescent="0.35">
      <c r="A7192" s="22"/>
      <c r="B7192" s="22"/>
      <c r="C7192" s="22"/>
      <c r="D7192" s="26"/>
      <c r="E7192" s="5">
        <v>117</v>
      </c>
      <c r="F7192" s="3">
        <v>2</v>
      </c>
      <c r="G7192" s="20">
        <v>4.5</v>
      </c>
      <c r="H7192" s="20"/>
      <c r="I7192" s="20"/>
      <c r="J7192" s="30">
        <f t="shared" si="181"/>
        <v>9</v>
      </c>
      <c r="K7192" s="22"/>
      <c r="L7192" s="22"/>
      <c r="M7192" s="22"/>
    </row>
    <row r="7193" spans="1:13" ht="15.15" customHeight="1" thickBot="1" x14ac:dyDescent="0.35">
      <c r="A7193" s="22"/>
      <c r="B7193" s="22"/>
      <c r="C7193" s="22"/>
      <c r="D7193" s="26"/>
      <c r="E7193" s="5"/>
      <c r="F7193" s="3">
        <v>2</v>
      </c>
      <c r="G7193" s="20">
        <v>3.6</v>
      </c>
      <c r="H7193" s="20"/>
      <c r="I7193" s="20"/>
      <c r="J7193" s="30">
        <f t="shared" si="181"/>
        <v>7.2</v>
      </c>
      <c r="K7193" s="22"/>
      <c r="L7193" s="22"/>
      <c r="M7193" s="22"/>
    </row>
    <row r="7194" spans="1:13" ht="15.15" customHeight="1" thickBot="1" x14ac:dyDescent="0.35">
      <c r="A7194" s="22"/>
      <c r="B7194" s="22"/>
      <c r="C7194" s="22"/>
      <c r="D7194" s="26"/>
      <c r="E7194" s="5"/>
      <c r="F7194" s="3">
        <v>-1</v>
      </c>
      <c r="G7194" s="20">
        <v>1.2</v>
      </c>
      <c r="H7194" s="20"/>
      <c r="I7194" s="20"/>
      <c r="J7194" s="30">
        <f t="shared" si="181"/>
        <v>-1.2</v>
      </c>
      <c r="K7194" s="22"/>
      <c r="L7194" s="22"/>
      <c r="M7194" s="22"/>
    </row>
    <row r="7195" spans="1:13" ht="15.15" customHeight="1" thickBot="1" x14ac:dyDescent="0.35">
      <c r="A7195" s="22"/>
      <c r="B7195" s="22"/>
      <c r="C7195" s="22"/>
      <c r="D7195" s="26"/>
      <c r="E7195" s="5" t="s">
        <v>12924</v>
      </c>
      <c r="F7195" s="3"/>
      <c r="G7195" s="20"/>
      <c r="H7195" s="20"/>
      <c r="I7195" s="20"/>
      <c r="J7195" s="24" t="s">
        <v>12925</v>
      </c>
      <c r="K7195" s="22"/>
      <c r="L7195" s="22"/>
      <c r="M7195" s="22"/>
    </row>
    <row r="7196" spans="1:13" ht="15.15" customHeight="1" thickBot="1" x14ac:dyDescent="0.35">
      <c r="A7196" s="22"/>
      <c r="B7196" s="22"/>
      <c r="C7196" s="22"/>
      <c r="D7196" s="26"/>
      <c r="E7196" s="5">
        <v>201</v>
      </c>
      <c r="F7196" s="3">
        <v>2</v>
      </c>
      <c r="G7196" s="20">
        <v>4.25</v>
      </c>
      <c r="H7196" s="20"/>
      <c r="I7196" s="20"/>
      <c r="J7196" s="30">
        <f t="shared" ref="J7196:J7216" si="182">ROUND(F7196*G7196,3)</f>
        <v>8.5</v>
      </c>
      <c r="K7196" s="22"/>
      <c r="L7196" s="22"/>
      <c r="M7196" s="22"/>
    </row>
    <row r="7197" spans="1:13" ht="15.15" customHeight="1" thickBot="1" x14ac:dyDescent="0.35">
      <c r="A7197" s="22"/>
      <c r="B7197" s="22"/>
      <c r="C7197" s="22"/>
      <c r="D7197" s="26"/>
      <c r="E7197" s="5"/>
      <c r="F7197" s="3">
        <v>2</v>
      </c>
      <c r="G7197" s="20">
        <v>3.75</v>
      </c>
      <c r="H7197" s="20"/>
      <c r="I7197" s="20"/>
      <c r="J7197" s="30">
        <f t="shared" si="182"/>
        <v>7.5</v>
      </c>
      <c r="K7197" s="22"/>
      <c r="L7197" s="22"/>
      <c r="M7197" s="22"/>
    </row>
    <row r="7198" spans="1:13" ht="15.15" customHeight="1" thickBot="1" x14ac:dyDescent="0.35">
      <c r="A7198" s="22"/>
      <c r="B7198" s="22"/>
      <c r="C7198" s="22"/>
      <c r="D7198" s="26"/>
      <c r="E7198" s="5"/>
      <c r="F7198" s="3">
        <v>-1</v>
      </c>
      <c r="G7198" s="20">
        <v>1.05</v>
      </c>
      <c r="H7198" s="20"/>
      <c r="I7198" s="20"/>
      <c r="J7198" s="30">
        <f t="shared" si="182"/>
        <v>-1.05</v>
      </c>
      <c r="K7198" s="22"/>
      <c r="L7198" s="22"/>
      <c r="M7198" s="22"/>
    </row>
    <row r="7199" spans="1:13" ht="15.15" customHeight="1" thickBot="1" x14ac:dyDescent="0.35">
      <c r="A7199" s="22"/>
      <c r="B7199" s="22"/>
      <c r="C7199" s="22"/>
      <c r="D7199" s="26"/>
      <c r="E7199" s="5" t="s">
        <v>12926</v>
      </c>
      <c r="F7199" s="3">
        <v>4</v>
      </c>
      <c r="G7199" s="20">
        <v>4.25</v>
      </c>
      <c r="H7199" s="20"/>
      <c r="I7199" s="20"/>
      <c r="J7199" s="30">
        <f t="shared" si="182"/>
        <v>17</v>
      </c>
      <c r="K7199" s="22"/>
      <c r="L7199" s="22"/>
      <c r="M7199" s="22"/>
    </row>
    <row r="7200" spans="1:13" ht="15.15" customHeight="1" thickBot="1" x14ac:dyDescent="0.35">
      <c r="A7200" s="22"/>
      <c r="B7200" s="22"/>
      <c r="C7200" s="22"/>
      <c r="D7200" s="26"/>
      <c r="E7200" s="5"/>
      <c r="F7200" s="3">
        <v>4</v>
      </c>
      <c r="G7200" s="20">
        <v>3.9</v>
      </c>
      <c r="H7200" s="20"/>
      <c r="I7200" s="20"/>
      <c r="J7200" s="30">
        <f t="shared" si="182"/>
        <v>15.6</v>
      </c>
      <c r="K7200" s="22"/>
      <c r="L7200" s="22"/>
      <c r="M7200" s="22"/>
    </row>
    <row r="7201" spans="1:13" ht="15.15" customHeight="1" thickBot="1" x14ac:dyDescent="0.35">
      <c r="A7201" s="22"/>
      <c r="B7201" s="22"/>
      <c r="C7201" s="22"/>
      <c r="D7201" s="26"/>
      <c r="E7201" s="5"/>
      <c r="F7201" s="3">
        <v>-2</v>
      </c>
      <c r="G7201" s="20">
        <v>1.2</v>
      </c>
      <c r="H7201" s="20"/>
      <c r="I7201" s="20"/>
      <c r="J7201" s="30">
        <f t="shared" si="182"/>
        <v>-2.4</v>
      </c>
      <c r="K7201" s="22"/>
      <c r="L7201" s="22"/>
      <c r="M7201" s="22"/>
    </row>
    <row r="7202" spans="1:13" ht="15.15" customHeight="1" thickBot="1" x14ac:dyDescent="0.35">
      <c r="A7202" s="22"/>
      <c r="B7202" s="22"/>
      <c r="C7202" s="22"/>
      <c r="D7202" s="26"/>
      <c r="E7202" s="5">
        <v>204</v>
      </c>
      <c r="F7202" s="3">
        <v>2</v>
      </c>
      <c r="G7202" s="20">
        <v>4.25</v>
      </c>
      <c r="H7202" s="20"/>
      <c r="I7202" s="20"/>
      <c r="J7202" s="30">
        <f t="shared" si="182"/>
        <v>8.5</v>
      </c>
      <c r="K7202" s="22"/>
      <c r="L7202" s="22"/>
      <c r="M7202" s="22"/>
    </row>
    <row r="7203" spans="1:13" ht="15.15" customHeight="1" thickBot="1" x14ac:dyDescent="0.35">
      <c r="A7203" s="22"/>
      <c r="B7203" s="22"/>
      <c r="C7203" s="22"/>
      <c r="D7203" s="26"/>
      <c r="E7203" s="5"/>
      <c r="F7203" s="3">
        <v>2</v>
      </c>
      <c r="G7203" s="20">
        <v>3.8</v>
      </c>
      <c r="H7203" s="20"/>
      <c r="I7203" s="20"/>
      <c r="J7203" s="30">
        <f t="shared" si="182"/>
        <v>7.6</v>
      </c>
      <c r="K7203" s="22"/>
      <c r="L7203" s="22"/>
      <c r="M7203" s="22"/>
    </row>
    <row r="7204" spans="1:13" ht="15.15" customHeight="1" thickBot="1" x14ac:dyDescent="0.35">
      <c r="A7204" s="22"/>
      <c r="B7204" s="22"/>
      <c r="C7204" s="22"/>
      <c r="D7204" s="26"/>
      <c r="E7204" s="5"/>
      <c r="F7204" s="3">
        <v>-1</v>
      </c>
      <c r="G7204" s="20">
        <v>1.05</v>
      </c>
      <c r="H7204" s="20"/>
      <c r="I7204" s="20"/>
      <c r="J7204" s="30">
        <f t="shared" si="182"/>
        <v>-1.05</v>
      </c>
      <c r="K7204" s="22"/>
      <c r="L7204" s="22"/>
      <c r="M7204" s="22"/>
    </row>
    <row r="7205" spans="1:13" ht="15.15" customHeight="1" thickBot="1" x14ac:dyDescent="0.35">
      <c r="A7205" s="22"/>
      <c r="B7205" s="22"/>
      <c r="C7205" s="22"/>
      <c r="D7205" s="26"/>
      <c r="E7205" s="5">
        <v>205</v>
      </c>
      <c r="F7205" s="3">
        <v>2</v>
      </c>
      <c r="G7205" s="20">
        <v>4.4000000000000004</v>
      </c>
      <c r="H7205" s="20"/>
      <c r="I7205" s="20"/>
      <c r="J7205" s="30">
        <f t="shared" si="182"/>
        <v>8.8000000000000007</v>
      </c>
      <c r="K7205" s="22"/>
      <c r="L7205" s="22"/>
      <c r="M7205" s="22"/>
    </row>
    <row r="7206" spans="1:13" ht="15.15" customHeight="1" thickBot="1" x14ac:dyDescent="0.35">
      <c r="A7206" s="22"/>
      <c r="B7206" s="22"/>
      <c r="C7206" s="22"/>
      <c r="D7206" s="26"/>
      <c r="E7206" s="5"/>
      <c r="F7206" s="3">
        <v>2</v>
      </c>
      <c r="G7206" s="20">
        <v>3.6</v>
      </c>
      <c r="H7206" s="20"/>
      <c r="I7206" s="20"/>
      <c r="J7206" s="30">
        <f t="shared" si="182"/>
        <v>7.2</v>
      </c>
      <c r="K7206" s="22"/>
      <c r="L7206" s="22"/>
      <c r="M7206" s="22"/>
    </row>
    <row r="7207" spans="1:13" ht="15.15" customHeight="1" thickBot="1" x14ac:dyDescent="0.35">
      <c r="A7207" s="22"/>
      <c r="B7207" s="22"/>
      <c r="C7207" s="22"/>
      <c r="D7207" s="26"/>
      <c r="E7207" s="5"/>
      <c r="F7207" s="3">
        <v>-1</v>
      </c>
      <c r="G7207" s="20">
        <v>1.5</v>
      </c>
      <c r="H7207" s="20"/>
      <c r="I7207" s="20"/>
      <c r="J7207" s="30">
        <f t="shared" si="182"/>
        <v>-1.5</v>
      </c>
      <c r="K7207" s="22"/>
      <c r="L7207" s="22"/>
      <c r="M7207" s="22"/>
    </row>
    <row r="7208" spans="1:13" ht="15.15" customHeight="1" thickBot="1" x14ac:dyDescent="0.35">
      <c r="A7208" s="22"/>
      <c r="B7208" s="22"/>
      <c r="C7208" s="22"/>
      <c r="D7208" s="26"/>
      <c r="E7208" s="5">
        <v>206</v>
      </c>
      <c r="F7208" s="3">
        <v>2</v>
      </c>
      <c r="G7208" s="20">
        <v>5.2</v>
      </c>
      <c r="H7208" s="20"/>
      <c r="I7208" s="20"/>
      <c r="J7208" s="30">
        <f t="shared" si="182"/>
        <v>10.4</v>
      </c>
      <c r="K7208" s="22"/>
      <c r="L7208" s="22"/>
      <c r="M7208" s="22"/>
    </row>
    <row r="7209" spans="1:13" ht="15.15" customHeight="1" thickBot="1" x14ac:dyDescent="0.35">
      <c r="A7209" s="22"/>
      <c r="B7209" s="22"/>
      <c r="C7209" s="22"/>
      <c r="D7209" s="26"/>
      <c r="E7209" s="5"/>
      <c r="F7209" s="3">
        <v>2</v>
      </c>
      <c r="G7209" s="20">
        <v>4.0999999999999996</v>
      </c>
      <c r="H7209" s="20"/>
      <c r="I7209" s="20"/>
      <c r="J7209" s="30">
        <f t="shared" si="182"/>
        <v>8.1999999999999993</v>
      </c>
      <c r="K7209" s="22"/>
      <c r="L7209" s="22"/>
      <c r="M7209" s="22"/>
    </row>
    <row r="7210" spans="1:13" ht="15.15" customHeight="1" thickBot="1" x14ac:dyDescent="0.35">
      <c r="A7210" s="22"/>
      <c r="B7210" s="22"/>
      <c r="C7210" s="22"/>
      <c r="D7210" s="26"/>
      <c r="E7210" s="5"/>
      <c r="F7210" s="3">
        <v>-1</v>
      </c>
      <c r="G7210" s="20">
        <v>1.2</v>
      </c>
      <c r="H7210" s="20"/>
      <c r="I7210" s="20"/>
      <c r="J7210" s="30">
        <f t="shared" si="182"/>
        <v>-1.2</v>
      </c>
      <c r="K7210" s="22"/>
      <c r="L7210" s="22"/>
      <c r="M7210" s="22"/>
    </row>
    <row r="7211" spans="1:13" ht="15.15" customHeight="1" thickBot="1" x14ac:dyDescent="0.35">
      <c r="A7211" s="22"/>
      <c r="B7211" s="22"/>
      <c r="C7211" s="22"/>
      <c r="D7211" s="26"/>
      <c r="E7211" s="5">
        <v>207</v>
      </c>
      <c r="F7211" s="3">
        <v>2</v>
      </c>
      <c r="G7211" s="20">
        <v>4.4000000000000004</v>
      </c>
      <c r="H7211" s="20"/>
      <c r="I7211" s="20"/>
      <c r="J7211" s="30">
        <f t="shared" si="182"/>
        <v>8.8000000000000007</v>
      </c>
      <c r="K7211" s="22"/>
      <c r="L7211" s="22"/>
      <c r="M7211" s="22"/>
    </row>
    <row r="7212" spans="1:13" ht="15.15" customHeight="1" thickBot="1" x14ac:dyDescent="0.35">
      <c r="A7212" s="22"/>
      <c r="B7212" s="22"/>
      <c r="C7212" s="22"/>
      <c r="D7212" s="26"/>
      <c r="E7212" s="5"/>
      <c r="F7212" s="3">
        <v>2</v>
      </c>
      <c r="G7212" s="20">
        <v>3.75</v>
      </c>
      <c r="H7212" s="20"/>
      <c r="I7212" s="20"/>
      <c r="J7212" s="30">
        <f t="shared" si="182"/>
        <v>7.5</v>
      </c>
      <c r="K7212" s="22"/>
      <c r="L7212" s="22"/>
      <c r="M7212" s="22"/>
    </row>
    <row r="7213" spans="1:13" ht="15.15" customHeight="1" thickBot="1" x14ac:dyDescent="0.35">
      <c r="A7213" s="22"/>
      <c r="B7213" s="22"/>
      <c r="C7213" s="22"/>
      <c r="D7213" s="26"/>
      <c r="E7213" s="5"/>
      <c r="F7213" s="3">
        <v>-1</v>
      </c>
      <c r="G7213" s="20">
        <v>1.5</v>
      </c>
      <c r="H7213" s="20"/>
      <c r="I7213" s="20"/>
      <c r="J7213" s="30">
        <f t="shared" si="182"/>
        <v>-1.5</v>
      </c>
      <c r="K7213" s="22"/>
      <c r="L7213" s="22"/>
      <c r="M7213" s="22"/>
    </row>
    <row r="7214" spans="1:13" ht="15.15" customHeight="1" thickBot="1" x14ac:dyDescent="0.35">
      <c r="A7214" s="22"/>
      <c r="B7214" s="22"/>
      <c r="C7214" s="22"/>
      <c r="D7214" s="26"/>
      <c r="E7214" s="5">
        <v>208</v>
      </c>
      <c r="F7214" s="3">
        <v>2</v>
      </c>
      <c r="G7214" s="20">
        <v>5.55</v>
      </c>
      <c r="H7214" s="20"/>
      <c r="I7214" s="20"/>
      <c r="J7214" s="30">
        <f t="shared" si="182"/>
        <v>11.1</v>
      </c>
      <c r="K7214" s="22"/>
      <c r="L7214" s="22"/>
      <c r="M7214" s="22"/>
    </row>
    <row r="7215" spans="1:13" ht="15.15" customHeight="1" thickBot="1" x14ac:dyDescent="0.35">
      <c r="A7215" s="22"/>
      <c r="B7215" s="22"/>
      <c r="C7215" s="22"/>
      <c r="D7215" s="26"/>
      <c r="E7215" s="5"/>
      <c r="F7215" s="3">
        <v>2</v>
      </c>
      <c r="G7215" s="20">
        <v>3.5</v>
      </c>
      <c r="H7215" s="20"/>
      <c r="I7215" s="20"/>
      <c r="J7215" s="30">
        <f t="shared" si="182"/>
        <v>7</v>
      </c>
      <c r="K7215" s="22"/>
      <c r="L7215" s="22"/>
      <c r="M7215" s="22"/>
    </row>
    <row r="7216" spans="1:13" ht="15.15" customHeight="1" thickBot="1" x14ac:dyDescent="0.35">
      <c r="A7216" s="22"/>
      <c r="B7216" s="22"/>
      <c r="C7216" s="22"/>
      <c r="D7216" s="26"/>
      <c r="E7216" s="5"/>
      <c r="F7216" s="3">
        <v>-1</v>
      </c>
      <c r="G7216" s="20">
        <v>1.2</v>
      </c>
      <c r="H7216" s="20"/>
      <c r="I7216" s="20"/>
      <c r="J7216" s="30">
        <f t="shared" si="182"/>
        <v>-1.2</v>
      </c>
      <c r="K7216" s="32">
        <f>SUM(J7134:J7216)</f>
        <v>711.65</v>
      </c>
      <c r="L7216" s="22"/>
      <c r="M7216" s="22"/>
    </row>
    <row r="7217" spans="1:13" ht="15.45" customHeight="1" thickBot="1" x14ac:dyDescent="0.35">
      <c r="A7217" s="10" t="s">
        <v>12927</v>
      </c>
      <c r="B7217" s="5" t="s">
        <v>12928</v>
      </c>
      <c r="C7217" s="5" t="s">
        <v>12929</v>
      </c>
      <c r="D7217" s="84" t="s">
        <v>12930</v>
      </c>
      <c r="E7217" s="84"/>
      <c r="F7217" s="84"/>
      <c r="G7217" s="84"/>
      <c r="H7217" s="84"/>
      <c r="I7217" s="84"/>
      <c r="J7217" s="84"/>
      <c r="K7217" s="20">
        <f>SUM(K7220:K7222)</f>
        <v>33.356000000000002</v>
      </c>
      <c r="L7217" s="21">
        <f>ROUND(0*(1+M2/100),2)</f>
        <v>0</v>
      </c>
      <c r="M7217" s="21">
        <f>ROUND(K7217*L7217,2)</f>
        <v>0</v>
      </c>
    </row>
    <row r="7218" spans="1:13" ht="85.95" customHeight="1" thickBot="1" x14ac:dyDescent="0.35">
      <c r="A7218" s="22"/>
      <c r="B7218" s="22"/>
      <c r="C7218" s="22"/>
      <c r="D7218" s="84" t="s">
        <v>12931</v>
      </c>
      <c r="E7218" s="84"/>
      <c r="F7218" s="84"/>
      <c r="G7218" s="84"/>
      <c r="H7218" s="84"/>
      <c r="I7218" s="84"/>
      <c r="J7218" s="84"/>
      <c r="K7218" s="84"/>
      <c r="L7218" s="84"/>
      <c r="M7218" s="84"/>
    </row>
    <row r="7219" spans="1:13" ht="15.15" customHeight="1" thickBot="1" x14ac:dyDescent="0.35">
      <c r="A7219" s="22"/>
      <c r="B7219" s="22"/>
      <c r="C7219" s="22"/>
      <c r="D7219" s="22"/>
      <c r="E7219" s="23"/>
      <c r="F7219" s="25" t="s">
        <v>12932</v>
      </c>
      <c r="G7219" s="25" t="s">
        <v>12933</v>
      </c>
      <c r="H7219" s="25" t="s">
        <v>12934</v>
      </c>
      <c r="I7219" s="25" t="s">
        <v>12935</v>
      </c>
      <c r="J7219" s="25" t="s">
        <v>12936</v>
      </c>
      <c r="K7219" s="25" t="s">
        <v>12937</v>
      </c>
      <c r="L7219" s="22"/>
      <c r="M7219" s="22"/>
    </row>
    <row r="7220" spans="1:13" ht="15.15" customHeight="1" thickBot="1" x14ac:dyDescent="0.35">
      <c r="A7220" s="22"/>
      <c r="B7220" s="22"/>
      <c r="C7220" s="22"/>
      <c r="D7220" s="26"/>
      <c r="E7220" s="27" t="s">
        <v>12938</v>
      </c>
      <c r="F7220" s="28">
        <v>1</v>
      </c>
      <c r="G7220" s="29">
        <v>6.75</v>
      </c>
      <c r="H7220" s="29">
        <v>4.2</v>
      </c>
      <c r="I7220" s="29"/>
      <c r="J7220" s="31">
        <f>ROUND(F7220*G7220*H7220,3)</f>
        <v>28.35</v>
      </c>
      <c r="K7220" s="42"/>
      <c r="L7220" s="22"/>
      <c r="M7220" s="22"/>
    </row>
    <row r="7221" spans="1:13" ht="15.15" customHeight="1" thickBot="1" x14ac:dyDescent="0.35">
      <c r="A7221" s="22"/>
      <c r="B7221" s="22"/>
      <c r="C7221" s="22"/>
      <c r="D7221" s="26"/>
      <c r="E7221" s="5"/>
      <c r="F7221" s="3">
        <v>1</v>
      </c>
      <c r="G7221" s="20">
        <v>2.85</v>
      </c>
      <c r="H7221" s="20">
        <v>0.65</v>
      </c>
      <c r="I7221" s="20"/>
      <c r="J7221" s="30">
        <f>ROUND(F7221*G7221*H7221,3)</f>
        <v>1.853</v>
      </c>
      <c r="K7221" s="22"/>
      <c r="L7221" s="22"/>
      <c r="M7221" s="22"/>
    </row>
    <row r="7222" spans="1:13" ht="15.15" customHeight="1" thickBot="1" x14ac:dyDescent="0.35">
      <c r="A7222" s="22"/>
      <c r="B7222" s="22"/>
      <c r="C7222" s="22"/>
      <c r="D7222" s="26"/>
      <c r="E7222" s="5"/>
      <c r="F7222" s="3">
        <v>0.5</v>
      </c>
      <c r="G7222" s="20">
        <v>1.3</v>
      </c>
      <c r="H7222" s="20"/>
      <c r="I7222" s="20">
        <v>4.8499999999999996</v>
      </c>
      <c r="J7222" s="30">
        <f>ROUND(F7222*G7222*I7222,3)</f>
        <v>3.153</v>
      </c>
      <c r="K7222" s="32">
        <f>SUM(J7220:J7222)</f>
        <v>33.356000000000002</v>
      </c>
      <c r="L7222" s="22"/>
      <c r="M7222" s="22"/>
    </row>
    <row r="7223" spans="1:13" ht="15.45" customHeight="1" thickBot="1" x14ac:dyDescent="0.35">
      <c r="A7223" s="34"/>
      <c r="B7223" s="34"/>
      <c r="C7223" s="34"/>
      <c r="D7223" s="35" t="s">
        <v>12939</v>
      </c>
      <c r="E7223" s="36"/>
      <c r="F7223" s="36"/>
      <c r="G7223" s="36"/>
      <c r="H7223" s="36"/>
      <c r="I7223" s="36"/>
      <c r="J7223" s="36"/>
      <c r="K7223" s="36"/>
      <c r="L7223" s="37">
        <f>M6692+M6732+M6811+M6851+M6876+M6993+M7002+M7040+M7058+M7081+M7092+M7098+M7109+M7113+M7127+M7131+M7217</f>
        <v>0</v>
      </c>
      <c r="M7223" s="37">
        <f>ROUND(L7223,2)</f>
        <v>0</v>
      </c>
    </row>
    <row r="7224" spans="1:13" ht="15.45" customHeight="1" thickBot="1" x14ac:dyDescent="0.35">
      <c r="A7224" s="38" t="s">
        <v>12940</v>
      </c>
      <c r="B7224" s="38" t="s">
        <v>12941</v>
      </c>
      <c r="C7224" s="39"/>
      <c r="D7224" s="85" t="s">
        <v>12942</v>
      </c>
      <c r="E7224" s="85"/>
      <c r="F7224" s="85"/>
      <c r="G7224" s="85"/>
      <c r="H7224" s="85"/>
      <c r="I7224" s="85"/>
      <c r="J7224" s="85"/>
      <c r="K7224" s="39"/>
      <c r="L7224" s="40">
        <f>L7574</f>
        <v>0</v>
      </c>
      <c r="M7224" s="40">
        <f>ROUND(L7224,2)</f>
        <v>0</v>
      </c>
    </row>
    <row r="7225" spans="1:13" ht="15.45" customHeight="1" thickBot="1" x14ac:dyDescent="0.35">
      <c r="A7225" s="10" t="s">
        <v>12943</v>
      </c>
      <c r="B7225" s="5" t="s">
        <v>12944</v>
      </c>
      <c r="C7225" s="5" t="s">
        <v>12945</v>
      </c>
      <c r="D7225" s="84" t="s">
        <v>12946</v>
      </c>
      <c r="E7225" s="84"/>
      <c r="F7225" s="84"/>
      <c r="G7225" s="84"/>
      <c r="H7225" s="84"/>
      <c r="I7225" s="84"/>
      <c r="J7225" s="84"/>
      <c r="K7225" s="20">
        <f>SUM(K7228:K7366)</f>
        <v>717.65899999999965</v>
      </c>
      <c r="L7225" s="21">
        <f>ROUND(0*(1+M2/100),2)</f>
        <v>0</v>
      </c>
      <c r="M7225" s="21">
        <f>ROUND(K7225*L7225,2)</f>
        <v>0</v>
      </c>
    </row>
    <row r="7226" spans="1:13" ht="104.55" customHeight="1" thickBot="1" x14ac:dyDescent="0.35">
      <c r="A7226" s="22"/>
      <c r="B7226" s="22"/>
      <c r="C7226" s="22"/>
      <c r="D7226" s="84" t="s">
        <v>12947</v>
      </c>
      <c r="E7226" s="84"/>
      <c r="F7226" s="84"/>
      <c r="G7226" s="84"/>
      <c r="H7226" s="84"/>
      <c r="I7226" s="84"/>
      <c r="J7226" s="84"/>
      <c r="K7226" s="84"/>
      <c r="L7226" s="84"/>
      <c r="M7226" s="84"/>
    </row>
    <row r="7227" spans="1:13" ht="15.15" customHeight="1" thickBot="1" x14ac:dyDescent="0.35">
      <c r="A7227" s="22"/>
      <c r="B7227" s="22"/>
      <c r="C7227" s="22"/>
      <c r="D7227" s="22"/>
      <c r="E7227" s="23"/>
      <c r="F7227" s="25" t="s">
        <v>12948</v>
      </c>
      <c r="G7227" s="25" t="s">
        <v>12949</v>
      </c>
      <c r="H7227" s="25" t="s">
        <v>12950</v>
      </c>
      <c r="I7227" s="25" t="s">
        <v>12951</v>
      </c>
      <c r="J7227" s="25" t="s">
        <v>12952</v>
      </c>
      <c r="K7227" s="25" t="s">
        <v>12953</v>
      </c>
      <c r="L7227" s="22"/>
      <c r="M7227" s="22"/>
    </row>
    <row r="7228" spans="1:13" ht="15.15" customHeight="1" thickBot="1" x14ac:dyDescent="0.35">
      <c r="A7228" s="22"/>
      <c r="B7228" s="22"/>
      <c r="C7228" s="22"/>
      <c r="D7228" s="26"/>
      <c r="E7228" s="27" t="s">
        <v>12954</v>
      </c>
      <c r="F7228" s="28"/>
      <c r="G7228" s="29"/>
      <c r="H7228" s="29"/>
      <c r="I7228" s="29"/>
      <c r="J7228" s="41" t="s">
        <v>12955</v>
      </c>
      <c r="K7228" s="42"/>
      <c r="L7228" s="22"/>
      <c r="M7228" s="22"/>
    </row>
    <row r="7229" spans="1:13" ht="15.15" customHeight="1" thickBot="1" x14ac:dyDescent="0.35">
      <c r="A7229" s="22"/>
      <c r="B7229" s="22"/>
      <c r="C7229" s="22"/>
      <c r="D7229" s="26"/>
      <c r="E7229" s="5" t="s">
        <v>12956</v>
      </c>
      <c r="F7229" s="3">
        <v>1</v>
      </c>
      <c r="G7229" s="20">
        <v>4.7</v>
      </c>
      <c r="H7229" s="20">
        <v>7.2</v>
      </c>
      <c r="I7229" s="20"/>
      <c r="J7229" s="30">
        <f>ROUND(F7229*G7229*H7229,3)</f>
        <v>33.840000000000003</v>
      </c>
      <c r="K7229" s="22"/>
      <c r="L7229" s="22"/>
      <c r="M7229" s="22"/>
    </row>
    <row r="7230" spans="1:13" ht="15.15" customHeight="1" thickBot="1" x14ac:dyDescent="0.35">
      <c r="A7230" s="22"/>
      <c r="B7230" s="22"/>
      <c r="C7230" s="22"/>
      <c r="D7230" s="26"/>
      <c r="E7230" s="5"/>
      <c r="F7230" s="3">
        <v>1</v>
      </c>
      <c r="G7230" s="20">
        <v>4.5</v>
      </c>
      <c r="H7230" s="20">
        <v>7.2</v>
      </c>
      <c r="I7230" s="20"/>
      <c r="J7230" s="30">
        <f>ROUND(F7230*G7230*H7230,3)</f>
        <v>32.4</v>
      </c>
      <c r="K7230" s="22"/>
      <c r="L7230" s="22"/>
      <c r="M7230" s="22"/>
    </row>
    <row r="7231" spans="1:13" ht="15.15" customHeight="1" thickBot="1" x14ac:dyDescent="0.35">
      <c r="A7231" s="22"/>
      <c r="B7231" s="22"/>
      <c r="C7231" s="22"/>
      <c r="D7231" s="26"/>
      <c r="E7231" s="5" t="s">
        <v>12957</v>
      </c>
      <c r="F7231" s="3">
        <v>-2</v>
      </c>
      <c r="G7231" s="20">
        <v>3.6</v>
      </c>
      <c r="H7231" s="20">
        <v>6.6</v>
      </c>
      <c r="I7231" s="20"/>
      <c r="J7231" s="30">
        <f>ROUND(F7231*G7231*H7231,3)</f>
        <v>-47.52</v>
      </c>
      <c r="K7231" s="22"/>
      <c r="L7231" s="22"/>
      <c r="M7231" s="22"/>
    </row>
    <row r="7232" spans="1:13" ht="15.15" customHeight="1" thickBot="1" x14ac:dyDescent="0.35">
      <c r="A7232" s="22"/>
      <c r="B7232" s="22"/>
      <c r="C7232" s="22"/>
      <c r="D7232" s="26"/>
      <c r="E7232" s="5" t="s">
        <v>12958</v>
      </c>
      <c r="F7232" s="3"/>
      <c r="G7232" s="20"/>
      <c r="H7232" s="20"/>
      <c r="I7232" s="20"/>
      <c r="J7232" s="24" t="s">
        <v>12959</v>
      </c>
      <c r="K7232" s="22"/>
      <c r="L7232" s="22"/>
      <c r="M7232" s="22"/>
    </row>
    <row r="7233" spans="1:13" ht="15.15" customHeight="1" thickBot="1" x14ac:dyDescent="0.35">
      <c r="A7233" s="22"/>
      <c r="B7233" s="22"/>
      <c r="C7233" s="22"/>
      <c r="D7233" s="26"/>
      <c r="E7233" s="5" t="s">
        <v>12960</v>
      </c>
      <c r="F7233" s="3">
        <v>1</v>
      </c>
      <c r="G7233" s="20">
        <v>89.32</v>
      </c>
      <c r="H7233" s="20"/>
      <c r="I7233" s="20"/>
      <c r="J7233" s="30">
        <f>ROUND(F7233*G7233,3)</f>
        <v>89.32</v>
      </c>
      <c r="K7233" s="22"/>
      <c r="L7233" s="22"/>
      <c r="M7233" s="22"/>
    </row>
    <row r="7234" spans="1:13" ht="15.15" customHeight="1" thickBot="1" x14ac:dyDescent="0.35">
      <c r="A7234" s="22"/>
      <c r="B7234" s="22"/>
      <c r="C7234" s="22"/>
      <c r="D7234" s="26"/>
      <c r="E7234" s="5" t="s">
        <v>12961</v>
      </c>
      <c r="F7234" s="3">
        <v>1</v>
      </c>
      <c r="G7234" s="20">
        <v>2.78</v>
      </c>
      <c r="H7234" s="20"/>
      <c r="I7234" s="20"/>
      <c r="J7234" s="30">
        <f>ROUND(F7234*G7234,3)</f>
        <v>2.78</v>
      </c>
      <c r="K7234" s="22"/>
      <c r="L7234" s="22"/>
      <c r="M7234" s="22"/>
    </row>
    <row r="7235" spans="1:13" ht="15.15" customHeight="1" thickBot="1" x14ac:dyDescent="0.35">
      <c r="A7235" s="22"/>
      <c r="B7235" s="22"/>
      <c r="C7235" s="22"/>
      <c r="D7235" s="26"/>
      <c r="E7235" s="5" t="s">
        <v>12962</v>
      </c>
      <c r="F7235" s="3">
        <v>1</v>
      </c>
      <c r="G7235" s="20">
        <v>8.1199999999999992</v>
      </c>
      <c r="H7235" s="20"/>
      <c r="I7235" s="20"/>
      <c r="J7235" s="30">
        <f>ROUND(F7235*G7235,3)</f>
        <v>8.1199999999999992</v>
      </c>
      <c r="K7235" s="22"/>
      <c r="L7235" s="22"/>
      <c r="M7235" s="22"/>
    </row>
    <row r="7236" spans="1:13" ht="15.15" customHeight="1" thickBot="1" x14ac:dyDescent="0.35">
      <c r="A7236" s="22"/>
      <c r="B7236" s="22"/>
      <c r="C7236" s="22"/>
      <c r="D7236" s="26"/>
      <c r="E7236" s="5" t="s">
        <v>12963</v>
      </c>
      <c r="F7236" s="3">
        <v>1</v>
      </c>
      <c r="G7236" s="20">
        <v>3.9</v>
      </c>
      <c r="H7236" s="20">
        <v>3.55</v>
      </c>
      <c r="I7236" s="20"/>
      <c r="J7236" s="30">
        <f t="shared" ref="J7236:J7244" si="183">ROUND(F7236*G7236*H7236,3)</f>
        <v>13.845000000000001</v>
      </c>
      <c r="K7236" s="22"/>
      <c r="L7236" s="22"/>
      <c r="M7236" s="22"/>
    </row>
    <row r="7237" spans="1:13" ht="15.15" customHeight="1" thickBot="1" x14ac:dyDescent="0.35">
      <c r="A7237" s="22"/>
      <c r="B7237" s="22"/>
      <c r="C7237" s="22"/>
      <c r="D7237" s="26"/>
      <c r="E7237" s="5"/>
      <c r="F7237" s="3">
        <v>0.5</v>
      </c>
      <c r="G7237" s="20">
        <v>0.95</v>
      </c>
      <c r="H7237" s="20">
        <v>3.55</v>
      </c>
      <c r="I7237" s="20"/>
      <c r="J7237" s="30">
        <f t="shared" si="183"/>
        <v>1.6859999999999999</v>
      </c>
      <c r="K7237" s="22"/>
      <c r="L7237" s="22"/>
      <c r="M7237" s="22"/>
    </row>
    <row r="7238" spans="1:13" ht="15.15" customHeight="1" thickBot="1" x14ac:dyDescent="0.35">
      <c r="A7238" s="22"/>
      <c r="B7238" s="22"/>
      <c r="C7238" s="22"/>
      <c r="D7238" s="26"/>
      <c r="E7238" s="5" t="s">
        <v>12964</v>
      </c>
      <c r="F7238" s="3">
        <v>-1</v>
      </c>
      <c r="G7238" s="20">
        <v>3.6</v>
      </c>
      <c r="H7238" s="20">
        <v>3</v>
      </c>
      <c r="I7238" s="20"/>
      <c r="J7238" s="30">
        <f t="shared" si="183"/>
        <v>-10.8</v>
      </c>
      <c r="K7238" s="22"/>
      <c r="L7238" s="22"/>
      <c r="M7238" s="22"/>
    </row>
    <row r="7239" spans="1:13" ht="15.15" customHeight="1" thickBot="1" x14ac:dyDescent="0.35">
      <c r="A7239" s="22"/>
      <c r="B7239" s="22"/>
      <c r="C7239" s="22"/>
      <c r="D7239" s="26"/>
      <c r="E7239" s="5"/>
      <c r="F7239" s="3">
        <v>-1</v>
      </c>
      <c r="G7239" s="20">
        <v>2.4</v>
      </c>
      <c r="H7239" s="20">
        <v>5.4</v>
      </c>
      <c r="I7239" s="20"/>
      <c r="J7239" s="30">
        <f t="shared" si="183"/>
        <v>-12.96</v>
      </c>
      <c r="K7239" s="22"/>
      <c r="L7239" s="22"/>
      <c r="M7239" s="22"/>
    </row>
    <row r="7240" spans="1:13" ht="15.15" customHeight="1" thickBot="1" x14ac:dyDescent="0.35">
      <c r="A7240" s="22"/>
      <c r="B7240" s="22"/>
      <c r="C7240" s="22"/>
      <c r="D7240" s="26"/>
      <c r="E7240" s="5"/>
      <c r="F7240" s="3">
        <v>-1</v>
      </c>
      <c r="G7240" s="20">
        <v>2.4</v>
      </c>
      <c r="H7240" s="20">
        <v>7.2</v>
      </c>
      <c r="I7240" s="20"/>
      <c r="J7240" s="30">
        <f t="shared" si="183"/>
        <v>-17.28</v>
      </c>
      <c r="K7240" s="22"/>
      <c r="L7240" s="22"/>
      <c r="M7240" s="22"/>
    </row>
    <row r="7241" spans="1:13" ht="15.15" customHeight="1" thickBot="1" x14ac:dyDescent="0.35">
      <c r="A7241" s="22"/>
      <c r="B7241" s="22"/>
      <c r="C7241" s="22"/>
      <c r="D7241" s="26"/>
      <c r="E7241" s="5"/>
      <c r="F7241" s="3">
        <v>-1</v>
      </c>
      <c r="G7241" s="20">
        <v>0.6</v>
      </c>
      <c r="H7241" s="20">
        <v>3</v>
      </c>
      <c r="I7241" s="20"/>
      <c r="J7241" s="30">
        <f t="shared" si="183"/>
        <v>-1.8</v>
      </c>
      <c r="K7241" s="22"/>
      <c r="L7241" s="22"/>
      <c r="M7241" s="22"/>
    </row>
    <row r="7242" spans="1:13" ht="15.15" customHeight="1" thickBot="1" x14ac:dyDescent="0.35">
      <c r="A7242" s="22"/>
      <c r="B7242" s="22"/>
      <c r="C7242" s="22"/>
      <c r="D7242" s="26"/>
      <c r="E7242" s="5"/>
      <c r="F7242" s="3">
        <v>-1</v>
      </c>
      <c r="G7242" s="20">
        <v>4.2</v>
      </c>
      <c r="H7242" s="20">
        <v>2.4</v>
      </c>
      <c r="I7242" s="20"/>
      <c r="J7242" s="30">
        <f t="shared" si="183"/>
        <v>-10.08</v>
      </c>
      <c r="K7242" s="22"/>
      <c r="L7242" s="22"/>
      <c r="M7242" s="22"/>
    </row>
    <row r="7243" spans="1:13" ht="15.15" customHeight="1" thickBot="1" x14ac:dyDescent="0.35">
      <c r="A7243" s="22"/>
      <c r="B7243" s="22"/>
      <c r="C7243" s="22"/>
      <c r="D7243" s="26"/>
      <c r="E7243" s="5"/>
      <c r="F7243" s="3">
        <v>-1</v>
      </c>
      <c r="G7243" s="20">
        <v>4.8</v>
      </c>
      <c r="H7243" s="20">
        <v>1.2</v>
      </c>
      <c r="I7243" s="20"/>
      <c r="J7243" s="30">
        <f t="shared" si="183"/>
        <v>-5.76</v>
      </c>
      <c r="K7243" s="22"/>
      <c r="L7243" s="22"/>
      <c r="M7243" s="22"/>
    </row>
    <row r="7244" spans="1:13" ht="15.15" customHeight="1" thickBot="1" x14ac:dyDescent="0.35">
      <c r="A7244" s="22"/>
      <c r="B7244" s="22"/>
      <c r="C7244" s="22"/>
      <c r="D7244" s="26"/>
      <c r="E7244" s="5" t="s">
        <v>12965</v>
      </c>
      <c r="F7244" s="3">
        <v>1</v>
      </c>
      <c r="G7244" s="20">
        <v>1.75</v>
      </c>
      <c r="H7244" s="20">
        <v>2.4</v>
      </c>
      <c r="I7244" s="20"/>
      <c r="J7244" s="30">
        <f t="shared" si="183"/>
        <v>4.2</v>
      </c>
      <c r="K7244" s="22"/>
      <c r="L7244" s="22"/>
      <c r="M7244" s="22"/>
    </row>
    <row r="7245" spans="1:13" ht="15.15" customHeight="1" thickBot="1" x14ac:dyDescent="0.35">
      <c r="A7245" s="22"/>
      <c r="B7245" s="22"/>
      <c r="C7245" s="22"/>
      <c r="D7245" s="26"/>
      <c r="E7245" s="5" t="s">
        <v>12966</v>
      </c>
      <c r="F7245" s="3">
        <v>1</v>
      </c>
      <c r="G7245" s="20">
        <v>2.25</v>
      </c>
      <c r="H7245" s="20"/>
      <c r="I7245" s="20"/>
      <c r="J7245" s="30">
        <f>ROUND(F7245*G7245,3)</f>
        <v>2.25</v>
      </c>
      <c r="K7245" s="22"/>
      <c r="L7245" s="22"/>
      <c r="M7245" s="22"/>
    </row>
    <row r="7246" spans="1:13" ht="15.15" customHeight="1" thickBot="1" x14ac:dyDescent="0.35">
      <c r="A7246" s="22"/>
      <c r="B7246" s="22"/>
      <c r="C7246" s="22"/>
      <c r="D7246" s="26"/>
      <c r="E7246" s="5" t="s">
        <v>12967</v>
      </c>
      <c r="F7246" s="3">
        <v>1</v>
      </c>
      <c r="G7246" s="20">
        <v>16.100000000000001</v>
      </c>
      <c r="H7246" s="20">
        <v>1.75</v>
      </c>
      <c r="I7246" s="20"/>
      <c r="J7246" s="30">
        <f t="shared" ref="J7246:J7260" si="184">ROUND(F7246*G7246*H7246,3)</f>
        <v>28.175000000000001</v>
      </c>
      <c r="K7246" s="22"/>
      <c r="L7246" s="22"/>
      <c r="M7246" s="22"/>
    </row>
    <row r="7247" spans="1:13" ht="15.15" customHeight="1" thickBot="1" x14ac:dyDescent="0.35">
      <c r="A7247" s="22"/>
      <c r="B7247" s="22"/>
      <c r="C7247" s="22"/>
      <c r="D7247" s="26"/>
      <c r="E7247" s="5" t="s">
        <v>12968</v>
      </c>
      <c r="F7247" s="3">
        <v>1</v>
      </c>
      <c r="G7247" s="20">
        <v>3.9</v>
      </c>
      <c r="H7247" s="20">
        <v>3.25</v>
      </c>
      <c r="I7247" s="20"/>
      <c r="J7247" s="30">
        <f t="shared" si="184"/>
        <v>12.675000000000001</v>
      </c>
      <c r="K7247" s="22"/>
      <c r="L7247" s="22"/>
      <c r="M7247" s="22"/>
    </row>
    <row r="7248" spans="1:13" ht="15.15" customHeight="1" thickBot="1" x14ac:dyDescent="0.35">
      <c r="A7248" s="22"/>
      <c r="B7248" s="22"/>
      <c r="C7248" s="22"/>
      <c r="D7248" s="26"/>
      <c r="E7248" s="5"/>
      <c r="F7248" s="3">
        <v>1</v>
      </c>
      <c r="G7248" s="20">
        <v>0.65</v>
      </c>
      <c r="H7248" s="20">
        <v>2.1</v>
      </c>
      <c r="I7248" s="20"/>
      <c r="J7248" s="30">
        <f t="shared" si="184"/>
        <v>1.365</v>
      </c>
      <c r="K7248" s="22"/>
      <c r="L7248" s="22"/>
      <c r="M7248" s="22"/>
    </row>
    <row r="7249" spans="1:13" ht="15.15" customHeight="1" thickBot="1" x14ac:dyDescent="0.35">
      <c r="A7249" s="22"/>
      <c r="B7249" s="22"/>
      <c r="C7249" s="22"/>
      <c r="D7249" s="26"/>
      <c r="E7249" s="5"/>
      <c r="F7249" s="3">
        <v>1</v>
      </c>
      <c r="G7249" s="20">
        <v>4</v>
      </c>
      <c r="H7249" s="20">
        <v>3.25</v>
      </c>
      <c r="I7249" s="20"/>
      <c r="J7249" s="30">
        <f t="shared" si="184"/>
        <v>13</v>
      </c>
      <c r="K7249" s="22"/>
      <c r="L7249" s="22"/>
      <c r="M7249" s="22"/>
    </row>
    <row r="7250" spans="1:13" ht="15.15" customHeight="1" thickBot="1" x14ac:dyDescent="0.35">
      <c r="A7250" s="22"/>
      <c r="B7250" s="22"/>
      <c r="C7250" s="22"/>
      <c r="D7250" s="26"/>
      <c r="E7250" s="5"/>
      <c r="F7250" s="3">
        <v>1</v>
      </c>
      <c r="G7250" s="20">
        <v>0.65</v>
      </c>
      <c r="H7250" s="20">
        <v>2.1</v>
      </c>
      <c r="I7250" s="20"/>
      <c r="J7250" s="30">
        <f t="shared" si="184"/>
        <v>1.365</v>
      </c>
      <c r="K7250" s="22"/>
      <c r="L7250" s="22"/>
      <c r="M7250" s="22"/>
    </row>
    <row r="7251" spans="1:13" ht="15.15" customHeight="1" thickBot="1" x14ac:dyDescent="0.35">
      <c r="A7251" s="22"/>
      <c r="B7251" s="22"/>
      <c r="C7251" s="22"/>
      <c r="D7251" s="26"/>
      <c r="E7251" s="5" t="s">
        <v>12969</v>
      </c>
      <c r="F7251" s="3">
        <v>1</v>
      </c>
      <c r="G7251" s="20">
        <v>1.5</v>
      </c>
      <c r="H7251" s="20">
        <v>4.3</v>
      </c>
      <c r="I7251" s="20"/>
      <c r="J7251" s="30">
        <f t="shared" si="184"/>
        <v>6.45</v>
      </c>
      <c r="K7251" s="22"/>
      <c r="L7251" s="22"/>
      <c r="M7251" s="22"/>
    </row>
    <row r="7252" spans="1:13" ht="15.15" customHeight="1" thickBot="1" x14ac:dyDescent="0.35">
      <c r="A7252" s="22"/>
      <c r="B7252" s="22"/>
      <c r="C7252" s="22"/>
      <c r="D7252" s="26"/>
      <c r="E7252" s="5" t="s">
        <v>12970</v>
      </c>
      <c r="F7252" s="3">
        <v>1</v>
      </c>
      <c r="G7252" s="20">
        <v>2</v>
      </c>
      <c r="H7252" s="20">
        <v>3.05</v>
      </c>
      <c r="I7252" s="20"/>
      <c r="J7252" s="30">
        <f t="shared" si="184"/>
        <v>6.1</v>
      </c>
      <c r="K7252" s="22"/>
      <c r="L7252" s="22"/>
      <c r="M7252" s="22"/>
    </row>
    <row r="7253" spans="1:13" ht="15.15" customHeight="1" thickBot="1" x14ac:dyDescent="0.35">
      <c r="A7253" s="22"/>
      <c r="B7253" s="22"/>
      <c r="C7253" s="22"/>
      <c r="D7253" s="26"/>
      <c r="E7253" s="5" t="s">
        <v>12971</v>
      </c>
      <c r="F7253" s="3">
        <v>1</v>
      </c>
      <c r="G7253" s="20">
        <v>4</v>
      </c>
      <c r="H7253" s="20">
        <v>6</v>
      </c>
      <c r="I7253" s="20"/>
      <c r="J7253" s="30">
        <f t="shared" si="184"/>
        <v>24</v>
      </c>
      <c r="K7253" s="22"/>
      <c r="L7253" s="22"/>
      <c r="M7253" s="22"/>
    </row>
    <row r="7254" spans="1:13" ht="15.15" customHeight="1" thickBot="1" x14ac:dyDescent="0.35">
      <c r="A7254" s="22"/>
      <c r="B7254" s="22"/>
      <c r="C7254" s="22"/>
      <c r="D7254" s="26"/>
      <c r="E7254" s="5" t="s">
        <v>12972</v>
      </c>
      <c r="F7254" s="3">
        <v>1</v>
      </c>
      <c r="G7254" s="20">
        <v>1.75</v>
      </c>
      <c r="H7254" s="20">
        <v>3.05</v>
      </c>
      <c r="I7254" s="20"/>
      <c r="J7254" s="30">
        <f t="shared" si="184"/>
        <v>5.3380000000000001</v>
      </c>
      <c r="K7254" s="22"/>
      <c r="L7254" s="22"/>
      <c r="M7254" s="22"/>
    </row>
    <row r="7255" spans="1:13" ht="15.15" customHeight="1" thickBot="1" x14ac:dyDescent="0.35">
      <c r="A7255" s="22"/>
      <c r="B7255" s="22"/>
      <c r="C7255" s="22"/>
      <c r="D7255" s="26"/>
      <c r="E7255" s="5" t="s">
        <v>12973</v>
      </c>
      <c r="F7255" s="3">
        <v>1</v>
      </c>
      <c r="G7255" s="20">
        <v>3</v>
      </c>
      <c r="H7255" s="20">
        <v>6.85</v>
      </c>
      <c r="I7255" s="20"/>
      <c r="J7255" s="30">
        <f t="shared" si="184"/>
        <v>20.55</v>
      </c>
      <c r="K7255" s="22"/>
      <c r="L7255" s="22"/>
      <c r="M7255" s="22"/>
    </row>
    <row r="7256" spans="1:13" ht="15.15" customHeight="1" thickBot="1" x14ac:dyDescent="0.35">
      <c r="A7256" s="22"/>
      <c r="B7256" s="22"/>
      <c r="C7256" s="22"/>
      <c r="D7256" s="26"/>
      <c r="E7256" s="5" t="s">
        <v>12974</v>
      </c>
      <c r="F7256" s="3">
        <v>1</v>
      </c>
      <c r="G7256" s="20">
        <v>3.3</v>
      </c>
      <c r="H7256" s="20">
        <v>2.65</v>
      </c>
      <c r="I7256" s="20"/>
      <c r="J7256" s="30">
        <f t="shared" si="184"/>
        <v>8.7449999999999992</v>
      </c>
      <c r="K7256" s="22"/>
      <c r="L7256" s="22"/>
      <c r="M7256" s="22"/>
    </row>
    <row r="7257" spans="1:13" ht="15.15" customHeight="1" thickBot="1" x14ac:dyDescent="0.35">
      <c r="A7257" s="22"/>
      <c r="B7257" s="22"/>
      <c r="C7257" s="22"/>
      <c r="D7257" s="26"/>
      <c r="E7257" s="5"/>
      <c r="F7257" s="3">
        <v>1</v>
      </c>
      <c r="G7257" s="20">
        <v>0.95</v>
      </c>
      <c r="H7257" s="20">
        <v>2</v>
      </c>
      <c r="I7257" s="20"/>
      <c r="J7257" s="30">
        <f t="shared" si="184"/>
        <v>1.9</v>
      </c>
      <c r="K7257" s="22"/>
      <c r="L7257" s="22"/>
      <c r="M7257" s="22"/>
    </row>
    <row r="7258" spans="1:13" ht="15.15" customHeight="1" thickBot="1" x14ac:dyDescent="0.35">
      <c r="A7258" s="22"/>
      <c r="B7258" s="22"/>
      <c r="C7258" s="22"/>
      <c r="D7258" s="26"/>
      <c r="E7258" s="5" t="s">
        <v>12975</v>
      </c>
      <c r="F7258" s="3">
        <v>1</v>
      </c>
      <c r="G7258" s="20">
        <v>1.95</v>
      </c>
      <c r="H7258" s="20">
        <v>1.75</v>
      </c>
      <c r="I7258" s="20"/>
      <c r="J7258" s="30">
        <f t="shared" si="184"/>
        <v>3.4129999999999998</v>
      </c>
      <c r="K7258" s="22"/>
      <c r="L7258" s="22"/>
      <c r="M7258" s="22"/>
    </row>
    <row r="7259" spans="1:13" ht="15.15" customHeight="1" thickBot="1" x14ac:dyDescent="0.35">
      <c r="A7259" s="22"/>
      <c r="B7259" s="22"/>
      <c r="C7259" s="22"/>
      <c r="D7259" s="26"/>
      <c r="E7259" s="5" t="s">
        <v>12976</v>
      </c>
      <c r="F7259" s="3">
        <v>1</v>
      </c>
      <c r="G7259" s="20">
        <v>2.4</v>
      </c>
      <c r="H7259" s="20">
        <v>2.4500000000000002</v>
      </c>
      <c r="I7259" s="20"/>
      <c r="J7259" s="30">
        <f t="shared" si="184"/>
        <v>5.88</v>
      </c>
      <c r="K7259" s="22"/>
      <c r="L7259" s="22"/>
      <c r="M7259" s="22"/>
    </row>
    <row r="7260" spans="1:13" ht="15.15" customHeight="1" thickBot="1" x14ac:dyDescent="0.35">
      <c r="A7260" s="22"/>
      <c r="B7260" s="22"/>
      <c r="C7260" s="22"/>
      <c r="D7260" s="26"/>
      <c r="E7260" s="5" t="s">
        <v>12977</v>
      </c>
      <c r="F7260" s="3">
        <v>1</v>
      </c>
      <c r="G7260" s="20">
        <v>8.0500000000000007</v>
      </c>
      <c r="H7260" s="20">
        <v>2.35</v>
      </c>
      <c r="I7260" s="20"/>
      <c r="J7260" s="30">
        <f t="shared" si="184"/>
        <v>18.917999999999999</v>
      </c>
      <c r="K7260" s="22"/>
      <c r="L7260" s="22"/>
      <c r="M7260" s="22"/>
    </row>
    <row r="7261" spans="1:13" ht="15.15" customHeight="1" thickBot="1" x14ac:dyDescent="0.35">
      <c r="A7261" s="22"/>
      <c r="B7261" s="22"/>
      <c r="C7261" s="22"/>
      <c r="D7261" s="26"/>
      <c r="E7261" s="5" t="s">
        <v>12978</v>
      </c>
      <c r="F7261" s="3"/>
      <c r="G7261" s="20"/>
      <c r="H7261" s="20"/>
      <c r="I7261" s="20"/>
      <c r="J7261" s="24" t="s">
        <v>12979</v>
      </c>
      <c r="K7261" s="22"/>
      <c r="L7261" s="22"/>
      <c r="M7261" s="22"/>
    </row>
    <row r="7262" spans="1:13" ht="15.15" customHeight="1" thickBot="1" x14ac:dyDescent="0.35">
      <c r="A7262" s="22"/>
      <c r="B7262" s="22"/>
      <c r="C7262" s="22"/>
      <c r="D7262" s="26"/>
      <c r="E7262" s="5">
        <v>1</v>
      </c>
      <c r="F7262" s="3">
        <v>1</v>
      </c>
      <c r="G7262" s="20">
        <v>6.2</v>
      </c>
      <c r="H7262" s="20">
        <v>5</v>
      </c>
      <c r="I7262" s="20"/>
      <c r="J7262" s="30">
        <f t="shared" ref="J7262:J7280" si="185">ROUND(F7262*G7262*H7262,3)</f>
        <v>31</v>
      </c>
      <c r="K7262" s="22"/>
      <c r="L7262" s="22"/>
      <c r="M7262" s="22"/>
    </row>
    <row r="7263" spans="1:13" ht="15.15" customHeight="1" thickBot="1" x14ac:dyDescent="0.35">
      <c r="A7263" s="22"/>
      <c r="B7263" s="22"/>
      <c r="C7263" s="22"/>
      <c r="D7263" s="26"/>
      <c r="E7263" s="5"/>
      <c r="F7263" s="3">
        <v>1</v>
      </c>
      <c r="G7263" s="20">
        <v>3.3</v>
      </c>
      <c r="H7263" s="20">
        <v>2.95</v>
      </c>
      <c r="I7263" s="20"/>
      <c r="J7263" s="30">
        <f t="shared" si="185"/>
        <v>9.7349999999999994</v>
      </c>
      <c r="K7263" s="22"/>
      <c r="L7263" s="22"/>
      <c r="M7263" s="22"/>
    </row>
    <row r="7264" spans="1:13" ht="15.15" customHeight="1" thickBot="1" x14ac:dyDescent="0.35">
      <c r="A7264" s="22"/>
      <c r="B7264" s="22"/>
      <c r="C7264" s="22"/>
      <c r="D7264" s="26"/>
      <c r="E7264" s="5"/>
      <c r="F7264" s="3">
        <v>-1</v>
      </c>
      <c r="G7264" s="20">
        <v>0.45</v>
      </c>
      <c r="H7264" s="20">
        <v>0.9</v>
      </c>
      <c r="I7264" s="20"/>
      <c r="J7264" s="30">
        <f t="shared" si="185"/>
        <v>-0.40500000000000003</v>
      </c>
      <c r="K7264" s="22"/>
      <c r="L7264" s="22"/>
      <c r="M7264" s="22"/>
    </row>
    <row r="7265" spans="1:13" ht="15.15" customHeight="1" thickBot="1" x14ac:dyDescent="0.35">
      <c r="A7265" s="22"/>
      <c r="B7265" s="22"/>
      <c r="C7265" s="22"/>
      <c r="D7265" s="26"/>
      <c r="E7265" s="5"/>
      <c r="F7265" s="3">
        <v>1</v>
      </c>
      <c r="G7265" s="20">
        <v>3.15</v>
      </c>
      <c r="H7265" s="20">
        <v>1.5</v>
      </c>
      <c r="I7265" s="20"/>
      <c r="J7265" s="30">
        <f t="shared" si="185"/>
        <v>4.7249999999999996</v>
      </c>
      <c r="K7265" s="22"/>
      <c r="L7265" s="22"/>
      <c r="M7265" s="22"/>
    </row>
    <row r="7266" spans="1:13" ht="15.15" customHeight="1" thickBot="1" x14ac:dyDescent="0.35">
      <c r="A7266" s="22"/>
      <c r="B7266" s="22"/>
      <c r="C7266" s="22"/>
      <c r="D7266" s="26"/>
      <c r="E7266" s="5"/>
      <c r="F7266" s="3">
        <v>1</v>
      </c>
      <c r="G7266" s="20">
        <v>0.9</v>
      </c>
      <c r="H7266" s="20">
        <v>0.6</v>
      </c>
      <c r="I7266" s="20"/>
      <c r="J7266" s="30">
        <f t="shared" si="185"/>
        <v>0.54</v>
      </c>
      <c r="K7266" s="22"/>
      <c r="L7266" s="22"/>
      <c r="M7266" s="22"/>
    </row>
    <row r="7267" spans="1:13" ht="15.15" customHeight="1" thickBot="1" x14ac:dyDescent="0.35">
      <c r="A7267" s="22"/>
      <c r="B7267" s="22"/>
      <c r="C7267" s="22"/>
      <c r="D7267" s="26"/>
      <c r="E7267" s="5">
        <v>2</v>
      </c>
      <c r="F7267" s="3">
        <v>1</v>
      </c>
      <c r="G7267" s="20">
        <v>6.2</v>
      </c>
      <c r="H7267" s="20">
        <v>4.3499999999999996</v>
      </c>
      <c r="I7267" s="20"/>
      <c r="J7267" s="30">
        <f t="shared" si="185"/>
        <v>26.97</v>
      </c>
      <c r="K7267" s="22"/>
      <c r="L7267" s="22"/>
      <c r="M7267" s="22"/>
    </row>
    <row r="7268" spans="1:13" ht="15.15" customHeight="1" thickBot="1" x14ac:dyDescent="0.35">
      <c r="A7268" s="22"/>
      <c r="B7268" s="22"/>
      <c r="C7268" s="22"/>
      <c r="D7268" s="26"/>
      <c r="E7268" s="5"/>
      <c r="F7268" s="3">
        <v>1</v>
      </c>
      <c r="G7268" s="20">
        <v>3.15</v>
      </c>
      <c r="H7268" s="20">
        <v>2.4500000000000002</v>
      </c>
      <c r="I7268" s="20"/>
      <c r="J7268" s="30">
        <f t="shared" si="185"/>
        <v>7.718</v>
      </c>
      <c r="K7268" s="22"/>
      <c r="L7268" s="22"/>
      <c r="M7268" s="22"/>
    </row>
    <row r="7269" spans="1:13" ht="15.15" customHeight="1" thickBot="1" x14ac:dyDescent="0.35">
      <c r="A7269" s="22"/>
      <c r="B7269" s="22"/>
      <c r="C7269" s="22"/>
      <c r="D7269" s="26"/>
      <c r="E7269" s="5"/>
      <c r="F7269" s="3">
        <v>-1</v>
      </c>
      <c r="G7269" s="20">
        <v>0.8</v>
      </c>
      <c r="H7269" s="20">
        <v>0.45</v>
      </c>
      <c r="I7269" s="20"/>
      <c r="J7269" s="30">
        <f t="shared" si="185"/>
        <v>-0.36</v>
      </c>
      <c r="K7269" s="22"/>
      <c r="L7269" s="22"/>
      <c r="M7269" s="22"/>
    </row>
    <row r="7270" spans="1:13" ht="15.15" customHeight="1" thickBot="1" x14ac:dyDescent="0.35">
      <c r="A7270" s="22"/>
      <c r="B7270" s="22"/>
      <c r="C7270" s="22"/>
      <c r="D7270" s="26"/>
      <c r="E7270" s="5"/>
      <c r="F7270" s="3">
        <v>1</v>
      </c>
      <c r="G7270" s="20">
        <v>3.15</v>
      </c>
      <c r="H7270" s="20">
        <v>1.5</v>
      </c>
      <c r="I7270" s="20"/>
      <c r="J7270" s="30">
        <f t="shared" si="185"/>
        <v>4.7249999999999996</v>
      </c>
      <c r="K7270" s="22"/>
      <c r="L7270" s="22"/>
      <c r="M7270" s="22"/>
    </row>
    <row r="7271" spans="1:13" ht="15.15" customHeight="1" thickBot="1" x14ac:dyDescent="0.35">
      <c r="A7271" s="22"/>
      <c r="B7271" s="22"/>
      <c r="C7271" s="22"/>
      <c r="D7271" s="26"/>
      <c r="E7271" s="5"/>
      <c r="F7271" s="3">
        <v>1</v>
      </c>
      <c r="G7271" s="20">
        <v>0.9</v>
      </c>
      <c r="H7271" s="20">
        <v>0.6</v>
      </c>
      <c r="I7271" s="20"/>
      <c r="J7271" s="30">
        <f t="shared" si="185"/>
        <v>0.54</v>
      </c>
      <c r="K7271" s="22"/>
      <c r="L7271" s="22"/>
      <c r="M7271" s="22"/>
    </row>
    <row r="7272" spans="1:13" ht="15.15" customHeight="1" thickBot="1" x14ac:dyDescent="0.35">
      <c r="A7272" s="22"/>
      <c r="B7272" s="22"/>
      <c r="C7272" s="22"/>
      <c r="D7272" s="26"/>
      <c r="E7272" s="5" t="s">
        <v>12980</v>
      </c>
      <c r="F7272" s="3">
        <v>5</v>
      </c>
      <c r="G7272" s="20">
        <v>3.15</v>
      </c>
      <c r="H7272" s="20">
        <v>1.9</v>
      </c>
      <c r="I7272" s="20"/>
      <c r="J7272" s="30">
        <f t="shared" si="185"/>
        <v>29.925000000000001</v>
      </c>
      <c r="K7272" s="22"/>
      <c r="L7272" s="22"/>
      <c r="M7272" s="22"/>
    </row>
    <row r="7273" spans="1:13" ht="15.15" customHeight="1" thickBot="1" x14ac:dyDescent="0.35">
      <c r="A7273" s="22"/>
      <c r="B7273" s="22"/>
      <c r="C7273" s="22"/>
      <c r="D7273" s="26"/>
      <c r="E7273" s="5"/>
      <c r="F7273" s="3">
        <v>-2</v>
      </c>
      <c r="G7273" s="20">
        <v>0.8</v>
      </c>
      <c r="H7273" s="20">
        <v>0.45</v>
      </c>
      <c r="I7273" s="20"/>
      <c r="J7273" s="30">
        <f t="shared" si="185"/>
        <v>-0.72</v>
      </c>
      <c r="K7273" s="22"/>
      <c r="L7273" s="22"/>
      <c r="M7273" s="22"/>
    </row>
    <row r="7274" spans="1:13" ht="15.15" customHeight="1" thickBot="1" x14ac:dyDescent="0.35">
      <c r="A7274" s="22"/>
      <c r="B7274" s="22"/>
      <c r="C7274" s="22"/>
      <c r="D7274" s="26"/>
      <c r="E7274" s="5"/>
      <c r="F7274" s="3">
        <v>-1</v>
      </c>
      <c r="G7274" s="20">
        <v>0.3</v>
      </c>
      <c r="H7274" s="20">
        <v>0.8</v>
      </c>
      <c r="I7274" s="20"/>
      <c r="J7274" s="30">
        <f t="shared" si="185"/>
        <v>-0.24</v>
      </c>
      <c r="K7274" s="22"/>
      <c r="L7274" s="22"/>
      <c r="M7274" s="22"/>
    </row>
    <row r="7275" spans="1:13" ht="15.15" customHeight="1" thickBot="1" x14ac:dyDescent="0.35">
      <c r="A7275" s="22"/>
      <c r="B7275" s="22"/>
      <c r="C7275" s="22"/>
      <c r="D7275" s="26"/>
      <c r="E7275" s="5"/>
      <c r="F7275" s="3">
        <v>-2</v>
      </c>
      <c r="G7275" s="20">
        <v>0.8</v>
      </c>
      <c r="H7275" s="20">
        <v>0.25</v>
      </c>
      <c r="I7275" s="20"/>
      <c r="J7275" s="30">
        <f t="shared" si="185"/>
        <v>-0.4</v>
      </c>
      <c r="K7275" s="22"/>
      <c r="L7275" s="22"/>
      <c r="M7275" s="22"/>
    </row>
    <row r="7276" spans="1:13" ht="15.15" customHeight="1" thickBot="1" x14ac:dyDescent="0.35">
      <c r="A7276" s="22"/>
      <c r="B7276" s="22"/>
      <c r="C7276" s="22"/>
      <c r="D7276" s="26"/>
      <c r="E7276" s="5"/>
      <c r="F7276" s="3">
        <v>5</v>
      </c>
      <c r="G7276" s="20">
        <v>3.15</v>
      </c>
      <c r="H7276" s="20">
        <v>1.2</v>
      </c>
      <c r="I7276" s="20"/>
      <c r="J7276" s="30">
        <f t="shared" si="185"/>
        <v>18.899999999999999</v>
      </c>
      <c r="K7276" s="22"/>
      <c r="L7276" s="22"/>
      <c r="M7276" s="22"/>
    </row>
    <row r="7277" spans="1:13" ht="15.15" customHeight="1" thickBot="1" x14ac:dyDescent="0.35">
      <c r="A7277" s="22"/>
      <c r="B7277" s="22"/>
      <c r="C7277" s="22"/>
      <c r="D7277" s="26"/>
      <c r="E7277" s="5"/>
      <c r="F7277" s="3">
        <v>3</v>
      </c>
      <c r="G7277" s="20">
        <v>0.9</v>
      </c>
      <c r="H7277" s="20">
        <v>0.6</v>
      </c>
      <c r="I7277" s="20"/>
      <c r="J7277" s="30">
        <f t="shared" si="185"/>
        <v>1.62</v>
      </c>
      <c r="K7277" s="22"/>
      <c r="L7277" s="22"/>
      <c r="M7277" s="22"/>
    </row>
    <row r="7278" spans="1:13" ht="15.15" customHeight="1" thickBot="1" x14ac:dyDescent="0.35">
      <c r="A7278" s="22"/>
      <c r="B7278" s="22"/>
      <c r="C7278" s="22"/>
      <c r="D7278" s="26"/>
      <c r="E7278" s="5" t="s">
        <v>12981</v>
      </c>
      <c r="F7278" s="3">
        <v>1</v>
      </c>
      <c r="G7278" s="20">
        <v>3.85</v>
      </c>
      <c r="H7278" s="20">
        <v>1.55</v>
      </c>
      <c r="I7278" s="20"/>
      <c r="J7278" s="30">
        <f t="shared" si="185"/>
        <v>5.968</v>
      </c>
      <c r="K7278" s="22"/>
      <c r="L7278" s="22"/>
      <c r="M7278" s="22"/>
    </row>
    <row r="7279" spans="1:13" ht="15.15" customHeight="1" thickBot="1" x14ac:dyDescent="0.35">
      <c r="A7279" s="22"/>
      <c r="B7279" s="22"/>
      <c r="C7279" s="22"/>
      <c r="D7279" s="26"/>
      <c r="E7279" s="5"/>
      <c r="F7279" s="3">
        <v>1</v>
      </c>
      <c r="G7279" s="20">
        <v>1.8</v>
      </c>
      <c r="H7279" s="20">
        <v>1.6</v>
      </c>
      <c r="I7279" s="20"/>
      <c r="J7279" s="30">
        <f t="shared" si="185"/>
        <v>2.88</v>
      </c>
      <c r="K7279" s="22"/>
      <c r="L7279" s="22"/>
      <c r="M7279" s="22"/>
    </row>
    <row r="7280" spans="1:13" ht="15.15" customHeight="1" thickBot="1" x14ac:dyDescent="0.35">
      <c r="A7280" s="22"/>
      <c r="B7280" s="22"/>
      <c r="C7280" s="22"/>
      <c r="D7280" s="26"/>
      <c r="E7280" s="5"/>
      <c r="F7280" s="3">
        <v>1</v>
      </c>
      <c r="G7280" s="20">
        <v>3.25</v>
      </c>
      <c r="H7280" s="20">
        <v>1.2</v>
      </c>
      <c r="I7280" s="20"/>
      <c r="J7280" s="30">
        <f t="shared" si="185"/>
        <v>3.9</v>
      </c>
      <c r="K7280" s="22"/>
      <c r="L7280" s="22"/>
      <c r="M7280" s="22"/>
    </row>
    <row r="7281" spans="1:13" ht="15.15" customHeight="1" thickBot="1" x14ac:dyDescent="0.35">
      <c r="A7281" s="22"/>
      <c r="B7281" s="22"/>
      <c r="C7281" s="22"/>
      <c r="D7281" s="26"/>
      <c r="E7281" s="5" t="s">
        <v>12982</v>
      </c>
      <c r="F7281" s="3"/>
      <c r="G7281" s="20"/>
      <c r="H7281" s="20"/>
      <c r="I7281" s="20"/>
      <c r="J7281" s="24" t="s">
        <v>12983</v>
      </c>
      <c r="K7281" s="22"/>
      <c r="L7281" s="22"/>
      <c r="M7281" s="22"/>
    </row>
    <row r="7282" spans="1:13" ht="15.15" customHeight="1" thickBot="1" x14ac:dyDescent="0.35">
      <c r="A7282" s="22"/>
      <c r="B7282" s="22"/>
      <c r="C7282" s="22"/>
      <c r="D7282" s="26"/>
      <c r="E7282" s="5" t="s">
        <v>12984</v>
      </c>
      <c r="F7282" s="3">
        <v>1</v>
      </c>
      <c r="G7282" s="20">
        <v>1.93</v>
      </c>
      <c r="H7282" s="20">
        <v>1.63</v>
      </c>
      <c r="I7282" s="20"/>
      <c r="J7282" s="30">
        <f t="shared" ref="J7282:J7313" si="186">ROUND(F7282*G7282*H7282,3)</f>
        <v>3.1459999999999999</v>
      </c>
      <c r="K7282" s="22"/>
      <c r="L7282" s="22"/>
      <c r="M7282" s="22"/>
    </row>
    <row r="7283" spans="1:13" ht="15.15" customHeight="1" thickBot="1" x14ac:dyDescent="0.35">
      <c r="A7283" s="22"/>
      <c r="B7283" s="22"/>
      <c r="C7283" s="22"/>
      <c r="D7283" s="26"/>
      <c r="E7283" s="5"/>
      <c r="F7283" s="3">
        <v>1</v>
      </c>
      <c r="G7283" s="20">
        <v>2.52</v>
      </c>
      <c r="H7283" s="20">
        <v>2.4300000000000002</v>
      </c>
      <c r="I7283" s="20"/>
      <c r="J7283" s="30">
        <f t="shared" si="186"/>
        <v>6.1239999999999997</v>
      </c>
      <c r="K7283" s="22"/>
      <c r="L7283" s="22"/>
      <c r="M7283" s="22"/>
    </row>
    <row r="7284" spans="1:13" ht="15.15" customHeight="1" thickBot="1" x14ac:dyDescent="0.35">
      <c r="A7284" s="22"/>
      <c r="B7284" s="22"/>
      <c r="C7284" s="22"/>
      <c r="D7284" s="26"/>
      <c r="E7284" s="5"/>
      <c r="F7284" s="3">
        <v>1</v>
      </c>
      <c r="G7284" s="20">
        <v>1.85</v>
      </c>
      <c r="H7284" s="20">
        <v>2.1</v>
      </c>
      <c r="I7284" s="20"/>
      <c r="J7284" s="30">
        <f t="shared" si="186"/>
        <v>3.8849999999999998</v>
      </c>
      <c r="K7284" s="22"/>
      <c r="L7284" s="22"/>
      <c r="M7284" s="22"/>
    </row>
    <row r="7285" spans="1:13" ht="15.15" customHeight="1" thickBot="1" x14ac:dyDescent="0.35">
      <c r="A7285" s="22"/>
      <c r="B7285" s="22"/>
      <c r="C7285" s="22"/>
      <c r="D7285" s="26"/>
      <c r="E7285" s="5">
        <v>101</v>
      </c>
      <c r="F7285" s="3">
        <v>1</v>
      </c>
      <c r="G7285" s="20">
        <v>5.2</v>
      </c>
      <c r="H7285" s="20">
        <v>1.65</v>
      </c>
      <c r="I7285" s="20"/>
      <c r="J7285" s="30">
        <f t="shared" si="186"/>
        <v>8.58</v>
      </c>
      <c r="K7285" s="22"/>
      <c r="L7285" s="22"/>
      <c r="M7285" s="22"/>
    </row>
    <row r="7286" spans="1:13" ht="15.15" customHeight="1" thickBot="1" x14ac:dyDescent="0.35">
      <c r="A7286" s="22"/>
      <c r="B7286" s="22"/>
      <c r="C7286" s="22"/>
      <c r="D7286" s="26"/>
      <c r="E7286" s="5"/>
      <c r="F7286" s="3">
        <v>1</v>
      </c>
      <c r="G7286" s="20">
        <v>3.15</v>
      </c>
      <c r="H7286" s="20">
        <v>0.65</v>
      </c>
      <c r="I7286" s="20"/>
      <c r="J7286" s="30">
        <f t="shared" si="186"/>
        <v>2.048</v>
      </c>
      <c r="K7286" s="22"/>
      <c r="L7286" s="22"/>
      <c r="M7286" s="22"/>
    </row>
    <row r="7287" spans="1:13" ht="15.15" customHeight="1" thickBot="1" x14ac:dyDescent="0.35">
      <c r="A7287" s="22"/>
      <c r="B7287" s="22"/>
      <c r="C7287" s="22"/>
      <c r="D7287" s="26"/>
      <c r="E7287" s="5"/>
      <c r="F7287" s="3">
        <v>1</v>
      </c>
      <c r="G7287" s="20">
        <v>3.15</v>
      </c>
      <c r="H7287" s="20">
        <v>2.0499999999999998</v>
      </c>
      <c r="I7287" s="20"/>
      <c r="J7287" s="30">
        <f t="shared" si="186"/>
        <v>6.4580000000000002</v>
      </c>
      <c r="K7287" s="22"/>
      <c r="L7287" s="22"/>
      <c r="M7287" s="22"/>
    </row>
    <row r="7288" spans="1:13" ht="15.15" customHeight="1" thickBot="1" x14ac:dyDescent="0.35">
      <c r="A7288" s="22"/>
      <c r="B7288" s="22"/>
      <c r="C7288" s="22"/>
      <c r="D7288" s="26"/>
      <c r="E7288" s="5"/>
      <c r="F7288" s="3">
        <v>1</v>
      </c>
      <c r="G7288" s="20">
        <v>0.9</v>
      </c>
      <c r="H7288" s="20">
        <v>0.6</v>
      </c>
      <c r="I7288" s="20"/>
      <c r="J7288" s="30">
        <f t="shared" si="186"/>
        <v>0.54</v>
      </c>
      <c r="K7288" s="22"/>
      <c r="L7288" s="22"/>
      <c r="M7288" s="22"/>
    </row>
    <row r="7289" spans="1:13" ht="15.15" customHeight="1" thickBot="1" x14ac:dyDescent="0.35">
      <c r="A7289" s="22"/>
      <c r="B7289" s="22"/>
      <c r="C7289" s="22"/>
      <c r="D7289" s="26"/>
      <c r="E7289" s="5">
        <v>102</v>
      </c>
      <c r="F7289" s="3">
        <v>1</v>
      </c>
      <c r="G7289" s="20">
        <v>3.15</v>
      </c>
      <c r="H7289" s="20">
        <v>2.15</v>
      </c>
      <c r="I7289" s="20"/>
      <c r="J7289" s="30">
        <f t="shared" si="186"/>
        <v>6.7729999999999997</v>
      </c>
      <c r="K7289" s="22"/>
      <c r="L7289" s="22"/>
      <c r="M7289" s="22"/>
    </row>
    <row r="7290" spans="1:13" ht="15.15" customHeight="1" thickBot="1" x14ac:dyDescent="0.35">
      <c r="A7290" s="22"/>
      <c r="B7290" s="22"/>
      <c r="C7290" s="22"/>
      <c r="D7290" s="26"/>
      <c r="E7290" s="5"/>
      <c r="F7290" s="3">
        <v>1</v>
      </c>
      <c r="G7290" s="20">
        <v>2.35</v>
      </c>
      <c r="H7290" s="20">
        <v>0.35</v>
      </c>
      <c r="I7290" s="20"/>
      <c r="J7290" s="30">
        <f t="shared" si="186"/>
        <v>0.82299999999999995</v>
      </c>
      <c r="K7290" s="22"/>
      <c r="L7290" s="22"/>
      <c r="M7290" s="22"/>
    </row>
    <row r="7291" spans="1:13" ht="15.15" customHeight="1" thickBot="1" x14ac:dyDescent="0.35">
      <c r="A7291" s="22"/>
      <c r="B7291" s="22"/>
      <c r="C7291" s="22"/>
      <c r="D7291" s="26"/>
      <c r="E7291" s="5"/>
      <c r="F7291" s="3">
        <v>1</v>
      </c>
      <c r="G7291" s="20">
        <v>3.15</v>
      </c>
      <c r="H7291" s="20">
        <v>1.2</v>
      </c>
      <c r="I7291" s="20"/>
      <c r="J7291" s="30">
        <f t="shared" si="186"/>
        <v>3.78</v>
      </c>
      <c r="K7291" s="22"/>
      <c r="L7291" s="22"/>
      <c r="M7291" s="22"/>
    </row>
    <row r="7292" spans="1:13" ht="15.15" customHeight="1" thickBot="1" x14ac:dyDescent="0.35">
      <c r="A7292" s="22"/>
      <c r="B7292" s="22"/>
      <c r="C7292" s="22"/>
      <c r="D7292" s="26"/>
      <c r="E7292" s="5"/>
      <c r="F7292" s="3">
        <v>1</v>
      </c>
      <c r="G7292" s="20">
        <v>0.9</v>
      </c>
      <c r="H7292" s="20">
        <v>0.6</v>
      </c>
      <c r="I7292" s="20"/>
      <c r="J7292" s="30">
        <f t="shared" si="186"/>
        <v>0.54</v>
      </c>
      <c r="K7292" s="22"/>
      <c r="L7292" s="22"/>
      <c r="M7292" s="22"/>
    </row>
    <row r="7293" spans="1:13" ht="15.15" customHeight="1" thickBot="1" x14ac:dyDescent="0.35">
      <c r="A7293" s="22"/>
      <c r="B7293" s="22"/>
      <c r="C7293" s="22"/>
      <c r="D7293" s="26"/>
      <c r="E7293" s="5">
        <v>103</v>
      </c>
      <c r="F7293" s="3">
        <v>1</v>
      </c>
      <c r="G7293" s="20">
        <v>2.35</v>
      </c>
      <c r="H7293" s="20">
        <v>2.0499999999999998</v>
      </c>
      <c r="I7293" s="20"/>
      <c r="J7293" s="30">
        <f t="shared" si="186"/>
        <v>4.8179999999999996</v>
      </c>
      <c r="K7293" s="22"/>
      <c r="L7293" s="22"/>
      <c r="M7293" s="22"/>
    </row>
    <row r="7294" spans="1:13" ht="15.15" customHeight="1" thickBot="1" x14ac:dyDescent="0.35">
      <c r="A7294" s="22"/>
      <c r="B7294" s="22"/>
      <c r="C7294" s="22"/>
      <c r="D7294" s="26"/>
      <c r="E7294" s="5"/>
      <c r="F7294" s="3">
        <v>1</v>
      </c>
      <c r="G7294" s="20">
        <v>0.8</v>
      </c>
      <c r="H7294" s="20">
        <v>1.5</v>
      </c>
      <c r="I7294" s="20"/>
      <c r="J7294" s="30">
        <f t="shared" si="186"/>
        <v>1.2</v>
      </c>
      <c r="K7294" s="22"/>
      <c r="L7294" s="22"/>
      <c r="M7294" s="22"/>
    </row>
    <row r="7295" spans="1:13" ht="15.15" customHeight="1" thickBot="1" x14ac:dyDescent="0.35">
      <c r="A7295" s="22"/>
      <c r="B7295" s="22"/>
      <c r="C7295" s="22"/>
      <c r="D7295" s="26"/>
      <c r="E7295" s="5"/>
      <c r="F7295" s="3">
        <v>1</v>
      </c>
      <c r="G7295" s="20">
        <v>3.15</v>
      </c>
      <c r="H7295" s="20">
        <v>1.2</v>
      </c>
      <c r="I7295" s="20"/>
      <c r="J7295" s="30">
        <f t="shared" si="186"/>
        <v>3.78</v>
      </c>
      <c r="K7295" s="22"/>
      <c r="L7295" s="22"/>
      <c r="M7295" s="22"/>
    </row>
    <row r="7296" spans="1:13" ht="15.15" customHeight="1" thickBot="1" x14ac:dyDescent="0.35">
      <c r="A7296" s="22"/>
      <c r="B7296" s="22"/>
      <c r="C7296" s="22"/>
      <c r="D7296" s="26"/>
      <c r="E7296" s="5"/>
      <c r="F7296" s="3">
        <v>1</v>
      </c>
      <c r="G7296" s="20">
        <v>0.9</v>
      </c>
      <c r="H7296" s="20">
        <v>0.6</v>
      </c>
      <c r="I7296" s="20"/>
      <c r="J7296" s="30">
        <f t="shared" si="186"/>
        <v>0.54</v>
      </c>
      <c r="K7296" s="22"/>
      <c r="L7296" s="22"/>
      <c r="M7296" s="22"/>
    </row>
    <row r="7297" spans="1:13" ht="15.15" customHeight="1" thickBot="1" x14ac:dyDescent="0.35">
      <c r="A7297" s="22"/>
      <c r="B7297" s="22"/>
      <c r="C7297" s="22"/>
      <c r="D7297" s="26"/>
      <c r="E7297" s="5" t="s">
        <v>12985</v>
      </c>
      <c r="F7297" s="3">
        <v>3</v>
      </c>
      <c r="G7297" s="20">
        <v>3.15</v>
      </c>
      <c r="H7297" s="20">
        <v>1.9</v>
      </c>
      <c r="I7297" s="20"/>
      <c r="J7297" s="30">
        <f t="shared" si="186"/>
        <v>17.954999999999998</v>
      </c>
      <c r="K7297" s="22"/>
      <c r="L7297" s="22"/>
      <c r="M7297" s="22"/>
    </row>
    <row r="7298" spans="1:13" ht="15.15" customHeight="1" thickBot="1" x14ac:dyDescent="0.35">
      <c r="A7298" s="22"/>
      <c r="B7298" s="22"/>
      <c r="C7298" s="22"/>
      <c r="D7298" s="26"/>
      <c r="E7298" s="5"/>
      <c r="F7298" s="3">
        <v>-2</v>
      </c>
      <c r="G7298" s="20">
        <v>0.8</v>
      </c>
      <c r="H7298" s="20">
        <v>0.45</v>
      </c>
      <c r="I7298" s="20"/>
      <c r="J7298" s="30">
        <f t="shared" si="186"/>
        <v>-0.72</v>
      </c>
      <c r="K7298" s="22"/>
      <c r="L7298" s="22"/>
      <c r="M7298" s="22"/>
    </row>
    <row r="7299" spans="1:13" ht="15.15" customHeight="1" thickBot="1" x14ac:dyDescent="0.35">
      <c r="A7299" s="22"/>
      <c r="B7299" s="22"/>
      <c r="C7299" s="22"/>
      <c r="D7299" s="26"/>
      <c r="E7299" s="5"/>
      <c r="F7299" s="3">
        <v>-1</v>
      </c>
      <c r="G7299" s="20">
        <v>0.8</v>
      </c>
      <c r="H7299" s="20">
        <v>0.25</v>
      </c>
      <c r="I7299" s="20"/>
      <c r="J7299" s="30">
        <f t="shared" si="186"/>
        <v>-0.2</v>
      </c>
      <c r="K7299" s="22"/>
      <c r="L7299" s="22"/>
      <c r="M7299" s="22"/>
    </row>
    <row r="7300" spans="1:13" ht="15.15" customHeight="1" thickBot="1" x14ac:dyDescent="0.35">
      <c r="A7300" s="22"/>
      <c r="B7300" s="22"/>
      <c r="C7300" s="22"/>
      <c r="D7300" s="26"/>
      <c r="E7300" s="5"/>
      <c r="F7300" s="3">
        <v>3</v>
      </c>
      <c r="G7300" s="20">
        <v>3.15</v>
      </c>
      <c r="H7300" s="20">
        <v>1.2</v>
      </c>
      <c r="I7300" s="20"/>
      <c r="J7300" s="30">
        <f t="shared" si="186"/>
        <v>11.34</v>
      </c>
      <c r="K7300" s="22"/>
      <c r="L7300" s="22"/>
      <c r="M7300" s="22"/>
    </row>
    <row r="7301" spans="1:13" ht="15.15" customHeight="1" thickBot="1" x14ac:dyDescent="0.35">
      <c r="A7301" s="22"/>
      <c r="B7301" s="22"/>
      <c r="C7301" s="22"/>
      <c r="D7301" s="26"/>
      <c r="E7301" s="5"/>
      <c r="F7301" s="3">
        <v>2</v>
      </c>
      <c r="G7301" s="20">
        <v>0.9</v>
      </c>
      <c r="H7301" s="20">
        <v>0.6</v>
      </c>
      <c r="I7301" s="20"/>
      <c r="J7301" s="30">
        <f t="shared" si="186"/>
        <v>1.08</v>
      </c>
      <c r="K7301" s="22"/>
      <c r="L7301" s="22"/>
      <c r="M7301" s="22"/>
    </row>
    <row r="7302" spans="1:13" ht="15.15" customHeight="1" thickBot="1" x14ac:dyDescent="0.35">
      <c r="A7302" s="22"/>
      <c r="B7302" s="22"/>
      <c r="C7302" s="22"/>
      <c r="D7302" s="26"/>
      <c r="E7302" s="5">
        <v>106</v>
      </c>
      <c r="F7302" s="3">
        <v>1</v>
      </c>
      <c r="G7302" s="20">
        <v>3.15</v>
      </c>
      <c r="H7302" s="20">
        <v>1.8</v>
      </c>
      <c r="I7302" s="20"/>
      <c r="J7302" s="30">
        <f t="shared" si="186"/>
        <v>5.67</v>
      </c>
      <c r="K7302" s="22"/>
      <c r="L7302" s="22"/>
      <c r="M7302" s="22"/>
    </row>
    <row r="7303" spans="1:13" ht="15.15" customHeight="1" thickBot="1" x14ac:dyDescent="0.35">
      <c r="A7303" s="22"/>
      <c r="B7303" s="22"/>
      <c r="C7303" s="22"/>
      <c r="D7303" s="26"/>
      <c r="E7303" s="5"/>
      <c r="F7303" s="3">
        <v>-1</v>
      </c>
      <c r="G7303" s="20">
        <v>0.8</v>
      </c>
      <c r="H7303" s="20">
        <v>0.25</v>
      </c>
      <c r="I7303" s="20"/>
      <c r="J7303" s="30">
        <f t="shared" si="186"/>
        <v>-0.2</v>
      </c>
      <c r="K7303" s="22"/>
      <c r="L7303" s="22"/>
      <c r="M7303" s="22"/>
    </row>
    <row r="7304" spans="1:13" ht="15.15" customHeight="1" thickBot="1" x14ac:dyDescent="0.35">
      <c r="A7304" s="22"/>
      <c r="B7304" s="22"/>
      <c r="C7304" s="22"/>
      <c r="D7304" s="26"/>
      <c r="E7304" s="5"/>
      <c r="F7304" s="3">
        <v>1</v>
      </c>
      <c r="G7304" s="20">
        <v>3.15</v>
      </c>
      <c r="H7304" s="20">
        <v>1.2</v>
      </c>
      <c r="I7304" s="20"/>
      <c r="J7304" s="30">
        <f t="shared" si="186"/>
        <v>3.78</v>
      </c>
      <c r="K7304" s="22"/>
      <c r="L7304" s="22"/>
      <c r="M7304" s="22"/>
    </row>
    <row r="7305" spans="1:13" ht="15.15" customHeight="1" thickBot="1" x14ac:dyDescent="0.35">
      <c r="A7305" s="22"/>
      <c r="B7305" s="22"/>
      <c r="C7305" s="22"/>
      <c r="D7305" s="26"/>
      <c r="E7305" s="5"/>
      <c r="F7305" s="3">
        <v>1</v>
      </c>
      <c r="G7305" s="20">
        <v>0.9</v>
      </c>
      <c r="H7305" s="20">
        <v>0.6</v>
      </c>
      <c r="I7305" s="20"/>
      <c r="J7305" s="30">
        <f t="shared" si="186"/>
        <v>0.54</v>
      </c>
      <c r="K7305" s="22"/>
      <c r="L7305" s="22"/>
      <c r="M7305" s="22"/>
    </row>
    <row r="7306" spans="1:13" ht="15.15" customHeight="1" thickBot="1" x14ac:dyDescent="0.35">
      <c r="A7306" s="22"/>
      <c r="B7306" s="22"/>
      <c r="C7306" s="22"/>
      <c r="D7306" s="26"/>
      <c r="E7306" s="5">
        <v>108</v>
      </c>
      <c r="F7306" s="3">
        <v>1</v>
      </c>
      <c r="G7306" s="20">
        <v>3.85</v>
      </c>
      <c r="H7306" s="20">
        <v>1.55</v>
      </c>
      <c r="I7306" s="20"/>
      <c r="J7306" s="30">
        <f t="shared" si="186"/>
        <v>5.968</v>
      </c>
      <c r="K7306" s="22"/>
      <c r="L7306" s="22"/>
      <c r="M7306" s="22"/>
    </row>
    <row r="7307" spans="1:13" ht="15.15" customHeight="1" thickBot="1" x14ac:dyDescent="0.35">
      <c r="A7307" s="22"/>
      <c r="B7307" s="22"/>
      <c r="C7307" s="22"/>
      <c r="D7307" s="26"/>
      <c r="E7307" s="5"/>
      <c r="F7307" s="3">
        <v>1</v>
      </c>
      <c r="G7307" s="20">
        <v>1.8</v>
      </c>
      <c r="H7307" s="20">
        <v>0.6</v>
      </c>
      <c r="I7307" s="20"/>
      <c r="J7307" s="30">
        <f t="shared" si="186"/>
        <v>1.08</v>
      </c>
      <c r="K7307" s="22"/>
      <c r="L7307" s="22"/>
      <c r="M7307" s="22"/>
    </row>
    <row r="7308" spans="1:13" ht="15.15" customHeight="1" thickBot="1" x14ac:dyDescent="0.35">
      <c r="A7308" s="22"/>
      <c r="B7308" s="22"/>
      <c r="C7308" s="22"/>
      <c r="D7308" s="26"/>
      <c r="E7308" s="5"/>
      <c r="F7308" s="3">
        <v>1</v>
      </c>
      <c r="G7308" s="20">
        <v>3.15</v>
      </c>
      <c r="H7308" s="20">
        <v>1.2</v>
      </c>
      <c r="I7308" s="20"/>
      <c r="J7308" s="30">
        <f t="shared" si="186"/>
        <v>3.78</v>
      </c>
      <c r="K7308" s="22"/>
      <c r="L7308" s="22"/>
      <c r="M7308" s="22"/>
    </row>
    <row r="7309" spans="1:13" ht="15.15" customHeight="1" thickBot="1" x14ac:dyDescent="0.35">
      <c r="A7309" s="22"/>
      <c r="B7309" s="22"/>
      <c r="C7309" s="22"/>
      <c r="D7309" s="26"/>
      <c r="E7309" s="5">
        <v>109</v>
      </c>
      <c r="F7309" s="3">
        <v>1</v>
      </c>
      <c r="G7309" s="20">
        <v>2.5</v>
      </c>
      <c r="H7309" s="20">
        <v>1.9</v>
      </c>
      <c r="I7309" s="20"/>
      <c r="J7309" s="30">
        <f t="shared" si="186"/>
        <v>4.75</v>
      </c>
      <c r="K7309" s="22"/>
      <c r="L7309" s="22"/>
      <c r="M7309" s="22"/>
    </row>
    <row r="7310" spans="1:13" ht="15.15" customHeight="1" thickBot="1" x14ac:dyDescent="0.35">
      <c r="A7310" s="22"/>
      <c r="B7310" s="22"/>
      <c r="C7310" s="22"/>
      <c r="D7310" s="26"/>
      <c r="E7310" s="5"/>
      <c r="F7310" s="3">
        <v>1</v>
      </c>
      <c r="G7310" s="20">
        <v>1.65</v>
      </c>
      <c r="H7310" s="20">
        <v>0.8</v>
      </c>
      <c r="I7310" s="20"/>
      <c r="J7310" s="30">
        <f t="shared" si="186"/>
        <v>1.32</v>
      </c>
      <c r="K7310" s="22"/>
      <c r="L7310" s="22"/>
      <c r="M7310" s="22"/>
    </row>
    <row r="7311" spans="1:13" ht="15.15" customHeight="1" thickBot="1" x14ac:dyDescent="0.35">
      <c r="A7311" s="22"/>
      <c r="B7311" s="22"/>
      <c r="C7311" s="22"/>
      <c r="D7311" s="26"/>
      <c r="E7311" s="5"/>
      <c r="F7311" s="3">
        <v>1</v>
      </c>
      <c r="G7311" s="20">
        <v>4.4000000000000004</v>
      </c>
      <c r="H7311" s="20">
        <v>1</v>
      </c>
      <c r="I7311" s="20"/>
      <c r="J7311" s="30">
        <f t="shared" si="186"/>
        <v>4.4000000000000004</v>
      </c>
      <c r="K7311" s="22"/>
      <c r="L7311" s="22"/>
      <c r="M7311" s="22"/>
    </row>
    <row r="7312" spans="1:13" ht="15.15" customHeight="1" thickBot="1" x14ac:dyDescent="0.35">
      <c r="A7312" s="22"/>
      <c r="B7312" s="22"/>
      <c r="C7312" s="22"/>
      <c r="D7312" s="26"/>
      <c r="E7312" s="5">
        <v>110</v>
      </c>
      <c r="F7312" s="3">
        <v>1</v>
      </c>
      <c r="G7312" s="20">
        <v>2.95</v>
      </c>
      <c r="H7312" s="20">
        <v>2.1</v>
      </c>
      <c r="I7312" s="20"/>
      <c r="J7312" s="30">
        <f t="shared" si="186"/>
        <v>6.1950000000000003</v>
      </c>
      <c r="K7312" s="22"/>
      <c r="L7312" s="22"/>
      <c r="M7312" s="22"/>
    </row>
    <row r="7313" spans="1:13" ht="15.15" customHeight="1" thickBot="1" x14ac:dyDescent="0.35">
      <c r="A7313" s="22"/>
      <c r="B7313" s="22"/>
      <c r="C7313" s="22"/>
      <c r="D7313" s="26"/>
      <c r="E7313" s="5"/>
      <c r="F7313" s="3">
        <v>1</v>
      </c>
      <c r="G7313" s="20">
        <v>2.95</v>
      </c>
      <c r="H7313" s="20">
        <v>1.2</v>
      </c>
      <c r="I7313" s="20"/>
      <c r="J7313" s="30">
        <f t="shared" si="186"/>
        <v>3.54</v>
      </c>
      <c r="K7313" s="22"/>
      <c r="L7313" s="22"/>
      <c r="M7313" s="22"/>
    </row>
    <row r="7314" spans="1:13" ht="15.15" customHeight="1" thickBot="1" x14ac:dyDescent="0.35">
      <c r="A7314" s="22"/>
      <c r="B7314" s="22"/>
      <c r="C7314" s="22"/>
      <c r="D7314" s="26"/>
      <c r="E7314" s="5"/>
      <c r="F7314" s="3">
        <v>1</v>
      </c>
      <c r="G7314" s="20">
        <v>1.5</v>
      </c>
      <c r="H7314" s="20">
        <v>2.1</v>
      </c>
      <c r="I7314" s="20"/>
      <c r="J7314" s="30">
        <f t="shared" ref="J7314:J7335" si="187">ROUND(F7314*G7314*H7314,3)</f>
        <v>3.15</v>
      </c>
      <c r="K7314" s="22"/>
      <c r="L7314" s="22"/>
      <c r="M7314" s="22"/>
    </row>
    <row r="7315" spans="1:13" ht="15.15" customHeight="1" thickBot="1" x14ac:dyDescent="0.35">
      <c r="A7315" s="22"/>
      <c r="B7315" s="22"/>
      <c r="C7315" s="22"/>
      <c r="D7315" s="26"/>
      <c r="E7315" s="5">
        <v>111</v>
      </c>
      <c r="F7315" s="3">
        <v>1</v>
      </c>
      <c r="G7315" s="20">
        <v>2.8</v>
      </c>
      <c r="H7315" s="20">
        <v>2.2999999999999998</v>
      </c>
      <c r="I7315" s="20"/>
      <c r="J7315" s="30">
        <f t="shared" si="187"/>
        <v>6.44</v>
      </c>
      <c r="K7315" s="22"/>
      <c r="L7315" s="22"/>
      <c r="M7315" s="22"/>
    </row>
    <row r="7316" spans="1:13" ht="15.15" customHeight="1" thickBot="1" x14ac:dyDescent="0.35">
      <c r="A7316" s="22"/>
      <c r="B7316" s="22"/>
      <c r="C7316" s="22"/>
      <c r="D7316" s="26"/>
      <c r="E7316" s="5"/>
      <c r="F7316" s="3">
        <v>1</v>
      </c>
      <c r="G7316" s="20">
        <v>2.8</v>
      </c>
      <c r="H7316" s="20">
        <v>1.4</v>
      </c>
      <c r="I7316" s="20"/>
      <c r="J7316" s="30">
        <f t="shared" si="187"/>
        <v>3.92</v>
      </c>
      <c r="K7316" s="22"/>
      <c r="L7316" s="22"/>
      <c r="M7316" s="22"/>
    </row>
    <row r="7317" spans="1:13" ht="15.15" customHeight="1" thickBot="1" x14ac:dyDescent="0.35">
      <c r="A7317" s="22"/>
      <c r="B7317" s="22"/>
      <c r="C7317" s="22"/>
      <c r="D7317" s="26"/>
      <c r="E7317" s="5">
        <v>112</v>
      </c>
      <c r="F7317" s="3">
        <v>1</v>
      </c>
      <c r="G7317" s="20">
        <v>2.2000000000000002</v>
      </c>
      <c r="H7317" s="20">
        <v>1.4</v>
      </c>
      <c r="I7317" s="20"/>
      <c r="J7317" s="30">
        <f t="shared" si="187"/>
        <v>3.08</v>
      </c>
      <c r="K7317" s="22"/>
      <c r="L7317" s="22"/>
      <c r="M7317" s="22"/>
    </row>
    <row r="7318" spans="1:13" ht="15.15" customHeight="1" thickBot="1" x14ac:dyDescent="0.35">
      <c r="A7318" s="22"/>
      <c r="B7318" s="22"/>
      <c r="C7318" s="22"/>
      <c r="D7318" s="26"/>
      <c r="E7318" s="5"/>
      <c r="F7318" s="3">
        <v>1</v>
      </c>
      <c r="G7318" s="20">
        <v>0.6</v>
      </c>
      <c r="H7318" s="20">
        <v>1.4</v>
      </c>
      <c r="I7318" s="20"/>
      <c r="J7318" s="30">
        <f t="shared" si="187"/>
        <v>0.84</v>
      </c>
      <c r="K7318" s="22"/>
      <c r="L7318" s="22"/>
      <c r="M7318" s="22"/>
    </row>
    <row r="7319" spans="1:13" ht="15.15" customHeight="1" thickBot="1" x14ac:dyDescent="0.35">
      <c r="A7319" s="22"/>
      <c r="B7319" s="22"/>
      <c r="C7319" s="22"/>
      <c r="D7319" s="26"/>
      <c r="E7319" s="5"/>
      <c r="F7319" s="3">
        <v>1</v>
      </c>
      <c r="G7319" s="20">
        <v>2.95</v>
      </c>
      <c r="H7319" s="20">
        <v>1.2</v>
      </c>
      <c r="I7319" s="20"/>
      <c r="J7319" s="30">
        <f t="shared" si="187"/>
        <v>3.54</v>
      </c>
      <c r="K7319" s="22"/>
      <c r="L7319" s="22"/>
      <c r="M7319" s="22"/>
    </row>
    <row r="7320" spans="1:13" ht="15.15" customHeight="1" thickBot="1" x14ac:dyDescent="0.35">
      <c r="A7320" s="22"/>
      <c r="B7320" s="22"/>
      <c r="C7320" s="22"/>
      <c r="D7320" s="26"/>
      <c r="E7320" s="5">
        <v>113</v>
      </c>
      <c r="F7320" s="3">
        <v>1</v>
      </c>
      <c r="G7320" s="20">
        <v>2.8</v>
      </c>
      <c r="H7320" s="20">
        <v>2.2999999999999998</v>
      </c>
      <c r="I7320" s="20"/>
      <c r="J7320" s="30">
        <f t="shared" si="187"/>
        <v>6.44</v>
      </c>
      <c r="K7320" s="22"/>
      <c r="L7320" s="22"/>
      <c r="M7320" s="22"/>
    </row>
    <row r="7321" spans="1:13" ht="15.15" customHeight="1" thickBot="1" x14ac:dyDescent="0.35">
      <c r="A7321" s="22"/>
      <c r="B7321" s="22"/>
      <c r="C7321" s="22"/>
      <c r="D7321" s="26"/>
      <c r="E7321" s="5"/>
      <c r="F7321" s="3">
        <v>1</v>
      </c>
      <c r="G7321" s="20">
        <v>2.75</v>
      </c>
      <c r="H7321" s="20">
        <v>1.35</v>
      </c>
      <c r="I7321" s="20"/>
      <c r="J7321" s="30">
        <f t="shared" si="187"/>
        <v>3.7130000000000001</v>
      </c>
      <c r="K7321" s="22"/>
      <c r="L7321" s="22"/>
      <c r="M7321" s="22"/>
    </row>
    <row r="7322" spans="1:13" ht="15.15" customHeight="1" thickBot="1" x14ac:dyDescent="0.35">
      <c r="A7322" s="22"/>
      <c r="B7322" s="22"/>
      <c r="C7322" s="22"/>
      <c r="D7322" s="26"/>
      <c r="E7322" s="5">
        <v>114</v>
      </c>
      <c r="F7322" s="3">
        <v>1</v>
      </c>
      <c r="G7322" s="20">
        <v>3.15</v>
      </c>
      <c r="H7322" s="20">
        <v>1.9</v>
      </c>
      <c r="I7322" s="20"/>
      <c r="J7322" s="30">
        <f t="shared" si="187"/>
        <v>5.9850000000000003</v>
      </c>
      <c r="K7322" s="22"/>
      <c r="L7322" s="22"/>
      <c r="M7322" s="22"/>
    </row>
    <row r="7323" spans="1:13" ht="15.15" customHeight="1" thickBot="1" x14ac:dyDescent="0.35">
      <c r="A7323" s="22"/>
      <c r="B7323" s="22"/>
      <c r="C7323" s="22"/>
      <c r="D7323" s="26"/>
      <c r="E7323" s="5"/>
      <c r="F7323" s="3">
        <v>1</v>
      </c>
      <c r="G7323" s="20">
        <v>3.15</v>
      </c>
      <c r="H7323" s="20">
        <v>1.2</v>
      </c>
      <c r="I7323" s="20"/>
      <c r="J7323" s="30">
        <f t="shared" si="187"/>
        <v>3.78</v>
      </c>
      <c r="K7323" s="22"/>
      <c r="L7323" s="22"/>
      <c r="M7323" s="22"/>
    </row>
    <row r="7324" spans="1:13" ht="15.15" customHeight="1" thickBot="1" x14ac:dyDescent="0.35">
      <c r="A7324" s="22"/>
      <c r="B7324" s="22"/>
      <c r="C7324" s="22"/>
      <c r="D7324" s="26"/>
      <c r="E7324" s="5"/>
      <c r="F7324" s="3">
        <v>1</v>
      </c>
      <c r="G7324" s="20">
        <v>0.9</v>
      </c>
      <c r="H7324" s="20">
        <v>0.6</v>
      </c>
      <c r="I7324" s="20"/>
      <c r="J7324" s="30">
        <f t="shared" si="187"/>
        <v>0.54</v>
      </c>
      <c r="K7324" s="22"/>
      <c r="L7324" s="22"/>
      <c r="M7324" s="22"/>
    </row>
    <row r="7325" spans="1:13" ht="15.15" customHeight="1" thickBot="1" x14ac:dyDescent="0.35">
      <c r="A7325" s="22"/>
      <c r="B7325" s="22"/>
      <c r="C7325" s="22"/>
      <c r="D7325" s="26"/>
      <c r="E7325" s="5">
        <v>115</v>
      </c>
      <c r="F7325" s="3">
        <v>1</v>
      </c>
      <c r="G7325" s="20">
        <v>2.5499999999999998</v>
      </c>
      <c r="H7325" s="20">
        <v>1.9</v>
      </c>
      <c r="I7325" s="20"/>
      <c r="J7325" s="30">
        <f t="shared" si="187"/>
        <v>4.8449999999999998</v>
      </c>
      <c r="K7325" s="22"/>
      <c r="L7325" s="22"/>
      <c r="M7325" s="22"/>
    </row>
    <row r="7326" spans="1:13" ht="15.15" customHeight="1" thickBot="1" x14ac:dyDescent="0.35">
      <c r="A7326" s="22"/>
      <c r="B7326" s="22"/>
      <c r="C7326" s="22"/>
      <c r="D7326" s="26"/>
      <c r="E7326" s="5"/>
      <c r="F7326" s="3">
        <v>1</v>
      </c>
      <c r="G7326" s="20">
        <v>0.6</v>
      </c>
      <c r="H7326" s="20">
        <v>1.1000000000000001</v>
      </c>
      <c r="I7326" s="20"/>
      <c r="J7326" s="30">
        <f t="shared" si="187"/>
        <v>0.66</v>
      </c>
      <c r="K7326" s="22"/>
      <c r="L7326" s="22"/>
      <c r="M7326" s="22"/>
    </row>
    <row r="7327" spans="1:13" ht="15.15" customHeight="1" thickBot="1" x14ac:dyDescent="0.35">
      <c r="A7327" s="22"/>
      <c r="B7327" s="22"/>
      <c r="C7327" s="22"/>
      <c r="D7327" s="26"/>
      <c r="E7327" s="5"/>
      <c r="F7327" s="3">
        <v>1</v>
      </c>
      <c r="G7327" s="20">
        <v>3.15</v>
      </c>
      <c r="H7327" s="20">
        <v>1.2</v>
      </c>
      <c r="I7327" s="20"/>
      <c r="J7327" s="30">
        <f t="shared" si="187"/>
        <v>3.78</v>
      </c>
      <c r="K7327" s="22"/>
      <c r="L7327" s="22"/>
      <c r="M7327" s="22"/>
    </row>
    <row r="7328" spans="1:13" ht="15.15" customHeight="1" thickBot="1" x14ac:dyDescent="0.35">
      <c r="A7328" s="22"/>
      <c r="B7328" s="22"/>
      <c r="C7328" s="22"/>
      <c r="D7328" s="26"/>
      <c r="E7328" s="5"/>
      <c r="F7328" s="3">
        <v>1</v>
      </c>
      <c r="G7328" s="20">
        <v>0.9</v>
      </c>
      <c r="H7328" s="20">
        <v>0.6</v>
      </c>
      <c r="I7328" s="20"/>
      <c r="J7328" s="30">
        <f t="shared" si="187"/>
        <v>0.54</v>
      </c>
      <c r="K7328" s="22"/>
      <c r="L7328" s="22"/>
      <c r="M7328" s="22"/>
    </row>
    <row r="7329" spans="1:13" ht="15.15" customHeight="1" thickBot="1" x14ac:dyDescent="0.35">
      <c r="A7329" s="22"/>
      <c r="B7329" s="22"/>
      <c r="C7329" s="22"/>
      <c r="D7329" s="26"/>
      <c r="E7329" s="5">
        <v>116</v>
      </c>
      <c r="F7329" s="3">
        <v>1</v>
      </c>
      <c r="G7329" s="20">
        <v>3.85</v>
      </c>
      <c r="H7329" s="20">
        <v>1.2</v>
      </c>
      <c r="I7329" s="20"/>
      <c r="J7329" s="30">
        <f t="shared" si="187"/>
        <v>4.62</v>
      </c>
      <c r="K7329" s="22"/>
      <c r="L7329" s="22"/>
      <c r="M7329" s="22"/>
    </row>
    <row r="7330" spans="1:13" ht="15.15" customHeight="1" thickBot="1" x14ac:dyDescent="0.35">
      <c r="A7330" s="22"/>
      <c r="B7330" s="22"/>
      <c r="C7330" s="22"/>
      <c r="D7330" s="26"/>
      <c r="E7330" s="5"/>
      <c r="F7330" s="3">
        <v>1</v>
      </c>
      <c r="G7330" s="20">
        <v>3.85</v>
      </c>
      <c r="H7330" s="20">
        <v>1.55</v>
      </c>
      <c r="I7330" s="20"/>
      <c r="J7330" s="30">
        <f t="shared" si="187"/>
        <v>5.968</v>
      </c>
      <c r="K7330" s="22"/>
      <c r="L7330" s="22"/>
      <c r="M7330" s="22"/>
    </row>
    <row r="7331" spans="1:13" ht="15.15" customHeight="1" thickBot="1" x14ac:dyDescent="0.35">
      <c r="A7331" s="22"/>
      <c r="B7331" s="22"/>
      <c r="C7331" s="22"/>
      <c r="D7331" s="26"/>
      <c r="E7331" s="5"/>
      <c r="F7331" s="3">
        <v>1</v>
      </c>
      <c r="G7331" s="20">
        <v>1.7</v>
      </c>
      <c r="H7331" s="20">
        <v>0.6</v>
      </c>
      <c r="I7331" s="20"/>
      <c r="J7331" s="30">
        <f t="shared" si="187"/>
        <v>1.02</v>
      </c>
      <c r="K7331" s="22"/>
      <c r="L7331" s="22"/>
      <c r="M7331" s="22"/>
    </row>
    <row r="7332" spans="1:13" ht="15.15" customHeight="1" thickBot="1" x14ac:dyDescent="0.35">
      <c r="A7332" s="22"/>
      <c r="B7332" s="22"/>
      <c r="C7332" s="22"/>
      <c r="D7332" s="26"/>
      <c r="E7332" s="5">
        <v>117</v>
      </c>
      <c r="F7332" s="3">
        <v>1</v>
      </c>
      <c r="G7332" s="20">
        <v>2.5499999999999998</v>
      </c>
      <c r="H7332" s="20">
        <v>2.2999999999999998</v>
      </c>
      <c r="I7332" s="20"/>
      <c r="J7332" s="30">
        <f t="shared" si="187"/>
        <v>5.8650000000000002</v>
      </c>
      <c r="K7332" s="22"/>
      <c r="L7332" s="22"/>
      <c r="M7332" s="22"/>
    </row>
    <row r="7333" spans="1:13" ht="15.15" customHeight="1" thickBot="1" x14ac:dyDescent="0.35">
      <c r="A7333" s="22"/>
      <c r="B7333" s="22"/>
      <c r="C7333" s="22"/>
      <c r="D7333" s="26"/>
      <c r="E7333" s="5"/>
      <c r="F7333" s="3">
        <v>1</v>
      </c>
      <c r="G7333" s="20">
        <v>1.8</v>
      </c>
      <c r="H7333" s="20">
        <v>1.75</v>
      </c>
      <c r="I7333" s="20"/>
      <c r="J7333" s="30">
        <f t="shared" si="187"/>
        <v>3.15</v>
      </c>
      <c r="K7333" s="22"/>
      <c r="L7333" s="22"/>
      <c r="M7333" s="22"/>
    </row>
    <row r="7334" spans="1:13" ht="15.15" customHeight="1" thickBot="1" x14ac:dyDescent="0.35">
      <c r="A7334" s="22"/>
      <c r="B7334" s="22"/>
      <c r="C7334" s="22"/>
      <c r="D7334" s="26"/>
      <c r="E7334" s="5" t="s">
        <v>12986</v>
      </c>
      <c r="F7334" s="3">
        <v>2</v>
      </c>
      <c r="G7334" s="20">
        <v>1.8</v>
      </c>
      <c r="H7334" s="20">
        <v>1.35</v>
      </c>
      <c r="I7334" s="20"/>
      <c r="J7334" s="30">
        <f t="shared" si="187"/>
        <v>4.8600000000000003</v>
      </c>
      <c r="K7334" s="22"/>
      <c r="L7334" s="22"/>
      <c r="M7334" s="22"/>
    </row>
    <row r="7335" spans="1:13" ht="15.15" customHeight="1" thickBot="1" x14ac:dyDescent="0.35">
      <c r="A7335" s="22"/>
      <c r="B7335" s="22"/>
      <c r="C7335" s="22"/>
      <c r="D7335" s="26"/>
      <c r="E7335" s="5"/>
      <c r="F7335" s="3">
        <v>2</v>
      </c>
      <c r="G7335" s="20">
        <v>1.6</v>
      </c>
      <c r="H7335" s="20">
        <v>1.35</v>
      </c>
      <c r="I7335" s="20"/>
      <c r="J7335" s="30">
        <f t="shared" si="187"/>
        <v>4.32</v>
      </c>
      <c r="K7335" s="22"/>
      <c r="L7335" s="22"/>
      <c r="M7335" s="22"/>
    </row>
    <row r="7336" spans="1:13" ht="15.15" customHeight="1" thickBot="1" x14ac:dyDescent="0.35">
      <c r="A7336" s="22"/>
      <c r="B7336" s="22"/>
      <c r="C7336" s="22"/>
      <c r="D7336" s="26"/>
      <c r="E7336" s="5" t="s">
        <v>12987</v>
      </c>
      <c r="F7336" s="3"/>
      <c r="G7336" s="20"/>
      <c r="H7336" s="20"/>
      <c r="I7336" s="20"/>
      <c r="J7336" s="24" t="s">
        <v>12988</v>
      </c>
      <c r="K7336" s="22"/>
      <c r="L7336" s="22"/>
      <c r="M7336" s="22"/>
    </row>
    <row r="7337" spans="1:13" ht="15.15" customHeight="1" thickBot="1" x14ac:dyDescent="0.35">
      <c r="A7337" s="22"/>
      <c r="B7337" s="22"/>
      <c r="C7337" s="22"/>
      <c r="D7337" s="26"/>
      <c r="E7337" s="5" t="s">
        <v>12989</v>
      </c>
      <c r="F7337" s="3">
        <v>1</v>
      </c>
      <c r="G7337" s="20">
        <v>4.25</v>
      </c>
      <c r="H7337" s="20">
        <v>2.6</v>
      </c>
      <c r="I7337" s="20"/>
      <c r="J7337" s="30">
        <f t="shared" ref="J7337:J7366" si="188">ROUND(F7337*G7337*H7337,3)</f>
        <v>11.05</v>
      </c>
      <c r="K7337" s="22"/>
      <c r="L7337" s="22"/>
      <c r="M7337" s="22"/>
    </row>
    <row r="7338" spans="1:13" ht="15.15" customHeight="1" thickBot="1" x14ac:dyDescent="0.35">
      <c r="A7338" s="22"/>
      <c r="B7338" s="22"/>
      <c r="C7338" s="22"/>
      <c r="D7338" s="26"/>
      <c r="E7338" s="5"/>
      <c r="F7338" s="3">
        <v>-1</v>
      </c>
      <c r="G7338" s="20">
        <v>2</v>
      </c>
      <c r="H7338" s="20">
        <v>0.6</v>
      </c>
      <c r="I7338" s="20"/>
      <c r="J7338" s="30">
        <f t="shared" si="188"/>
        <v>-1.2</v>
      </c>
      <c r="K7338" s="22"/>
      <c r="L7338" s="22"/>
      <c r="M7338" s="22"/>
    </row>
    <row r="7339" spans="1:13" ht="15.15" customHeight="1" thickBot="1" x14ac:dyDescent="0.35">
      <c r="A7339" s="22"/>
      <c r="B7339" s="22"/>
      <c r="C7339" s="22"/>
      <c r="D7339" s="26"/>
      <c r="E7339" s="5">
        <v>201</v>
      </c>
      <c r="F7339" s="3">
        <v>1</v>
      </c>
      <c r="G7339" s="20">
        <v>3.15</v>
      </c>
      <c r="H7339" s="20">
        <v>1.8</v>
      </c>
      <c r="I7339" s="20"/>
      <c r="J7339" s="30">
        <f t="shared" si="188"/>
        <v>5.67</v>
      </c>
      <c r="K7339" s="22"/>
      <c r="L7339" s="22"/>
      <c r="M7339" s="22"/>
    </row>
    <row r="7340" spans="1:13" ht="15.15" customHeight="1" thickBot="1" x14ac:dyDescent="0.35">
      <c r="A7340" s="22"/>
      <c r="B7340" s="22"/>
      <c r="C7340" s="22"/>
      <c r="D7340" s="26"/>
      <c r="E7340" s="5"/>
      <c r="F7340" s="3">
        <v>1</v>
      </c>
      <c r="G7340" s="20">
        <v>3.15</v>
      </c>
      <c r="H7340" s="20">
        <v>1.2</v>
      </c>
      <c r="I7340" s="20"/>
      <c r="J7340" s="30">
        <f t="shared" si="188"/>
        <v>3.78</v>
      </c>
      <c r="K7340" s="22"/>
      <c r="L7340" s="22"/>
      <c r="M7340" s="22"/>
    </row>
    <row r="7341" spans="1:13" ht="15.15" customHeight="1" thickBot="1" x14ac:dyDescent="0.35">
      <c r="A7341" s="22"/>
      <c r="B7341" s="22"/>
      <c r="C7341" s="22"/>
      <c r="D7341" s="26"/>
      <c r="E7341" s="5"/>
      <c r="F7341" s="3">
        <v>1</v>
      </c>
      <c r="G7341" s="20">
        <v>0.9</v>
      </c>
      <c r="H7341" s="20">
        <v>0.6</v>
      </c>
      <c r="I7341" s="20"/>
      <c r="J7341" s="30">
        <f t="shared" si="188"/>
        <v>0.54</v>
      </c>
      <c r="K7341" s="22"/>
      <c r="L7341" s="22"/>
      <c r="M7341" s="22"/>
    </row>
    <row r="7342" spans="1:13" ht="15.15" customHeight="1" thickBot="1" x14ac:dyDescent="0.35">
      <c r="A7342" s="22"/>
      <c r="B7342" s="22"/>
      <c r="C7342" s="22"/>
      <c r="D7342" s="26"/>
      <c r="E7342" s="5" t="s">
        <v>12990</v>
      </c>
      <c r="F7342" s="3">
        <v>2</v>
      </c>
      <c r="G7342" s="20">
        <v>3.15</v>
      </c>
      <c r="H7342" s="20">
        <v>1.95</v>
      </c>
      <c r="I7342" s="20"/>
      <c r="J7342" s="30">
        <f t="shared" si="188"/>
        <v>12.285</v>
      </c>
      <c r="K7342" s="22"/>
      <c r="L7342" s="22"/>
      <c r="M7342" s="22"/>
    </row>
    <row r="7343" spans="1:13" ht="15.15" customHeight="1" thickBot="1" x14ac:dyDescent="0.35">
      <c r="A7343" s="22"/>
      <c r="B7343" s="22"/>
      <c r="C7343" s="22"/>
      <c r="D7343" s="26"/>
      <c r="E7343" s="5"/>
      <c r="F7343" s="3">
        <v>-2</v>
      </c>
      <c r="G7343" s="20">
        <v>0.8</v>
      </c>
      <c r="H7343" s="20">
        <v>0.45</v>
      </c>
      <c r="I7343" s="20"/>
      <c r="J7343" s="30">
        <f t="shared" si="188"/>
        <v>-0.72</v>
      </c>
      <c r="K7343" s="22"/>
      <c r="L7343" s="22"/>
      <c r="M7343" s="22"/>
    </row>
    <row r="7344" spans="1:13" ht="15.15" customHeight="1" thickBot="1" x14ac:dyDescent="0.35">
      <c r="A7344" s="22"/>
      <c r="B7344" s="22"/>
      <c r="C7344" s="22"/>
      <c r="D7344" s="26"/>
      <c r="E7344" s="5"/>
      <c r="F7344" s="3">
        <v>2</v>
      </c>
      <c r="G7344" s="20">
        <v>3.15</v>
      </c>
      <c r="H7344" s="20">
        <v>1.2</v>
      </c>
      <c r="I7344" s="20"/>
      <c r="J7344" s="30">
        <f t="shared" si="188"/>
        <v>7.56</v>
      </c>
      <c r="K7344" s="22"/>
      <c r="L7344" s="22"/>
      <c r="M7344" s="22"/>
    </row>
    <row r="7345" spans="1:13" ht="15.15" customHeight="1" thickBot="1" x14ac:dyDescent="0.35">
      <c r="A7345" s="22"/>
      <c r="B7345" s="22"/>
      <c r="C7345" s="22"/>
      <c r="D7345" s="26"/>
      <c r="E7345" s="5"/>
      <c r="F7345" s="3">
        <v>2</v>
      </c>
      <c r="G7345" s="20">
        <v>0.9</v>
      </c>
      <c r="H7345" s="20">
        <v>0.6</v>
      </c>
      <c r="I7345" s="20"/>
      <c r="J7345" s="30">
        <f t="shared" si="188"/>
        <v>1.08</v>
      </c>
      <c r="K7345" s="22"/>
      <c r="L7345" s="22"/>
      <c r="M7345" s="22"/>
    </row>
    <row r="7346" spans="1:13" ht="15.15" customHeight="1" thickBot="1" x14ac:dyDescent="0.35">
      <c r="A7346" s="22"/>
      <c r="B7346" s="22"/>
      <c r="C7346" s="22"/>
      <c r="D7346" s="26"/>
      <c r="E7346" s="5">
        <v>204</v>
      </c>
      <c r="F7346" s="3">
        <v>1</v>
      </c>
      <c r="G7346" s="20">
        <v>3.15</v>
      </c>
      <c r="H7346" s="20">
        <v>1.9</v>
      </c>
      <c r="I7346" s="20"/>
      <c r="J7346" s="30">
        <f t="shared" si="188"/>
        <v>5.9850000000000003</v>
      </c>
      <c r="K7346" s="22"/>
      <c r="L7346" s="22"/>
      <c r="M7346" s="22"/>
    </row>
    <row r="7347" spans="1:13" ht="15.15" customHeight="1" thickBot="1" x14ac:dyDescent="0.35">
      <c r="A7347" s="22"/>
      <c r="B7347" s="22"/>
      <c r="C7347" s="22"/>
      <c r="D7347" s="26"/>
      <c r="E7347" s="5"/>
      <c r="F7347" s="3">
        <v>1</v>
      </c>
      <c r="G7347" s="20">
        <v>3.15</v>
      </c>
      <c r="H7347" s="20">
        <v>1.2</v>
      </c>
      <c r="I7347" s="20"/>
      <c r="J7347" s="30">
        <f t="shared" si="188"/>
        <v>3.78</v>
      </c>
      <c r="K7347" s="22"/>
      <c r="L7347" s="22"/>
      <c r="M7347" s="22"/>
    </row>
    <row r="7348" spans="1:13" ht="15.15" customHeight="1" thickBot="1" x14ac:dyDescent="0.35">
      <c r="A7348" s="22"/>
      <c r="B7348" s="22"/>
      <c r="C7348" s="22"/>
      <c r="D7348" s="26"/>
      <c r="E7348" s="5"/>
      <c r="F7348" s="3">
        <v>1</v>
      </c>
      <c r="G7348" s="20">
        <v>0.9</v>
      </c>
      <c r="H7348" s="20">
        <v>0.6</v>
      </c>
      <c r="I7348" s="20"/>
      <c r="J7348" s="30">
        <f t="shared" si="188"/>
        <v>0.54</v>
      </c>
      <c r="K7348" s="22"/>
      <c r="L7348" s="22"/>
      <c r="M7348" s="22"/>
    </row>
    <row r="7349" spans="1:13" ht="15.15" customHeight="1" thickBot="1" x14ac:dyDescent="0.35">
      <c r="A7349" s="22"/>
      <c r="B7349" s="22"/>
      <c r="C7349" s="22"/>
      <c r="D7349" s="26"/>
      <c r="E7349" s="5"/>
      <c r="F7349" s="3">
        <v>-1</v>
      </c>
      <c r="G7349" s="20">
        <v>0.8</v>
      </c>
      <c r="H7349" s="20">
        <v>0.45</v>
      </c>
      <c r="I7349" s="20"/>
      <c r="J7349" s="30">
        <f t="shared" si="188"/>
        <v>-0.36</v>
      </c>
      <c r="K7349" s="22"/>
      <c r="L7349" s="22"/>
      <c r="M7349" s="22"/>
    </row>
    <row r="7350" spans="1:13" ht="15.15" customHeight="1" thickBot="1" x14ac:dyDescent="0.35">
      <c r="A7350" s="22"/>
      <c r="B7350" s="22"/>
      <c r="C7350" s="22"/>
      <c r="D7350" s="26"/>
      <c r="E7350" s="5">
        <v>205</v>
      </c>
      <c r="F7350" s="3">
        <v>1</v>
      </c>
      <c r="G7350" s="20">
        <v>3.15</v>
      </c>
      <c r="H7350" s="20">
        <v>2</v>
      </c>
      <c r="I7350" s="20"/>
      <c r="J7350" s="30">
        <f t="shared" si="188"/>
        <v>6.3</v>
      </c>
      <c r="K7350" s="22"/>
      <c r="L7350" s="22"/>
      <c r="M7350" s="22"/>
    </row>
    <row r="7351" spans="1:13" ht="15.15" customHeight="1" thickBot="1" x14ac:dyDescent="0.35">
      <c r="A7351" s="22"/>
      <c r="B7351" s="22"/>
      <c r="C7351" s="22"/>
      <c r="D7351" s="26"/>
      <c r="E7351" s="5"/>
      <c r="F7351" s="3">
        <v>-1</v>
      </c>
      <c r="G7351" s="20">
        <v>0.8</v>
      </c>
      <c r="H7351" s="20">
        <v>0.45</v>
      </c>
      <c r="I7351" s="20"/>
      <c r="J7351" s="30">
        <f t="shared" si="188"/>
        <v>-0.36</v>
      </c>
      <c r="K7351" s="22"/>
      <c r="L7351" s="22"/>
      <c r="M7351" s="22"/>
    </row>
    <row r="7352" spans="1:13" ht="15.15" customHeight="1" thickBot="1" x14ac:dyDescent="0.35">
      <c r="A7352" s="22"/>
      <c r="B7352" s="22"/>
      <c r="C7352" s="22"/>
      <c r="D7352" s="26"/>
      <c r="E7352" s="5"/>
      <c r="F7352" s="3">
        <v>1</v>
      </c>
      <c r="G7352" s="20">
        <v>3.3</v>
      </c>
      <c r="H7352" s="20">
        <v>1.5</v>
      </c>
      <c r="I7352" s="20"/>
      <c r="J7352" s="30">
        <f t="shared" si="188"/>
        <v>4.95</v>
      </c>
      <c r="K7352" s="22"/>
      <c r="L7352" s="22"/>
      <c r="M7352" s="22"/>
    </row>
    <row r="7353" spans="1:13" ht="15.15" customHeight="1" thickBot="1" x14ac:dyDescent="0.35">
      <c r="A7353" s="22"/>
      <c r="B7353" s="22"/>
      <c r="C7353" s="22"/>
      <c r="D7353" s="26"/>
      <c r="E7353" s="5">
        <v>206</v>
      </c>
      <c r="F7353" s="3">
        <v>1</v>
      </c>
      <c r="G7353" s="20">
        <v>2.2000000000000002</v>
      </c>
      <c r="H7353" s="20">
        <v>1.5</v>
      </c>
      <c r="I7353" s="20"/>
      <c r="J7353" s="30">
        <f t="shared" si="188"/>
        <v>3.3</v>
      </c>
      <c r="K7353" s="22"/>
      <c r="L7353" s="22"/>
      <c r="M7353" s="22"/>
    </row>
    <row r="7354" spans="1:13" ht="15.15" customHeight="1" thickBot="1" x14ac:dyDescent="0.35">
      <c r="A7354" s="22"/>
      <c r="B7354" s="22"/>
      <c r="C7354" s="22"/>
      <c r="D7354" s="26"/>
      <c r="E7354" s="5"/>
      <c r="F7354" s="3">
        <v>1</v>
      </c>
      <c r="G7354" s="20">
        <v>0.6</v>
      </c>
      <c r="H7354" s="20">
        <v>1.85</v>
      </c>
      <c r="I7354" s="20"/>
      <c r="J7354" s="30">
        <f t="shared" si="188"/>
        <v>1.1100000000000001</v>
      </c>
      <c r="K7354" s="22"/>
      <c r="L7354" s="22"/>
      <c r="M7354" s="22"/>
    </row>
    <row r="7355" spans="1:13" ht="15.15" customHeight="1" thickBot="1" x14ac:dyDescent="0.35">
      <c r="A7355" s="22"/>
      <c r="B7355" s="22"/>
      <c r="C7355" s="22"/>
      <c r="D7355" s="26"/>
      <c r="E7355" s="5"/>
      <c r="F7355" s="3">
        <v>1</v>
      </c>
      <c r="G7355" s="20">
        <v>2.95</v>
      </c>
      <c r="H7355" s="20">
        <v>1.25</v>
      </c>
      <c r="I7355" s="20"/>
      <c r="J7355" s="30">
        <f t="shared" si="188"/>
        <v>3.6880000000000002</v>
      </c>
      <c r="K7355" s="22"/>
      <c r="L7355" s="22"/>
      <c r="M7355" s="22"/>
    </row>
    <row r="7356" spans="1:13" ht="15.15" customHeight="1" thickBot="1" x14ac:dyDescent="0.35">
      <c r="A7356" s="22"/>
      <c r="B7356" s="22"/>
      <c r="C7356" s="22"/>
      <c r="D7356" s="26"/>
      <c r="E7356" s="5"/>
      <c r="F7356" s="3">
        <v>1</v>
      </c>
      <c r="G7356" s="20">
        <v>0.65</v>
      </c>
      <c r="H7356" s="20">
        <v>0.25</v>
      </c>
      <c r="I7356" s="20"/>
      <c r="J7356" s="30">
        <f t="shared" si="188"/>
        <v>0.16300000000000001</v>
      </c>
      <c r="K7356" s="22"/>
      <c r="L7356" s="22"/>
      <c r="M7356" s="22"/>
    </row>
    <row r="7357" spans="1:13" ht="15.15" customHeight="1" thickBot="1" x14ac:dyDescent="0.35">
      <c r="A7357" s="22"/>
      <c r="B7357" s="22"/>
      <c r="C7357" s="22"/>
      <c r="D7357" s="26"/>
      <c r="E7357" s="5">
        <v>207</v>
      </c>
      <c r="F7357" s="3">
        <v>1</v>
      </c>
      <c r="G7357" s="20">
        <v>2.95</v>
      </c>
      <c r="H7357" s="20">
        <v>0.95</v>
      </c>
      <c r="I7357" s="20"/>
      <c r="J7357" s="30">
        <f t="shared" si="188"/>
        <v>2.8029999999999999</v>
      </c>
      <c r="K7357" s="22"/>
      <c r="L7357" s="22"/>
      <c r="M7357" s="22"/>
    </row>
    <row r="7358" spans="1:13" ht="15.15" customHeight="1" thickBot="1" x14ac:dyDescent="0.35">
      <c r="A7358" s="22"/>
      <c r="B7358" s="22"/>
      <c r="C7358" s="22"/>
      <c r="D7358" s="26"/>
      <c r="E7358" s="5"/>
      <c r="F7358" s="3">
        <v>1</v>
      </c>
      <c r="G7358" s="20">
        <v>2.15</v>
      </c>
      <c r="H7358" s="20">
        <v>0.55000000000000004</v>
      </c>
      <c r="I7358" s="20"/>
      <c r="J7358" s="30">
        <f t="shared" si="188"/>
        <v>1.1830000000000001</v>
      </c>
      <c r="K7358" s="22"/>
      <c r="L7358" s="22"/>
      <c r="M7358" s="22"/>
    </row>
    <row r="7359" spans="1:13" ht="15.15" customHeight="1" thickBot="1" x14ac:dyDescent="0.35">
      <c r="A7359" s="22"/>
      <c r="B7359" s="22"/>
      <c r="C7359" s="22"/>
      <c r="D7359" s="26"/>
      <c r="E7359" s="5"/>
      <c r="F7359" s="3">
        <v>1</v>
      </c>
      <c r="G7359" s="20">
        <v>3.15</v>
      </c>
      <c r="H7359" s="20">
        <v>2.15</v>
      </c>
      <c r="I7359" s="20"/>
      <c r="J7359" s="30">
        <f t="shared" si="188"/>
        <v>6.7729999999999997</v>
      </c>
      <c r="K7359" s="22"/>
      <c r="L7359" s="22"/>
      <c r="M7359" s="22"/>
    </row>
    <row r="7360" spans="1:13" ht="15.15" customHeight="1" thickBot="1" x14ac:dyDescent="0.35">
      <c r="A7360" s="22"/>
      <c r="B7360" s="22"/>
      <c r="C7360" s="22"/>
      <c r="D7360" s="26"/>
      <c r="E7360" s="5">
        <v>208</v>
      </c>
      <c r="F7360" s="3">
        <v>1</v>
      </c>
      <c r="G7360" s="20">
        <v>3.85</v>
      </c>
      <c r="H7360" s="20">
        <v>1.56</v>
      </c>
      <c r="I7360" s="20"/>
      <c r="J7360" s="30">
        <f t="shared" si="188"/>
        <v>6.0060000000000002</v>
      </c>
      <c r="K7360" s="22"/>
      <c r="L7360" s="22"/>
      <c r="M7360" s="22"/>
    </row>
    <row r="7361" spans="1:13" ht="15.15" customHeight="1" thickBot="1" x14ac:dyDescent="0.35">
      <c r="A7361" s="22"/>
      <c r="B7361" s="22"/>
      <c r="C7361" s="22"/>
      <c r="D7361" s="26"/>
      <c r="E7361" s="5"/>
      <c r="F7361" s="3">
        <v>1</v>
      </c>
      <c r="G7361" s="20">
        <v>1.8</v>
      </c>
      <c r="H7361" s="20">
        <v>0.6</v>
      </c>
      <c r="I7361" s="20"/>
      <c r="J7361" s="30">
        <f t="shared" si="188"/>
        <v>1.08</v>
      </c>
      <c r="K7361" s="22"/>
      <c r="L7361" s="22"/>
      <c r="M7361" s="22"/>
    </row>
    <row r="7362" spans="1:13" ht="15.15" customHeight="1" thickBot="1" x14ac:dyDescent="0.35">
      <c r="A7362" s="22"/>
      <c r="B7362" s="22"/>
      <c r="C7362" s="22"/>
      <c r="D7362" s="26"/>
      <c r="E7362" s="5"/>
      <c r="F7362" s="3">
        <v>1</v>
      </c>
      <c r="G7362" s="20">
        <v>3.15</v>
      </c>
      <c r="H7362" s="20">
        <v>1.2</v>
      </c>
      <c r="I7362" s="20"/>
      <c r="J7362" s="30">
        <f t="shared" si="188"/>
        <v>3.78</v>
      </c>
      <c r="K7362" s="22"/>
      <c r="L7362" s="22"/>
      <c r="M7362" s="22"/>
    </row>
    <row r="7363" spans="1:13" ht="15.15" customHeight="1" thickBot="1" x14ac:dyDescent="0.35">
      <c r="A7363" s="22"/>
      <c r="B7363" s="22"/>
      <c r="C7363" s="22"/>
      <c r="D7363" s="26"/>
      <c r="E7363" s="5">
        <v>209</v>
      </c>
      <c r="F7363" s="3">
        <v>1</v>
      </c>
      <c r="G7363" s="20">
        <v>2.35</v>
      </c>
      <c r="H7363" s="20">
        <v>1.75</v>
      </c>
      <c r="I7363" s="20"/>
      <c r="J7363" s="30">
        <f t="shared" si="188"/>
        <v>4.1130000000000004</v>
      </c>
      <c r="K7363" s="22"/>
      <c r="L7363" s="22"/>
      <c r="M7363" s="22"/>
    </row>
    <row r="7364" spans="1:13" ht="15.15" customHeight="1" thickBot="1" x14ac:dyDescent="0.35">
      <c r="A7364" s="22"/>
      <c r="B7364" s="22"/>
      <c r="C7364" s="22"/>
      <c r="D7364" s="26"/>
      <c r="E7364" s="5"/>
      <c r="F7364" s="3">
        <v>1</v>
      </c>
      <c r="G7364" s="20">
        <v>2.35</v>
      </c>
      <c r="H7364" s="20">
        <v>2.5</v>
      </c>
      <c r="I7364" s="20"/>
      <c r="J7364" s="30">
        <f t="shared" si="188"/>
        <v>5.875</v>
      </c>
      <c r="K7364" s="22"/>
      <c r="L7364" s="22"/>
      <c r="M7364" s="22"/>
    </row>
    <row r="7365" spans="1:13" ht="15.15" customHeight="1" thickBot="1" x14ac:dyDescent="0.35">
      <c r="A7365" s="22"/>
      <c r="B7365" s="22"/>
      <c r="C7365" s="22"/>
      <c r="D7365" s="26"/>
      <c r="E7365" s="5"/>
      <c r="F7365" s="3">
        <v>1</v>
      </c>
      <c r="G7365" s="20">
        <v>4</v>
      </c>
      <c r="H7365" s="20">
        <v>5</v>
      </c>
      <c r="I7365" s="20"/>
      <c r="J7365" s="30">
        <f t="shared" si="188"/>
        <v>20</v>
      </c>
      <c r="K7365" s="22"/>
      <c r="L7365" s="22"/>
      <c r="M7365" s="22"/>
    </row>
    <row r="7366" spans="1:13" ht="15.15" customHeight="1" thickBot="1" x14ac:dyDescent="0.35">
      <c r="A7366" s="22"/>
      <c r="B7366" s="22"/>
      <c r="C7366" s="22"/>
      <c r="D7366" s="26"/>
      <c r="E7366" s="5" t="s">
        <v>12991</v>
      </c>
      <c r="F7366" s="3">
        <v>2</v>
      </c>
      <c r="G7366" s="20">
        <v>1.8</v>
      </c>
      <c r="H7366" s="20">
        <v>1.5</v>
      </c>
      <c r="I7366" s="20"/>
      <c r="J7366" s="30">
        <f t="shared" si="188"/>
        <v>5.4</v>
      </c>
      <c r="K7366" s="32">
        <f>SUM(J7228:J7366)</f>
        <v>717.65899999999965</v>
      </c>
      <c r="L7366" s="22"/>
      <c r="M7366" s="22"/>
    </row>
    <row r="7367" spans="1:13" ht="15.45" customHeight="1" thickBot="1" x14ac:dyDescent="0.35">
      <c r="A7367" s="10" t="s">
        <v>12992</v>
      </c>
      <c r="B7367" s="5" t="s">
        <v>12993</v>
      </c>
      <c r="C7367" s="5" t="s">
        <v>12994</v>
      </c>
      <c r="D7367" s="84" t="s">
        <v>12995</v>
      </c>
      <c r="E7367" s="84"/>
      <c r="F7367" s="84"/>
      <c r="G7367" s="84"/>
      <c r="H7367" s="84"/>
      <c r="I7367" s="84"/>
      <c r="J7367" s="84"/>
      <c r="K7367" s="20">
        <f>SUM(K7370:K7385)</f>
        <v>372.77299999999997</v>
      </c>
      <c r="L7367" s="21">
        <f>ROUND(0*(1+M2/100),2)</f>
        <v>0</v>
      </c>
      <c r="M7367" s="21">
        <f>ROUND(K7367*L7367,2)</f>
        <v>0</v>
      </c>
    </row>
    <row r="7368" spans="1:13" ht="104.55" customHeight="1" thickBot="1" x14ac:dyDescent="0.35">
      <c r="A7368" s="22"/>
      <c r="B7368" s="22"/>
      <c r="C7368" s="22"/>
      <c r="D7368" s="84" t="s">
        <v>12996</v>
      </c>
      <c r="E7368" s="84"/>
      <c r="F7368" s="84"/>
      <c r="G7368" s="84"/>
      <c r="H7368" s="84"/>
      <c r="I7368" s="84"/>
      <c r="J7368" s="84"/>
      <c r="K7368" s="84"/>
      <c r="L7368" s="84"/>
      <c r="M7368" s="84"/>
    </row>
    <row r="7369" spans="1:13" ht="15.15" customHeight="1" thickBot="1" x14ac:dyDescent="0.35">
      <c r="A7369" s="22"/>
      <c r="B7369" s="22"/>
      <c r="C7369" s="22"/>
      <c r="D7369" s="22"/>
      <c r="E7369" s="23"/>
      <c r="F7369" s="25" t="s">
        <v>12997</v>
      </c>
      <c r="G7369" s="25" t="s">
        <v>12998</v>
      </c>
      <c r="H7369" s="25" t="s">
        <v>12999</v>
      </c>
      <c r="I7369" s="25" t="s">
        <v>13000</v>
      </c>
      <c r="J7369" s="25" t="s">
        <v>13001</v>
      </c>
      <c r="K7369" s="25" t="s">
        <v>13002</v>
      </c>
      <c r="L7369" s="22"/>
      <c r="M7369" s="22"/>
    </row>
    <row r="7370" spans="1:13" ht="15.15" customHeight="1" thickBot="1" x14ac:dyDescent="0.35">
      <c r="A7370" s="22"/>
      <c r="B7370" s="22"/>
      <c r="C7370" s="22"/>
      <c r="D7370" s="26"/>
      <c r="E7370" s="27" t="s">
        <v>13003</v>
      </c>
      <c r="F7370" s="28"/>
      <c r="G7370" s="29"/>
      <c r="H7370" s="29"/>
      <c r="I7370" s="29"/>
      <c r="J7370" s="41" t="s">
        <v>13004</v>
      </c>
      <c r="K7370" s="42"/>
      <c r="L7370" s="22"/>
      <c r="M7370" s="22"/>
    </row>
    <row r="7371" spans="1:13" ht="15.15" customHeight="1" thickBot="1" x14ac:dyDescent="0.35">
      <c r="A7371" s="22"/>
      <c r="B7371" s="22"/>
      <c r="C7371" s="22"/>
      <c r="D7371" s="26"/>
      <c r="E7371" s="5" t="s">
        <v>13005</v>
      </c>
      <c r="F7371" s="3">
        <v>1</v>
      </c>
      <c r="G7371" s="20">
        <v>16.600000000000001</v>
      </c>
      <c r="H7371" s="20">
        <v>12.05</v>
      </c>
      <c r="I7371" s="20"/>
      <c r="J7371" s="30">
        <f t="shared" ref="J7371:J7385" si="189">ROUND(F7371*G7371*H7371,3)</f>
        <v>200.03</v>
      </c>
      <c r="K7371" s="22"/>
      <c r="L7371" s="22"/>
      <c r="M7371" s="22"/>
    </row>
    <row r="7372" spans="1:13" ht="15.15" customHeight="1" thickBot="1" x14ac:dyDescent="0.35">
      <c r="A7372" s="22"/>
      <c r="B7372" s="22"/>
      <c r="C7372" s="22"/>
      <c r="D7372" s="26"/>
      <c r="E7372" s="5"/>
      <c r="F7372" s="3">
        <v>1</v>
      </c>
      <c r="G7372" s="20">
        <v>6.7</v>
      </c>
      <c r="H7372" s="20">
        <v>0.95</v>
      </c>
      <c r="I7372" s="20"/>
      <c r="J7372" s="30">
        <f t="shared" si="189"/>
        <v>6.3650000000000002</v>
      </c>
      <c r="K7372" s="22"/>
      <c r="L7372" s="22"/>
      <c r="M7372" s="22"/>
    </row>
    <row r="7373" spans="1:13" ht="15.15" customHeight="1" thickBot="1" x14ac:dyDescent="0.35">
      <c r="A7373" s="22"/>
      <c r="B7373" s="22"/>
      <c r="C7373" s="22"/>
      <c r="D7373" s="26"/>
      <c r="E7373" s="5"/>
      <c r="F7373" s="3">
        <v>1</v>
      </c>
      <c r="G7373" s="20">
        <v>3.6</v>
      </c>
      <c r="H7373" s="20">
        <v>0.95</v>
      </c>
      <c r="I7373" s="20"/>
      <c r="J7373" s="30">
        <f t="shared" si="189"/>
        <v>3.42</v>
      </c>
      <c r="K7373" s="22"/>
      <c r="L7373" s="22"/>
      <c r="M7373" s="22"/>
    </row>
    <row r="7374" spans="1:13" ht="15.15" customHeight="1" thickBot="1" x14ac:dyDescent="0.35">
      <c r="A7374" s="22"/>
      <c r="B7374" s="22"/>
      <c r="C7374" s="22"/>
      <c r="D7374" s="26"/>
      <c r="E7374" s="5" t="s">
        <v>13006</v>
      </c>
      <c r="F7374" s="3">
        <v>-6</v>
      </c>
      <c r="G7374" s="20">
        <v>2.7</v>
      </c>
      <c r="H7374" s="20">
        <v>3.75</v>
      </c>
      <c r="I7374" s="20"/>
      <c r="J7374" s="30">
        <f t="shared" si="189"/>
        <v>-60.75</v>
      </c>
      <c r="K7374" s="22"/>
      <c r="L7374" s="22"/>
      <c r="M7374" s="22"/>
    </row>
    <row r="7375" spans="1:13" ht="21.3" customHeight="1" thickBot="1" x14ac:dyDescent="0.35">
      <c r="A7375" s="22"/>
      <c r="B7375" s="22"/>
      <c r="C7375" s="22"/>
      <c r="D7375" s="26"/>
      <c r="E7375" s="5" t="s">
        <v>13007</v>
      </c>
      <c r="F7375" s="3">
        <v>1</v>
      </c>
      <c r="G7375" s="20">
        <v>3</v>
      </c>
      <c r="H7375" s="20">
        <v>3.45</v>
      </c>
      <c r="I7375" s="20"/>
      <c r="J7375" s="30">
        <f t="shared" si="189"/>
        <v>10.35</v>
      </c>
      <c r="K7375" s="22"/>
      <c r="L7375" s="22"/>
      <c r="M7375" s="22"/>
    </row>
    <row r="7376" spans="1:13" ht="15.15" customHeight="1" thickBot="1" x14ac:dyDescent="0.35">
      <c r="A7376" s="22"/>
      <c r="B7376" s="22"/>
      <c r="C7376" s="22"/>
      <c r="D7376" s="26"/>
      <c r="E7376" s="5"/>
      <c r="F7376" s="3">
        <v>1</v>
      </c>
      <c r="G7376" s="20">
        <v>2.5</v>
      </c>
      <c r="H7376" s="20">
        <v>2.8</v>
      </c>
      <c r="I7376" s="20"/>
      <c r="J7376" s="30">
        <f t="shared" si="189"/>
        <v>7</v>
      </c>
      <c r="K7376" s="22"/>
      <c r="L7376" s="22"/>
      <c r="M7376" s="22"/>
    </row>
    <row r="7377" spans="1:13" ht="15.15" customHeight="1" thickBot="1" x14ac:dyDescent="0.35">
      <c r="A7377" s="22"/>
      <c r="B7377" s="22"/>
      <c r="C7377" s="22"/>
      <c r="D7377" s="26"/>
      <c r="E7377" s="5" t="s">
        <v>13008</v>
      </c>
      <c r="F7377" s="3">
        <v>1</v>
      </c>
      <c r="G7377" s="20">
        <v>3.25</v>
      </c>
      <c r="H7377" s="20">
        <v>2.6</v>
      </c>
      <c r="I7377" s="20"/>
      <c r="J7377" s="30">
        <f t="shared" si="189"/>
        <v>8.4499999999999993</v>
      </c>
      <c r="K7377" s="22"/>
      <c r="L7377" s="22"/>
      <c r="M7377" s="22"/>
    </row>
    <row r="7378" spans="1:13" ht="15.15" customHeight="1" thickBot="1" x14ac:dyDescent="0.35">
      <c r="A7378" s="22"/>
      <c r="B7378" s="22"/>
      <c r="C7378" s="22"/>
      <c r="D7378" s="26"/>
      <c r="E7378" s="5" t="s">
        <v>13009</v>
      </c>
      <c r="F7378" s="3">
        <v>1</v>
      </c>
      <c r="G7378" s="20">
        <v>6.3</v>
      </c>
      <c r="H7378" s="20">
        <v>11.6</v>
      </c>
      <c r="I7378" s="20"/>
      <c r="J7378" s="30">
        <f t="shared" si="189"/>
        <v>73.08</v>
      </c>
      <c r="K7378" s="22"/>
      <c r="L7378" s="22"/>
      <c r="M7378" s="22"/>
    </row>
    <row r="7379" spans="1:13" ht="15.15" customHeight="1" thickBot="1" x14ac:dyDescent="0.35">
      <c r="A7379" s="22"/>
      <c r="B7379" s="22"/>
      <c r="C7379" s="22"/>
      <c r="D7379" s="26"/>
      <c r="E7379" s="5" t="s">
        <v>13010</v>
      </c>
      <c r="F7379" s="3">
        <v>-1</v>
      </c>
      <c r="G7379" s="20">
        <v>3.3</v>
      </c>
      <c r="H7379" s="20">
        <v>7.2</v>
      </c>
      <c r="I7379" s="20"/>
      <c r="J7379" s="30">
        <f t="shared" si="189"/>
        <v>-23.76</v>
      </c>
      <c r="K7379" s="22"/>
      <c r="L7379" s="22"/>
      <c r="M7379" s="22"/>
    </row>
    <row r="7380" spans="1:13" ht="15.15" customHeight="1" thickBot="1" x14ac:dyDescent="0.35">
      <c r="A7380" s="22"/>
      <c r="B7380" s="22"/>
      <c r="C7380" s="22"/>
      <c r="D7380" s="26"/>
      <c r="E7380" s="5" t="s">
        <v>13011</v>
      </c>
      <c r="F7380" s="3">
        <v>1</v>
      </c>
      <c r="G7380" s="20">
        <v>3.2</v>
      </c>
      <c r="H7380" s="20">
        <v>11.45</v>
      </c>
      <c r="I7380" s="20"/>
      <c r="J7380" s="30">
        <f t="shared" si="189"/>
        <v>36.64</v>
      </c>
      <c r="K7380" s="22"/>
      <c r="L7380" s="22"/>
      <c r="M7380" s="22"/>
    </row>
    <row r="7381" spans="1:13" ht="15.15" customHeight="1" thickBot="1" x14ac:dyDescent="0.35">
      <c r="A7381" s="22"/>
      <c r="B7381" s="22"/>
      <c r="C7381" s="22"/>
      <c r="D7381" s="26"/>
      <c r="E7381" s="5"/>
      <c r="F7381" s="3">
        <v>1</v>
      </c>
      <c r="G7381" s="20">
        <v>8.25</v>
      </c>
      <c r="H7381" s="20">
        <v>10.85</v>
      </c>
      <c r="I7381" s="20"/>
      <c r="J7381" s="30">
        <f t="shared" si="189"/>
        <v>89.513000000000005</v>
      </c>
      <c r="K7381" s="22"/>
      <c r="L7381" s="22"/>
      <c r="M7381" s="22"/>
    </row>
    <row r="7382" spans="1:13" ht="15.15" customHeight="1" thickBot="1" x14ac:dyDescent="0.35">
      <c r="A7382" s="22"/>
      <c r="B7382" s="22"/>
      <c r="C7382" s="22"/>
      <c r="D7382" s="26"/>
      <c r="E7382" s="5" t="s">
        <v>13012</v>
      </c>
      <c r="F7382" s="3">
        <v>-4</v>
      </c>
      <c r="G7382" s="20">
        <v>3.3</v>
      </c>
      <c r="H7382" s="20">
        <v>3.3</v>
      </c>
      <c r="I7382" s="20"/>
      <c r="J7382" s="30">
        <f t="shared" si="189"/>
        <v>-43.56</v>
      </c>
      <c r="K7382" s="22"/>
      <c r="L7382" s="22"/>
      <c r="M7382" s="22"/>
    </row>
    <row r="7383" spans="1:13" ht="15.15" customHeight="1" thickBot="1" x14ac:dyDescent="0.35">
      <c r="A7383" s="22"/>
      <c r="B7383" s="22"/>
      <c r="C7383" s="22"/>
      <c r="D7383" s="26"/>
      <c r="E7383" s="5" t="s">
        <v>13013</v>
      </c>
      <c r="F7383" s="3">
        <v>1</v>
      </c>
      <c r="G7383" s="20">
        <v>1.8</v>
      </c>
      <c r="H7383" s="20">
        <v>11.15</v>
      </c>
      <c r="I7383" s="20"/>
      <c r="J7383" s="30">
        <f t="shared" si="189"/>
        <v>20.07</v>
      </c>
      <c r="K7383" s="22"/>
      <c r="L7383" s="22"/>
      <c r="M7383" s="22"/>
    </row>
    <row r="7384" spans="1:13" ht="15.15" customHeight="1" thickBot="1" x14ac:dyDescent="0.35">
      <c r="A7384" s="22"/>
      <c r="B7384" s="22"/>
      <c r="C7384" s="22"/>
      <c r="D7384" s="26"/>
      <c r="E7384" s="5"/>
      <c r="F7384" s="3">
        <v>1</v>
      </c>
      <c r="G7384" s="20">
        <v>2.4500000000000002</v>
      </c>
      <c r="H7384" s="20">
        <v>3.7</v>
      </c>
      <c r="I7384" s="20"/>
      <c r="J7384" s="30">
        <f t="shared" si="189"/>
        <v>9.0649999999999995</v>
      </c>
      <c r="K7384" s="22"/>
      <c r="L7384" s="22"/>
      <c r="M7384" s="22"/>
    </row>
    <row r="7385" spans="1:13" ht="15.15" customHeight="1" thickBot="1" x14ac:dyDescent="0.35">
      <c r="A7385" s="22"/>
      <c r="B7385" s="22"/>
      <c r="C7385" s="22"/>
      <c r="D7385" s="26"/>
      <c r="E7385" s="5" t="s">
        <v>13014</v>
      </c>
      <c r="F7385" s="3">
        <v>1</v>
      </c>
      <c r="G7385" s="20">
        <v>9.6999999999999993</v>
      </c>
      <c r="H7385" s="20">
        <v>3.8</v>
      </c>
      <c r="I7385" s="20"/>
      <c r="J7385" s="30">
        <f t="shared" si="189"/>
        <v>36.86</v>
      </c>
      <c r="K7385" s="32">
        <f>SUM(J7370:J7385)</f>
        <v>372.77299999999997</v>
      </c>
      <c r="L7385" s="22"/>
      <c r="M7385" s="22"/>
    </row>
    <row r="7386" spans="1:13" ht="15.45" customHeight="1" thickBot="1" x14ac:dyDescent="0.35">
      <c r="A7386" s="10" t="s">
        <v>13015</v>
      </c>
      <c r="B7386" s="5" t="s">
        <v>13016</v>
      </c>
      <c r="C7386" s="5" t="s">
        <v>13017</v>
      </c>
      <c r="D7386" s="84" t="s">
        <v>13018</v>
      </c>
      <c r="E7386" s="84"/>
      <c r="F7386" s="84"/>
      <c r="G7386" s="84"/>
      <c r="H7386" s="84"/>
      <c r="I7386" s="84"/>
      <c r="J7386" s="84"/>
      <c r="K7386" s="20">
        <f>SUM(K7389:K7397)</f>
        <v>106.2</v>
      </c>
      <c r="L7386" s="21">
        <f>ROUND(0*(1+M2/100),2)</f>
        <v>0</v>
      </c>
      <c r="M7386" s="21">
        <f>ROUND(K7386*L7386,2)</f>
        <v>0</v>
      </c>
    </row>
    <row r="7387" spans="1:13" ht="85.95" customHeight="1" thickBot="1" x14ac:dyDescent="0.35">
      <c r="A7387" s="22"/>
      <c r="B7387" s="22"/>
      <c r="C7387" s="22"/>
      <c r="D7387" s="84" t="s">
        <v>13019</v>
      </c>
      <c r="E7387" s="84"/>
      <c r="F7387" s="84"/>
      <c r="G7387" s="84"/>
      <c r="H7387" s="84"/>
      <c r="I7387" s="84"/>
      <c r="J7387" s="84"/>
      <c r="K7387" s="84"/>
      <c r="L7387" s="84"/>
      <c r="M7387" s="84"/>
    </row>
    <row r="7388" spans="1:13" ht="15.15" customHeight="1" thickBot="1" x14ac:dyDescent="0.35">
      <c r="A7388" s="22"/>
      <c r="B7388" s="22"/>
      <c r="C7388" s="22"/>
      <c r="D7388" s="22"/>
      <c r="E7388" s="23"/>
      <c r="F7388" s="25" t="s">
        <v>13020</v>
      </c>
      <c r="G7388" s="25" t="s">
        <v>13021</v>
      </c>
      <c r="H7388" s="25" t="s">
        <v>13022</v>
      </c>
      <c r="I7388" s="25" t="s">
        <v>13023</v>
      </c>
      <c r="J7388" s="25" t="s">
        <v>13024</v>
      </c>
      <c r="K7388" s="25" t="s">
        <v>13025</v>
      </c>
      <c r="L7388" s="22"/>
      <c r="M7388" s="22"/>
    </row>
    <row r="7389" spans="1:13" ht="15.15" customHeight="1" thickBot="1" x14ac:dyDescent="0.35">
      <c r="A7389" s="22"/>
      <c r="B7389" s="22"/>
      <c r="C7389" s="22"/>
      <c r="D7389" s="26"/>
      <c r="E7389" s="27" t="s">
        <v>13026</v>
      </c>
      <c r="F7389" s="28"/>
      <c r="G7389" s="29"/>
      <c r="H7389" s="29"/>
      <c r="I7389" s="29"/>
      <c r="J7389" s="41" t="s">
        <v>13027</v>
      </c>
      <c r="K7389" s="42"/>
      <c r="L7389" s="22"/>
      <c r="M7389" s="22"/>
    </row>
    <row r="7390" spans="1:13" ht="15.15" customHeight="1" thickBot="1" x14ac:dyDescent="0.35">
      <c r="A7390" s="22"/>
      <c r="B7390" s="22"/>
      <c r="C7390" s="22"/>
      <c r="D7390" s="26"/>
      <c r="E7390" s="5" t="s">
        <v>13028</v>
      </c>
      <c r="F7390" s="3">
        <v>2</v>
      </c>
      <c r="G7390" s="20">
        <v>3.6</v>
      </c>
      <c r="H7390" s="20">
        <v>6.6</v>
      </c>
      <c r="I7390" s="20"/>
      <c r="J7390" s="30">
        <f>ROUND(F7390*G7390*H7390,3)</f>
        <v>47.52</v>
      </c>
      <c r="K7390" s="22"/>
      <c r="L7390" s="22"/>
      <c r="M7390" s="22"/>
    </row>
    <row r="7391" spans="1:13" ht="15.15" customHeight="1" thickBot="1" x14ac:dyDescent="0.35">
      <c r="A7391" s="22"/>
      <c r="B7391" s="22"/>
      <c r="C7391" s="22"/>
      <c r="D7391" s="26"/>
      <c r="E7391" s="5" t="s">
        <v>13029</v>
      </c>
      <c r="F7391" s="3"/>
      <c r="G7391" s="20"/>
      <c r="H7391" s="20"/>
      <c r="I7391" s="20"/>
      <c r="J7391" s="24" t="s">
        <v>13030</v>
      </c>
      <c r="K7391" s="22"/>
      <c r="L7391" s="22"/>
      <c r="M7391" s="22"/>
    </row>
    <row r="7392" spans="1:13" ht="15.15" customHeight="1" thickBot="1" x14ac:dyDescent="0.35">
      <c r="A7392" s="22"/>
      <c r="B7392" s="22"/>
      <c r="C7392" s="22"/>
      <c r="D7392" s="26"/>
      <c r="E7392" s="5" t="s">
        <v>13031</v>
      </c>
      <c r="F7392" s="3">
        <v>1</v>
      </c>
      <c r="G7392" s="20">
        <v>3.6</v>
      </c>
      <c r="H7392" s="20">
        <v>3</v>
      </c>
      <c r="I7392" s="20"/>
      <c r="J7392" s="30">
        <f t="shared" ref="J7392:J7397" si="190">ROUND(F7392*G7392*H7392,3)</f>
        <v>10.8</v>
      </c>
      <c r="K7392" s="22"/>
      <c r="L7392" s="22"/>
      <c r="M7392" s="22"/>
    </row>
    <row r="7393" spans="1:13" ht="15.15" customHeight="1" thickBot="1" x14ac:dyDescent="0.35">
      <c r="A7393" s="22"/>
      <c r="B7393" s="22"/>
      <c r="C7393" s="22"/>
      <c r="D7393" s="26"/>
      <c r="E7393" s="5"/>
      <c r="F7393" s="3">
        <v>1</v>
      </c>
      <c r="G7393" s="20">
        <v>2.4</v>
      </c>
      <c r="H7393" s="20">
        <v>5.4</v>
      </c>
      <c r="I7393" s="20"/>
      <c r="J7393" s="30">
        <f t="shared" si="190"/>
        <v>12.96</v>
      </c>
      <c r="K7393" s="22"/>
      <c r="L7393" s="22"/>
      <c r="M7393" s="22"/>
    </row>
    <row r="7394" spans="1:13" ht="15.15" customHeight="1" thickBot="1" x14ac:dyDescent="0.35">
      <c r="A7394" s="22"/>
      <c r="B7394" s="22"/>
      <c r="C7394" s="22"/>
      <c r="D7394" s="26"/>
      <c r="E7394" s="5"/>
      <c r="F7394" s="3">
        <v>1</v>
      </c>
      <c r="G7394" s="20">
        <v>2.4</v>
      </c>
      <c r="H7394" s="20">
        <v>7.2</v>
      </c>
      <c r="I7394" s="20"/>
      <c r="J7394" s="30">
        <f t="shared" si="190"/>
        <v>17.28</v>
      </c>
      <c r="K7394" s="22"/>
      <c r="L7394" s="22"/>
      <c r="M7394" s="22"/>
    </row>
    <row r="7395" spans="1:13" ht="15.15" customHeight="1" thickBot="1" x14ac:dyDescent="0.35">
      <c r="A7395" s="22"/>
      <c r="B7395" s="22"/>
      <c r="C7395" s="22"/>
      <c r="D7395" s="26"/>
      <c r="E7395" s="5"/>
      <c r="F7395" s="3">
        <v>1</v>
      </c>
      <c r="G7395" s="20">
        <v>0.6</v>
      </c>
      <c r="H7395" s="20">
        <v>3</v>
      </c>
      <c r="I7395" s="20"/>
      <c r="J7395" s="30">
        <f t="shared" si="190"/>
        <v>1.8</v>
      </c>
      <c r="K7395" s="22"/>
      <c r="L7395" s="22"/>
      <c r="M7395" s="22"/>
    </row>
    <row r="7396" spans="1:13" ht="15.15" customHeight="1" thickBot="1" x14ac:dyDescent="0.35">
      <c r="A7396" s="22"/>
      <c r="B7396" s="22"/>
      <c r="C7396" s="22"/>
      <c r="D7396" s="26"/>
      <c r="E7396" s="5"/>
      <c r="F7396" s="3">
        <v>1</v>
      </c>
      <c r="G7396" s="20">
        <v>4.2</v>
      </c>
      <c r="H7396" s="20">
        <v>2.4</v>
      </c>
      <c r="I7396" s="20"/>
      <c r="J7396" s="30">
        <f t="shared" si="190"/>
        <v>10.08</v>
      </c>
      <c r="K7396" s="22"/>
      <c r="L7396" s="22"/>
      <c r="M7396" s="22"/>
    </row>
    <row r="7397" spans="1:13" ht="15.15" customHeight="1" thickBot="1" x14ac:dyDescent="0.35">
      <c r="A7397" s="22"/>
      <c r="B7397" s="22"/>
      <c r="C7397" s="22"/>
      <c r="D7397" s="26"/>
      <c r="E7397" s="5"/>
      <c r="F7397" s="3">
        <v>1</v>
      </c>
      <c r="G7397" s="20">
        <v>4.8</v>
      </c>
      <c r="H7397" s="20">
        <v>1.2</v>
      </c>
      <c r="I7397" s="20"/>
      <c r="J7397" s="30">
        <f t="shared" si="190"/>
        <v>5.76</v>
      </c>
      <c r="K7397" s="32">
        <f>SUM(J7389:J7397)</f>
        <v>106.2</v>
      </c>
      <c r="L7397" s="22"/>
      <c r="M7397" s="22"/>
    </row>
    <row r="7398" spans="1:13" ht="15.45" customHeight="1" thickBot="1" x14ac:dyDescent="0.35">
      <c r="A7398" s="10" t="s">
        <v>13032</v>
      </c>
      <c r="B7398" s="5" t="s">
        <v>13033</v>
      </c>
      <c r="C7398" s="5" t="s">
        <v>13034</v>
      </c>
      <c r="D7398" s="84" t="s">
        <v>13035</v>
      </c>
      <c r="E7398" s="84"/>
      <c r="F7398" s="84"/>
      <c r="G7398" s="84"/>
      <c r="H7398" s="84"/>
      <c r="I7398" s="84"/>
      <c r="J7398" s="84"/>
      <c r="K7398" s="20">
        <f>SUM(K7401:K7432)</f>
        <v>159.77800000000002</v>
      </c>
      <c r="L7398" s="21">
        <f>ROUND(0*(1+M2/100),2)</f>
        <v>0</v>
      </c>
      <c r="M7398" s="21">
        <f>ROUND(K7398*L7398,2)</f>
        <v>0</v>
      </c>
    </row>
    <row r="7399" spans="1:13" ht="76.8" customHeight="1" thickBot="1" x14ac:dyDescent="0.35">
      <c r="A7399" s="22"/>
      <c r="B7399" s="22"/>
      <c r="C7399" s="22"/>
      <c r="D7399" s="84" t="s">
        <v>13036</v>
      </c>
      <c r="E7399" s="84"/>
      <c r="F7399" s="84"/>
      <c r="G7399" s="84"/>
      <c r="H7399" s="84"/>
      <c r="I7399" s="84"/>
      <c r="J7399" s="84"/>
      <c r="K7399" s="84"/>
      <c r="L7399" s="84"/>
      <c r="M7399" s="84"/>
    </row>
    <row r="7400" spans="1:13" ht="15.15" customHeight="1" thickBot="1" x14ac:dyDescent="0.35">
      <c r="A7400" s="22"/>
      <c r="B7400" s="22"/>
      <c r="C7400" s="22"/>
      <c r="D7400" s="22"/>
      <c r="E7400" s="23"/>
      <c r="F7400" s="25" t="s">
        <v>13037</v>
      </c>
      <c r="G7400" s="25" t="s">
        <v>13038</v>
      </c>
      <c r="H7400" s="25" t="s">
        <v>13039</v>
      </c>
      <c r="I7400" s="25" t="s">
        <v>13040</v>
      </c>
      <c r="J7400" s="25" t="s">
        <v>13041</v>
      </c>
      <c r="K7400" s="25" t="s">
        <v>13042</v>
      </c>
      <c r="L7400" s="22"/>
      <c r="M7400" s="22"/>
    </row>
    <row r="7401" spans="1:13" ht="15.15" customHeight="1" thickBot="1" x14ac:dyDescent="0.35">
      <c r="A7401" s="22"/>
      <c r="B7401" s="22"/>
      <c r="C7401" s="22"/>
      <c r="D7401" s="26"/>
      <c r="E7401" s="27" t="s">
        <v>13043</v>
      </c>
      <c r="F7401" s="28"/>
      <c r="G7401" s="29"/>
      <c r="H7401" s="29"/>
      <c r="I7401" s="29"/>
      <c r="J7401" s="41" t="s">
        <v>13044</v>
      </c>
      <c r="K7401" s="42"/>
      <c r="L7401" s="22"/>
      <c r="M7401" s="22"/>
    </row>
    <row r="7402" spans="1:13" ht="15.15" customHeight="1" thickBot="1" x14ac:dyDescent="0.35">
      <c r="A7402" s="22"/>
      <c r="B7402" s="22"/>
      <c r="C7402" s="22"/>
      <c r="D7402" s="26"/>
      <c r="E7402" s="5" t="s">
        <v>13045</v>
      </c>
      <c r="F7402" s="3">
        <v>1</v>
      </c>
      <c r="G7402" s="20">
        <v>4.3</v>
      </c>
      <c r="H7402" s="20">
        <v>1.65</v>
      </c>
      <c r="I7402" s="20"/>
      <c r="J7402" s="30">
        <f>ROUND(F7402*G7402*H7402,3)</f>
        <v>7.0949999999999998</v>
      </c>
      <c r="K7402" s="22"/>
      <c r="L7402" s="22"/>
      <c r="M7402" s="22"/>
    </row>
    <row r="7403" spans="1:13" ht="15.15" customHeight="1" thickBot="1" x14ac:dyDescent="0.35">
      <c r="A7403" s="22"/>
      <c r="B7403" s="22"/>
      <c r="C7403" s="22"/>
      <c r="D7403" s="26"/>
      <c r="E7403" s="5" t="s">
        <v>13046</v>
      </c>
      <c r="F7403" s="3">
        <v>3</v>
      </c>
      <c r="G7403" s="20">
        <v>2.1</v>
      </c>
      <c r="H7403" s="20">
        <v>1.1000000000000001</v>
      </c>
      <c r="I7403" s="20"/>
      <c r="J7403" s="30">
        <f>ROUND(F7403*G7403*H7403,3)</f>
        <v>6.93</v>
      </c>
      <c r="K7403" s="22"/>
      <c r="L7403" s="22"/>
      <c r="M7403" s="22"/>
    </row>
    <row r="7404" spans="1:13" ht="15.15" customHeight="1" thickBot="1" x14ac:dyDescent="0.35">
      <c r="A7404" s="22"/>
      <c r="B7404" s="22"/>
      <c r="C7404" s="22"/>
      <c r="D7404" s="26"/>
      <c r="E7404" s="5" t="s">
        <v>13047</v>
      </c>
      <c r="F7404" s="3">
        <v>2</v>
      </c>
      <c r="G7404" s="20">
        <v>1.25</v>
      </c>
      <c r="H7404" s="20">
        <v>1.1000000000000001</v>
      </c>
      <c r="I7404" s="20"/>
      <c r="J7404" s="30">
        <f>ROUND(F7404*G7404*H7404,3)</f>
        <v>2.75</v>
      </c>
      <c r="K7404" s="22"/>
      <c r="L7404" s="22"/>
      <c r="M7404" s="22"/>
    </row>
    <row r="7405" spans="1:13" ht="15.15" customHeight="1" thickBot="1" x14ac:dyDescent="0.35">
      <c r="A7405" s="22"/>
      <c r="B7405" s="22"/>
      <c r="C7405" s="22"/>
      <c r="D7405" s="26"/>
      <c r="E7405" s="5" t="s">
        <v>13048</v>
      </c>
      <c r="F7405" s="3"/>
      <c r="G7405" s="20"/>
      <c r="H7405" s="20"/>
      <c r="I7405" s="20"/>
      <c r="J7405" s="24" t="s">
        <v>13049</v>
      </c>
      <c r="K7405" s="22"/>
      <c r="L7405" s="22"/>
      <c r="M7405" s="22"/>
    </row>
    <row r="7406" spans="1:13" ht="15.15" customHeight="1" thickBot="1" x14ac:dyDescent="0.35">
      <c r="A7406" s="22"/>
      <c r="B7406" s="22"/>
      <c r="C7406" s="22"/>
      <c r="D7406" s="26"/>
      <c r="E7406" s="5" t="s">
        <v>13050</v>
      </c>
      <c r="F7406" s="3">
        <v>1</v>
      </c>
      <c r="G7406" s="20">
        <v>1.8</v>
      </c>
      <c r="H7406" s="20">
        <v>4.2</v>
      </c>
      <c r="I7406" s="20"/>
      <c r="J7406" s="30">
        <f>ROUND(F7406*G7406*H7406,3)</f>
        <v>7.56</v>
      </c>
      <c r="K7406" s="22"/>
      <c r="L7406" s="22"/>
      <c r="M7406" s="22"/>
    </row>
    <row r="7407" spans="1:13" ht="15.15" customHeight="1" thickBot="1" x14ac:dyDescent="0.35">
      <c r="A7407" s="22"/>
      <c r="B7407" s="22"/>
      <c r="C7407" s="22"/>
      <c r="D7407" s="26"/>
      <c r="E7407" s="5" t="s">
        <v>13051</v>
      </c>
      <c r="F7407" s="3"/>
      <c r="G7407" s="20"/>
      <c r="H7407" s="20"/>
      <c r="I7407" s="20"/>
      <c r="J7407" s="24" t="s">
        <v>13052</v>
      </c>
      <c r="K7407" s="22"/>
      <c r="L7407" s="22"/>
      <c r="M7407" s="22"/>
    </row>
    <row r="7408" spans="1:13" ht="15.15" customHeight="1" thickBot="1" x14ac:dyDescent="0.35">
      <c r="A7408" s="22"/>
      <c r="B7408" s="22"/>
      <c r="C7408" s="22"/>
      <c r="D7408" s="26"/>
      <c r="E7408" s="5"/>
      <c r="F7408" s="3">
        <v>1</v>
      </c>
      <c r="G7408" s="20">
        <v>3.95</v>
      </c>
      <c r="H7408" s="20">
        <v>1.62</v>
      </c>
      <c r="I7408" s="20"/>
      <c r="J7408" s="30">
        <f t="shared" ref="J7408:J7414" si="191">ROUND(F7408*G7408*H7408,3)</f>
        <v>6.399</v>
      </c>
      <c r="K7408" s="22"/>
      <c r="L7408" s="22"/>
      <c r="M7408" s="22"/>
    </row>
    <row r="7409" spans="1:13" ht="15.15" customHeight="1" thickBot="1" x14ac:dyDescent="0.35">
      <c r="A7409" s="22"/>
      <c r="B7409" s="22"/>
      <c r="C7409" s="22"/>
      <c r="D7409" s="26"/>
      <c r="E7409" s="5"/>
      <c r="F7409" s="3">
        <v>3</v>
      </c>
      <c r="G7409" s="20">
        <v>2.1</v>
      </c>
      <c r="H7409" s="20">
        <v>1.1000000000000001</v>
      </c>
      <c r="I7409" s="20"/>
      <c r="J7409" s="30">
        <f t="shared" si="191"/>
        <v>6.93</v>
      </c>
      <c r="K7409" s="22"/>
      <c r="L7409" s="22"/>
      <c r="M7409" s="22"/>
    </row>
    <row r="7410" spans="1:13" ht="15.15" customHeight="1" thickBot="1" x14ac:dyDescent="0.35">
      <c r="A7410" s="22"/>
      <c r="B7410" s="22"/>
      <c r="C7410" s="22"/>
      <c r="D7410" s="26"/>
      <c r="E7410" s="5"/>
      <c r="F7410" s="3">
        <v>2</v>
      </c>
      <c r="G7410" s="20">
        <v>1.25</v>
      </c>
      <c r="H7410" s="20">
        <v>1.1000000000000001</v>
      </c>
      <c r="I7410" s="20"/>
      <c r="J7410" s="30">
        <f t="shared" si="191"/>
        <v>2.75</v>
      </c>
      <c r="K7410" s="22"/>
      <c r="L7410" s="22"/>
      <c r="M7410" s="22"/>
    </row>
    <row r="7411" spans="1:13" ht="15.15" customHeight="1" thickBot="1" x14ac:dyDescent="0.35">
      <c r="A7411" s="22"/>
      <c r="B7411" s="22"/>
      <c r="C7411" s="22"/>
      <c r="D7411" s="26"/>
      <c r="E7411" s="5" t="s">
        <v>13053</v>
      </c>
      <c r="F7411" s="3">
        <v>1</v>
      </c>
      <c r="G7411" s="20">
        <v>4.4000000000000004</v>
      </c>
      <c r="H7411" s="20">
        <v>1.8</v>
      </c>
      <c r="I7411" s="20"/>
      <c r="J7411" s="30">
        <f t="shared" si="191"/>
        <v>7.92</v>
      </c>
      <c r="K7411" s="22"/>
      <c r="L7411" s="22"/>
      <c r="M7411" s="22"/>
    </row>
    <row r="7412" spans="1:13" ht="15.15" customHeight="1" thickBot="1" x14ac:dyDescent="0.35">
      <c r="A7412" s="22"/>
      <c r="B7412" s="22"/>
      <c r="C7412" s="22"/>
      <c r="D7412" s="26"/>
      <c r="E7412" s="5"/>
      <c r="F7412" s="3">
        <v>2</v>
      </c>
      <c r="G7412" s="20">
        <v>2.1</v>
      </c>
      <c r="H7412" s="20">
        <v>1.5</v>
      </c>
      <c r="I7412" s="20"/>
      <c r="J7412" s="30">
        <f t="shared" si="191"/>
        <v>6.3</v>
      </c>
      <c r="K7412" s="22"/>
      <c r="L7412" s="22"/>
      <c r="M7412" s="22"/>
    </row>
    <row r="7413" spans="1:13" ht="15.15" customHeight="1" thickBot="1" x14ac:dyDescent="0.35">
      <c r="A7413" s="22"/>
      <c r="B7413" s="22"/>
      <c r="C7413" s="22"/>
      <c r="D7413" s="26"/>
      <c r="E7413" s="5"/>
      <c r="F7413" s="3">
        <v>2</v>
      </c>
      <c r="G7413" s="20">
        <v>1.6</v>
      </c>
      <c r="H7413" s="20">
        <v>1.45</v>
      </c>
      <c r="I7413" s="20"/>
      <c r="J7413" s="30">
        <f t="shared" si="191"/>
        <v>4.6399999999999997</v>
      </c>
      <c r="K7413" s="22"/>
      <c r="L7413" s="22"/>
      <c r="M7413" s="22"/>
    </row>
    <row r="7414" spans="1:13" ht="15.15" customHeight="1" thickBot="1" x14ac:dyDescent="0.35">
      <c r="A7414" s="22"/>
      <c r="B7414" s="22"/>
      <c r="C7414" s="22"/>
      <c r="D7414" s="26"/>
      <c r="E7414" s="5"/>
      <c r="F7414" s="3">
        <v>1</v>
      </c>
      <c r="G7414" s="20">
        <v>1.2</v>
      </c>
      <c r="H7414" s="20">
        <v>1.5</v>
      </c>
      <c r="I7414" s="20"/>
      <c r="J7414" s="30">
        <f t="shared" si="191"/>
        <v>1.8</v>
      </c>
      <c r="K7414" s="22"/>
      <c r="L7414" s="22"/>
      <c r="M7414" s="22"/>
    </row>
    <row r="7415" spans="1:13" ht="15.15" customHeight="1" thickBot="1" x14ac:dyDescent="0.35">
      <c r="A7415" s="22"/>
      <c r="B7415" s="22"/>
      <c r="C7415" s="22"/>
      <c r="D7415" s="26"/>
      <c r="E7415" s="5" t="s">
        <v>13054</v>
      </c>
      <c r="F7415" s="3"/>
      <c r="G7415" s="20"/>
      <c r="H7415" s="20"/>
      <c r="I7415" s="20"/>
      <c r="J7415" s="24" t="s">
        <v>13055</v>
      </c>
      <c r="K7415" s="22"/>
      <c r="L7415" s="22"/>
      <c r="M7415" s="22"/>
    </row>
    <row r="7416" spans="1:13" ht="15.15" customHeight="1" thickBot="1" x14ac:dyDescent="0.35">
      <c r="A7416" s="22"/>
      <c r="B7416" s="22"/>
      <c r="C7416" s="22"/>
      <c r="D7416" s="26"/>
      <c r="E7416" s="5" t="s">
        <v>13056</v>
      </c>
      <c r="F7416" s="3">
        <v>1</v>
      </c>
      <c r="G7416" s="20">
        <v>4.25</v>
      </c>
      <c r="H7416" s="20">
        <v>1.62</v>
      </c>
      <c r="I7416" s="20"/>
      <c r="J7416" s="30">
        <f t="shared" ref="J7416:J7425" si="192">ROUND(F7416*G7416*H7416,3)</f>
        <v>6.8849999999999998</v>
      </c>
      <c r="K7416" s="22"/>
      <c r="L7416" s="22"/>
      <c r="M7416" s="22"/>
    </row>
    <row r="7417" spans="1:13" ht="15.15" customHeight="1" thickBot="1" x14ac:dyDescent="0.35">
      <c r="A7417" s="22"/>
      <c r="B7417" s="22"/>
      <c r="C7417" s="22"/>
      <c r="D7417" s="26"/>
      <c r="E7417" s="5"/>
      <c r="F7417" s="3">
        <v>2</v>
      </c>
      <c r="G7417" s="20">
        <v>2.1</v>
      </c>
      <c r="H7417" s="20">
        <v>1.1000000000000001</v>
      </c>
      <c r="I7417" s="20"/>
      <c r="J7417" s="30">
        <f t="shared" si="192"/>
        <v>4.62</v>
      </c>
      <c r="K7417" s="22"/>
      <c r="L7417" s="22"/>
      <c r="M7417" s="22"/>
    </row>
    <row r="7418" spans="1:13" ht="15.15" customHeight="1" thickBot="1" x14ac:dyDescent="0.35">
      <c r="A7418" s="22"/>
      <c r="B7418" s="22"/>
      <c r="C7418" s="22"/>
      <c r="D7418" s="26"/>
      <c r="E7418" s="5"/>
      <c r="F7418" s="3">
        <v>1</v>
      </c>
      <c r="G7418" s="20">
        <v>1.8</v>
      </c>
      <c r="H7418" s="20">
        <v>1.1000000000000001</v>
      </c>
      <c r="I7418" s="20"/>
      <c r="J7418" s="30">
        <f t="shared" si="192"/>
        <v>1.98</v>
      </c>
      <c r="K7418" s="22"/>
      <c r="L7418" s="22"/>
      <c r="M7418" s="22"/>
    </row>
    <row r="7419" spans="1:13" ht="15.15" customHeight="1" thickBot="1" x14ac:dyDescent="0.35">
      <c r="A7419" s="22"/>
      <c r="B7419" s="22"/>
      <c r="C7419" s="22"/>
      <c r="D7419" s="26"/>
      <c r="E7419" s="5"/>
      <c r="F7419" s="3">
        <v>2</v>
      </c>
      <c r="G7419" s="20">
        <v>1.25</v>
      </c>
      <c r="H7419" s="20">
        <v>1.1000000000000001</v>
      </c>
      <c r="I7419" s="20"/>
      <c r="J7419" s="30">
        <f t="shared" si="192"/>
        <v>2.75</v>
      </c>
      <c r="K7419" s="22"/>
      <c r="L7419" s="22"/>
      <c r="M7419" s="22"/>
    </row>
    <row r="7420" spans="1:13" ht="15.15" customHeight="1" thickBot="1" x14ac:dyDescent="0.35">
      <c r="A7420" s="22"/>
      <c r="B7420" s="22"/>
      <c r="C7420" s="22"/>
      <c r="D7420" s="26"/>
      <c r="E7420" s="5" t="s">
        <v>13057</v>
      </c>
      <c r="F7420" s="3">
        <v>1</v>
      </c>
      <c r="G7420" s="20">
        <v>4.4000000000000004</v>
      </c>
      <c r="H7420" s="20">
        <v>1.8</v>
      </c>
      <c r="I7420" s="20"/>
      <c r="J7420" s="30">
        <f t="shared" si="192"/>
        <v>7.92</v>
      </c>
      <c r="K7420" s="22"/>
      <c r="L7420" s="22"/>
      <c r="M7420" s="22"/>
    </row>
    <row r="7421" spans="1:13" ht="15.15" customHeight="1" thickBot="1" x14ac:dyDescent="0.35">
      <c r="A7421" s="22"/>
      <c r="B7421" s="22"/>
      <c r="C7421" s="22"/>
      <c r="D7421" s="26"/>
      <c r="E7421" s="5"/>
      <c r="F7421" s="3">
        <v>2</v>
      </c>
      <c r="G7421" s="20">
        <v>2.1</v>
      </c>
      <c r="H7421" s="20">
        <v>1.5</v>
      </c>
      <c r="I7421" s="20"/>
      <c r="J7421" s="30">
        <f t="shared" si="192"/>
        <v>6.3</v>
      </c>
      <c r="K7421" s="22"/>
      <c r="L7421" s="22"/>
      <c r="M7421" s="22"/>
    </row>
    <row r="7422" spans="1:13" ht="15.15" customHeight="1" thickBot="1" x14ac:dyDescent="0.35">
      <c r="A7422" s="22"/>
      <c r="B7422" s="22"/>
      <c r="C7422" s="22"/>
      <c r="D7422" s="26"/>
      <c r="E7422" s="5"/>
      <c r="F7422" s="3">
        <v>2</v>
      </c>
      <c r="G7422" s="20">
        <v>1.6</v>
      </c>
      <c r="H7422" s="20">
        <v>1.45</v>
      </c>
      <c r="I7422" s="20"/>
      <c r="J7422" s="30">
        <f t="shared" si="192"/>
        <v>4.6399999999999997</v>
      </c>
      <c r="K7422" s="22"/>
      <c r="L7422" s="22"/>
      <c r="M7422" s="22"/>
    </row>
    <row r="7423" spans="1:13" ht="15.15" customHeight="1" thickBot="1" x14ac:dyDescent="0.35">
      <c r="A7423" s="22"/>
      <c r="B7423" s="22"/>
      <c r="C7423" s="22"/>
      <c r="D7423" s="26"/>
      <c r="E7423" s="5"/>
      <c r="F7423" s="3">
        <v>1</v>
      </c>
      <c r="G7423" s="20">
        <v>1.2</v>
      </c>
      <c r="H7423" s="20">
        <v>1.5</v>
      </c>
      <c r="I7423" s="20"/>
      <c r="J7423" s="30">
        <f t="shared" si="192"/>
        <v>1.8</v>
      </c>
      <c r="K7423" s="22"/>
      <c r="L7423" s="22"/>
      <c r="M7423" s="22"/>
    </row>
    <row r="7424" spans="1:13" ht="15.15" customHeight="1" thickBot="1" x14ac:dyDescent="0.35">
      <c r="A7424" s="22"/>
      <c r="B7424" s="22"/>
      <c r="C7424" s="22"/>
      <c r="D7424" s="26"/>
      <c r="E7424" s="5" t="s">
        <v>13058</v>
      </c>
      <c r="F7424" s="3">
        <v>1</v>
      </c>
      <c r="G7424" s="20">
        <v>4.8499999999999996</v>
      </c>
      <c r="H7424" s="20">
        <v>1.6</v>
      </c>
      <c r="I7424" s="20"/>
      <c r="J7424" s="30">
        <f t="shared" si="192"/>
        <v>7.76</v>
      </c>
      <c r="K7424" s="22"/>
      <c r="L7424" s="22"/>
      <c r="M7424" s="22"/>
    </row>
    <row r="7425" spans="1:13" ht="15.15" customHeight="1" thickBot="1" x14ac:dyDescent="0.35">
      <c r="A7425" s="22"/>
      <c r="B7425" s="22"/>
      <c r="C7425" s="22"/>
      <c r="D7425" s="26"/>
      <c r="E7425" s="5"/>
      <c r="F7425" s="3">
        <v>1</v>
      </c>
      <c r="G7425" s="20">
        <v>2.35</v>
      </c>
      <c r="H7425" s="20">
        <v>1.85</v>
      </c>
      <c r="I7425" s="20"/>
      <c r="J7425" s="30">
        <f t="shared" si="192"/>
        <v>4.3479999999999999</v>
      </c>
      <c r="K7425" s="22"/>
      <c r="L7425" s="22"/>
      <c r="M7425" s="22"/>
    </row>
    <row r="7426" spans="1:13" ht="15.15" customHeight="1" thickBot="1" x14ac:dyDescent="0.35">
      <c r="A7426" s="22"/>
      <c r="B7426" s="22"/>
      <c r="C7426" s="22"/>
      <c r="D7426" s="26"/>
      <c r="E7426" s="5" t="s">
        <v>13059</v>
      </c>
      <c r="F7426" s="3"/>
      <c r="G7426" s="20"/>
      <c r="H7426" s="20"/>
      <c r="I7426" s="20"/>
      <c r="J7426" s="24" t="s">
        <v>13060</v>
      </c>
      <c r="K7426" s="22"/>
      <c r="L7426" s="22"/>
      <c r="M7426" s="22"/>
    </row>
    <row r="7427" spans="1:13" ht="15.15" customHeight="1" thickBot="1" x14ac:dyDescent="0.35">
      <c r="A7427" s="22"/>
      <c r="B7427" s="22"/>
      <c r="C7427" s="22"/>
      <c r="D7427" s="26"/>
      <c r="E7427" s="5" t="s">
        <v>13061</v>
      </c>
      <c r="F7427" s="3">
        <v>1</v>
      </c>
      <c r="G7427" s="20">
        <v>4.25</v>
      </c>
      <c r="H7427" s="20">
        <v>1.62</v>
      </c>
      <c r="I7427" s="20"/>
      <c r="J7427" s="30">
        <f t="shared" ref="J7427:J7432" si="193">ROUND(F7427*G7427*H7427,3)</f>
        <v>6.8849999999999998</v>
      </c>
      <c r="K7427" s="22"/>
      <c r="L7427" s="22"/>
      <c r="M7427" s="22"/>
    </row>
    <row r="7428" spans="1:13" ht="15.15" customHeight="1" thickBot="1" x14ac:dyDescent="0.35">
      <c r="A7428" s="22"/>
      <c r="B7428" s="22"/>
      <c r="C7428" s="22"/>
      <c r="D7428" s="26"/>
      <c r="E7428" s="5"/>
      <c r="F7428" s="3">
        <v>2</v>
      </c>
      <c r="G7428" s="20">
        <v>1.8</v>
      </c>
      <c r="H7428" s="20">
        <v>1.1000000000000001</v>
      </c>
      <c r="I7428" s="20"/>
      <c r="J7428" s="30">
        <f t="shared" si="193"/>
        <v>3.96</v>
      </c>
      <c r="K7428" s="22"/>
      <c r="L7428" s="22"/>
      <c r="M7428" s="22"/>
    </row>
    <row r="7429" spans="1:13" ht="15.15" customHeight="1" thickBot="1" x14ac:dyDescent="0.35">
      <c r="A7429" s="22"/>
      <c r="B7429" s="22"/>
      <c r="C7429" s="22"/>
      <c r="D7429" s="26"/>
      <c r="E7429" s="5"/>
      <c r="F7429" s="3">
        <v>1</v>
      </c>
      <c r="G7429" s="20">
        <v>3.95</v>
      </c>
      <c r="H7429" s="20">
        <v>1.1000000000000001</v>
      </c>
      <c r="I7429" s="20"/>
      <c r="J7429" s="30">
        <f t="shared" si="193"/>
        <v>4.3449999999999998</v>
      </c>
      <c r="K7429" s="22"/>
      <c r="L7429" s="22"/>
      <c r="M7429" s="22"/>
    </row>
    <row r="7430" spans="1:13" ht="15.15" customHeight="1" thickBot="1" x14ac:dyDescent="0.35">
      <c r="A7430" s="22"/>
      <c r="B7430" s="22"/>
      <c r="C7430" s="22"/>
      <c r="D7430" s="26"/>
      <c r="E7430" s="5" t="s">
        <v>13062</v>
      </c>
      <c r="F7430" s="3">
        <v>1</v>
      </c>
      <c r="G7430" s="20">
        <v>5.15</v>
      </c>
      <c r="H7430" s="20">
        <v>4.3499999999999996</v>
      </c>
      <c r="I7430" s="20"/>
      <c r="J7430" s="30">
        <f t="shared" si="193"/>
        <v>22.402999999999999</v>
      </c>
      <c r="K7430" s="22"/>
      <c r="L7430" s="22"/>
      <c r="M7430" s="22"/>
    </row>
    <row r="7431" spans="1:13" ht="15.15" customHeight="1" thickBot="1" x14ac:dyDescent="0.35">
      <c r="A7431" s="22"/>
      <c r="B7431" s="22"/>
      <c r="C7431" s="22"/>
      <c r="D7431" s="26"/>
      <c r="E7431" s="5" t="s">
        <v>13063</v>
      </c>
      <c r="F7431" s="3">
        <v>1</v>
      </c>
      <c r="G7431" s="20">
        <v>4.8499999999999996</v>
      </c>
      <c r="H7431" s="20">
        <v>1.6</v>
      </c>
      <c r="I7431" s="20"/>
      <c r="J7431" s="30">
        <f t="shared" si="193"/>
        <v>7.76</v>
      </c>
      <c r="K7431" s="22"/>
      <c r="L7431" s="22"/>
      <c r="M7431" s="22"/>
    </row>
    <row r="7432" spans="1:13" ht="15.15" customHeight="1" thickBot="1" x14ac:dyDescent="0.35">
      <c r="A7432" s="22"/>
      <c r="B7432" s="22"/>
      <c r="C7432" s="22"/>
      <c r="D7432" s="26"/>
      <c r="E7432" s="5"/>
      <c r="F7432" s="3">
        <v>1</v>
      </c>
      <c r="G7432" s="20">
        <v>2.35</v>
      </c>
      <c r="H7432" s="20">
        <v>1.85</v>
      </c>
      <c r="I7432" s="20"/>
      <c r="J7432" s="30">
        <f t="shared" si="193"/>
        <v>4.3479999999999999</v>
      </c>
      <c r="K7432" s="32">
        <f>SUM(J7401:J7432)</f>
        <v>159.77800000000002</v>
      </c>
      <c r="L7432" s="22"/>
      <c r="M7432" s="22"/>
    </row>
    <row r="7433" spans="1:13" ht="15.45" customHeight="1" thickBot="1" x14ac:dyDescent="0.35">
      <c r="A7433" s="10" t="s">
        <v>13064</v>
      </c>
      <c r="B7433" s="5" t="s">
        <v>13065</v>
      </c>
      <c r="C7433" s="5" t="s">
        <v>13066</v>
      </c>
      <c r="D7433" s="84" t="s">
        <v>13067</v>
      </c>
      <c r="E7433" s="84"/>
      <c r="F7433" s="84"/>
      <c r="G7433" s="84"/>
      <c r="H7433" s="84"/>
      <c r="I7433" s="84"/>
      <c r="J7433" s="84"/>
      <c r="K7433" s="20">
        <f>SUM(K7436:K7439)</f>
        <v>128.07</v>
      </c>
      <c r="L7433" s="21">
        <f>ROUND(0*(1+M2/100),2)</f>
        <v>0</v>
      </c>
      <c r="M7433" s="21">
        <f>ROUND(K7433*L7433,2)</f>
        <v>0</v>
      </c>
    </row>
    <row r="7434" spans="1:13" ht="104.55" customHeight="1" thickBot="1" x14ac:dyDescent="0.35">
      <c r="A7434" s="22"/>
      <c r="B7434" s="22"/>
      <c r="C7434" s="22"/>
      <c r="D7434" s="84" t="s">
        <v>13068</v>
      </c>
      <c r="E7434" s="84"/>
      <c r="F7434" s="84"/>
      <c r="G7434" s="84"/>
      <c r="H7434" s="84"/>
      <c r="I7434" s="84"/>
      <c r="J7434" s="84"/>
      <c r="K7434" s="84"/>
      <c r="L7434" s="84"/>
      <c r="M7434" s="84"/>
    </row>
    <row r="7435" spans="1:13" ht="15.15" customHeight="1" thickBot="1" x14ac:dyDescent="0.35">
      <c r="A7435" s="22"/>
      <c r="B7435" s="22"/>
      <c r="C7435" s="22"/>
      <c r="D7435" s="22"/>
      <c r="E7435" s="23"/>
      <c r="F7435" s="25" t="s">
        <v>13069</v>
      </c>
      <c r="G7435" s="25" t="s">
        <v>13070</v>
      </c>
      <c r="H7435" s="25" t="s">
        <v>13071</v>
      </c>
      <c r="I7435" s="25" t="s">
        <v>13072</v>
      </c>
      <c r="J7435" s="25" t="s">
        <v>13073</v>
      </c>
      <c r="K7435" s="25" t="s">
        <v>13074</v>
      </c>
      <c r="L7435" s="22"/>
      <c r="M7435" s="22"/>
    </row>
    <row r="7436" spans="1:13" ht="15.15" customHeight="1" thickBot="1" x14ac:dyDescent="0.35">
      <c r="A7436" s="22"/>
      <c r="B7436" s="22"/>
      <c r="C7436" s="22"/>
      <c r="D7436" s="26"/>
      <c r="E7436" s="27" t="s">
        <v>13075</v>
      </c>
      <c r="F7436" s="28"/>
      <c r="G7436" s="29"/>
      <c r="H7436" s="29"/>
      <c r="I7436" s="29"/>
      <c r="J7436" s="41" t="s">
        <v>13076</v>
      </c>
      <c r="K7436" s="42"/>
      <c r="L7436" s="22"/>
      <c r="M7436" s="22"/>
    </row>
    <row r="7437" spans="1:13" ht="15.15" customHeight="1" thickBot="1" x14ac:dyDescent="0.35">
      <c r="A7437" s="22"/>
      <c r="B7437" s="22"/>
      <c r="C7437" s="22"/>
      <c r="D7437" s="26"/>
      <c r="E7437" s="5" t="s">
        <v>13077</v>
      </c>
      <c r="F7437" s="3">
        <v>6</v>
      </c>
      <c r="G7437" s="20">
        <v>2.7</v>
      </c>
      <c r="H7437" s="20">
        <v>3.75</v>
      </c>
      <c r="I7437" s="20"/>
      <c r="J7437" s="30">
        <f>ROUND(F7437*G7437*H7437,3)</f>
        <v>60.75</v>
      </c>
      <c r="K7437" s="22"/>
      <c r="L7437" s="22"/>
      <c r="M7437" s="22"/>
    </row>
    <row r="7438" spans="1:13" ht="15.15" customHeight="1" thickBot="1" x14ac:dyDescent="0.35">
      <c r="A7438" s="22"/>
      <c r="B7438" s="22"/>
      <c r="C7438" s="22"/>
      <c r="D7438" s="26"/>
      <c r="E7438" s="5" t="s">
        <v>13078</v>
      </c>
      <c r="F7438" s="3">
        <v>1</v>
      </c>
      <c r="G7438" s="20">
        <v>3.3</v>
      </c>
      <c r="H7438" s="20">
        <v>7.2</v>
      </c>
      <c r="I7438" s="20"/>
      <c r="J7438" s="30">
        <f>ROUND(F7438*G7438*H7438,3)</f>
        <v>23.76</v>
      </c>
      <c r="K7438" s="22"/>
      <c r="L7438" s="22"/>
      <c r="M7438" s="22"/>
    </row>
    <row r="7439" spans="1:13" ht="15.15" customHeight="1" thickBot="1" x14ac:dyDescent="0.35">
      <c r="A7439" s="22"/>
      <c r="B7439" s="22"/>
      <c r="C7439" s="22"/>
      <c r="D7439" s="26"/>
      <c r="E7439" s="5" t="s">
        <v>13079</v>
      </c>
      <c r="F7439" s="3">
        <v>4</v>
      </c>
      <c r="G7439" s="20">
        <v>3.3</v>
      </c>
      <c r="H7439" s="20">
        <v>3.3</v>
      </c>
      <c r="I7439" s="20"/>
      <c r="J7439" s="30">
        <f>ROUND(F7439*G7439*H7439,3)</f>
        <v>43.56</v>
      </c>
      <c r="K7439" s="32">
        <f>SUM(J7436:J7439)</f>
        <v>128.07</v>
      </c>
      <c r="L7439" s="22"/>
      <c r="M7439" s="22"/>
    </row>
    <row r="7440" spans="1:13" ht="15.45" customHeight="1" thickBot="1" x14ac:dyDescent="0.35">
      <c r="A7440" s="10" t="s">
        <v>13080</v>
      </c>
      <c r="B7440" s="5" t="s">
        <v>13081</v>
      </c>
      <c r="C7440" s="5" t="s">
        <v>13082</v>
      </c>
      <c r="D7440" s="84" t="s">
        <v>13083</v>
      </c>
      <c r="E7440" s="84"/>
      <c r="F7440" s="84"/>
      <c r="G7440" s="84"/>
      <c r="H7440" s="84"/>
      <c r="I7440" s="84"/>
      <c r="J7440" s="84"/>
      <c r="K7440" s="20">
        <f>SUM(K7443:K7448)</f>
        <v>142.45000000000002</v>
      </c>
      <c r="L7440" s="21">
        <f>ROUND(0*(1+M2/100),2)</f>
        <v>0</v>
      </c>
      <c r="M7440" s="21">
        <f>ROUND(K7440*L7440,2)</f>
        <v>0</v>
      </c>
    </row>
    <row r="7441" spans="1:13" ht="104.55" customHeight="1" thickBot="1" x14ac:dyDescent="0.35">
      <c r="A7441" s="22"/>
      <c r="B7441" s="22"/>
      <c r="C7441" s="22"/>
      <c r="D7441" s="84" t="s">
        <v>13084</v>
      </c>
      <c r="E7441" s="84"/>
      <c r="F7441" s="84"/>
      <c r="G7441" s="84"/>
      <c r="H7441" s="84"/>
      <c r="I7441" s="84"/>
      <c r="J7441" s="84"/>
      <c r="K7441" s="84"/>
      <c r="L7441" s="84"/>
      <c r="M7441" s="84"/>
    </row>
    <row r="7442" spans="1:13" ht="15.15" customHeight="1" thickBot="1" x14ac:dyDescent="0.35">
      <c r="A7442" s="22"/>
      <c r="B7442" s="22"/>
      <c r="C7442" s="22"/>
      <c r="D7442" s="22"/>
      <c r="E7442" s="23"/>
      <c r="F7442" s="25" t="s">
        <v>13085</v>
      </c>
      <c r="G7442" s="25" t="s">
        <v>13086</v>
      </c>
      <c r="H7442" s="25" t="s">
        <v>13087</v>
      </c>
      <c r="I7442" s="25" t="s">
        <v>13088</v>
      </c>
      <c r="J7442" s="25" t="s">
        <v>13089</v>
      </c>
      <c r="K7442" s="25" t="s">
        <v>13090</v>
      </c>
      <c r="L7442" s="22"/>
      <c r="M7442" s="22"/>
    </row>
    <row r="7443" spans="1:13" ht="15.15" customHeight="1" thickBot="1" x14ac:dyDescent="0.35">
      <c r="A7443" s="22"/>
      <c r="B7443" s="22"/>
      <c r="C7443" s="22"/>
      <c r="D7443" s="26"/>
      <c r="E7443" s="27" t="s">
        <v>13091</v>
      </c>
      <c r="F7443" s="28"/>
      <c r="G7443" s="29"/>
      <c r="H7443" s="29"/>
      <c r="I7443" s="29"/>
      <c r="J7443" s="41" t="s">
        <v>13092</v>
      </c>
      <c r="K7443" s="42"/>
      <c r="L7443" s="22"/>
      <c r="M7443" s="22"/>
    </row>
    <row r="7444" spans="1:13" ht="15.15" customHeight="1" thickBot="1" x14ac:dyDescent="0.35">
      <c r="A7444" s="22"/>
      <c r="B7444" s="22"/>
      <c r="C7444" s="22"/>
      <c r="D7444" s="26"/>
      <c r="E7444" s="5" t="s">
        <v>13093</v>
      </c>
      <c r="F7444" s="3">
        <v>1</v>
      </c>
      <c r="G7444" s="20">
        <v>1.8</v>
      </c>
      <c r="H7444" s="20">
        <v>12.15</v>
      </c>
      <c r="I7444" s="20"/>
      <c r="J7444" s="30">
        <f>ROUND(F7444*G7444*H7444,3)</f>
        <v>21.87</v>
      </c>
      <c r="K7444" s="22"/>
      <c r="L7444" s="22"/>
      <c r="M7444" s="22"/>
    </row>
    <row r="7445" spans="1:13" ht="15.15" customHeight="1" thickBot="1" x14ac:dyDescent="0.35">
      <c r="A7445" s="22"/>
      <c r="B7445" s="22"/>
      <c r="C7445" s="22"/>
      <c r="D7445" s="26"/>
      <c r="E7445" s="5" t="s">
        <v>13094</v>
      </c>
      <c r="F7445" s="3"/>
      <c r="G7445" s="20"/>
      <c r="H7445" s="20"/>
      <c r="I7445" s="20"/>
      <c r="J7445" s="24" t="s">
        <v>13095</v>
      </c>
      <c r="K7445" s="22"/>
      <c r="L7445" s="22"/>
      <c r="M7445" s="22"/>
    </row>
    <row r="7446" spans="1:13" ht="15.15" customHeight="1" thickBot="1" x14ac:dyDescent="0.35">
      <c r="A7446" s="22"/>
      <c r="B7446" s="22"/>
      <c r="C7446" s="22"/>
      <c r="D7446" s="26"/>
      <c r="E7446" s="5" t="s">
        <v>13096</v>
      </c>
      <c r="F7446" s="3">
        <v>1</v>
      </c>
      <c r="G7446" s="20">
        <v>1.8</v>
      </c>
      <c r="H7446" s="20">
        <v>25</v>
      </c>
      <c r="I7446" s="20"/>
      <c r="J7446" s="30">
        <f>ROUND(F7446*G7446*H7446,3)</f>
        <v>45</v>
      </c>
      <c r="K7446" s="22"/>
      <c r="L7446" s="22"/>
      <c r="M7446" s="22"/>
    </row>
    <row r="7447" spans="1:13" ht="15.15" customHeight="1" thickBot="1" x14ac:dyDescent="0.35">
      <c r="A7447" s="22"/>
      <c r="B7447" s="22"/>
      <c r="C7447" s="22"/>
      <c r="D7447" s="26"/>
      <c r="E7447" s="5" t="s">
        <v>13097</v>
      </c>
      <c r="F7447" s="3">
        <v>1</v>
      </c>
      <c r="G7447" s="20">
        <v>1.6</v>
      </c>
      <c r="H7447" s="20">
        <v>19.45</v>
      </c>
      <c r="I7447" s="20"/>
      <c r="J7447" s="30">
        <f>ROUND(F7447*G7447*H7447,3)</f>
        <v>31.12</v>
      </c>
      <c r="K7447" s="22"/>
      <c r="L7447" s="22"/>
      <c r="M7447" s="22"/>
    </row>
    <row r="7448" spans="1:13" ht="15.15" customHeight="1" thickBot="1" x14ac:dyDescent="0.35">
      <c r="A7448" s="22"/>
      <c r="B7448" s="22"/>
      <c r="C7448" s="22"/>
      <c r="D7448" s="26"/>
      <c r="E7448" s="5" t="s">
        <v>13098</v>
      </c>
      <c r="F7448" s="3">
        <v>1</v>
      </c>
      <c r="G7448" s="20">
        <v>1.8</v>
      </c>
      <c r="H7448" s="20">
        <v>24.7</v>
      </c>
      <c r="I7448" s="20"/>
      <c r="J7448" s="30">
        <f>ROUND(F7448*G7448*H7448,3)</f>
        <v>44.46</v>
      </c>
      <c r="K7448" s="32">
        <f>SUM(J7443:J7448)</f>
        <v>142.45000000000002</v>
      </c>
      <c r="L7448" s="22"/>
      <c r="M7448" s="22"/>
    </row>
    <row r="7449" spans="1:13" ht="15.45" customHeight="1" thickBot="1" x14ac:dyDescent="0.35">
      <c r="A7449" s="10" t="s">
        <v>13099</v>
      </c>
      <c r="B7449" s="5" t="s">
        <v>13100</v>
      </c>
      <c r="C7449" s="5" t="s">
        <v>13101</v>
      </c>
      <c r="D7449" s="84" t="s">
        <v>13102</v>
      </c>
      <c r="E7449" s="84"/>
      <c r="F7449" s="84"/>
      <c r="G7449" s="84"/>
      <c r="H7449" s="84"/>
      <c r="I7449" s="84"/>
      <c r="J7449" s="84"/>
      <c r="K7449" s="20">
        <f>SUM(K7452:K7454)</f>
        <v>33.356000000000002</v>
      </c>
      <c r="L7449" s="21">
        <f>ROUND(0*(1+M2/100),2)</f>
        <v>0</v>
      </c>
      <c r="M7449" s="21">
        <f>ROUND(K7449*L7449,2)</f>
        <v>0</v>
      </c>
    </row>
    <row r="7450" spans="1:13" ht="85.95" customHeight="1" thickBot="1" x14ac:dyDescent="0.35">
      <c r="A7450" s="22"/>
      <c r="B7450" s="22"/>
      <c r="C7450" s="22"/>
      <c r="D7450" s="84" t="s">
        <v>13103</v>
      </c>
      <c r="E7450" s="84"/>
      <c r="F7450" s="84"/>
      <c r="G7450" s="84"/>
      <c r="H7450" s="84"/>
      <c r="I7450" s="84"/>
      <c r="J7450" s="84"/>
      <c r="K7450" s="84"/>
      <c r="L7450" s="84"/>
      <c r="M7450" s="84"/>
    </row>
    <row r="7451" spans="1:13" ht="15.15" customHeight="1" thickBot="1" x14ac:dyDescent="0.35">
      <c r="A7451" s="22"/>
      <c r="B7451" s="22"/>
      <c r="C7451" s="22"/>
      <c r="D7451" s="22"/>
      <c r="E7451" s="23"/>
      <c r="F7451" s="25" t="s">
        <v>13104</v>
      </c>
      <c r="G7451" s="25" t="s">
        <v>13105</v>
      </c>
      <c r="H7451" s="25" t="s">
        <v>13106</v>
      </c>
      <c r="I7451" s="25" t="s">
        <v>13107</v>
      </c>
      <c r="J7451" s="25" t="s">
        <v>13108</v>
      </c>
      <c r="K7451" s="25" t="s">
        <v>13109</v>
      </c>
      <c r="L7451" s="22"/>
      <c r="M7451" s="22"/>
    </row>
    <row r="7452" spans="1:13" ht="15.15" customHeight="1" thickBot="1" x14ac:dyDescent="0.35">
      <c r="A7452" s="22"/>
      <c r="B7452" s="22"/>
      <c r="C7452" s="22"/>
      <c r="D7452" s="26"/>
      <c r="E7452" s="27" t="s">
        <v>13110</v>
      </c>
      <c r="F7452" s="28">
        <v>1</v>
      </c>
      <c r="G7452" s="29">
        <v>6.75</v>
      </c>
      <c r="H7452" s="29">
        <v>4.2</v>
      </c>
      <c r="I7452" s="29"/>
      <c r="J7452" s="31">
        <f>ROUND(F7452*G7452*H7452,3)</f>
        <v>28.35</v>
      </c>
      <c r="K7452" s="42"/>
      <c r="L7452" s="22"/>
      <c r="M7452" s="22"/>
    </row>
    <row r="7453" spans="1:13" ht="15.15" customHeight="1" thickBot="1" x14ac:dyDescent="0.35">
      <c r="A7453" s="22"/>
      <c r="B7453" s="22"/>
      <c r="C7453" s="22"/>
      <c r="D7453" s="26"/>
      <c r="E7453" s="5"/>
      <c r="F7453" s="3">
        <v>1</v>
      </c>
      <c r="G7453" s="20">
        <v>2.85</v>
      </c>
      <c r="H7453" s="20">
        <v>0.65</v>
      </c>
      <c r="I7453" s="20"/>
      <c r="J7453" s="30">
        <f>ROUND(F7453*G7453*H7453,3)</f>
        <v>1.853</v>
      </c>
      <c r="K7453" s="22"/>
      <c r="L7453" s="22"/>
      <c r="M7453" s="22"/>
    </row>
    <row r="7454" spans="1:13" ht="15.15" customHeight="1" thickBot="1" x14ac:dyDescent="0.35">
      <c r="A7454" s="22"/>
      <c r="B7454" s="22"/>
      <c r="C7454" s="22"/>
      <c r="D7454" s="26"/>
      <c r="E7454" s="5"/>
      <c r="F7454" s="3">
        <v>0.5</v>
      </c>
      <c r="G7454" s="20">
        <v>1.3</v>
      </c>
      <c r="H7454" s="20"/>
      <c r="I7454" s="20">
        <v>4.8499999999999996</v>
      </c>
      <c r="J7454" s="30">
        <f>ROUND(F7454*G7454*I7454,3)</f>
        <v>3.153</v>
      </c>
      <c r="K7454" s="32">
        <f>SUM(J7452:J7454)</f>
        <v>33.356000000000002</v>
      </c>
      <c r="L7454" s="22"/>
      <c r="M7454" s="22"/>
    </row>
    <row r="7455" spans="1:13" ht="15.45" customHeight="1" thickBot="1" x14ac:dyDescent="0.35">
      <c r="A7455" s="10" t="s">
        <v>13111</v>
      </c>
      <c r="B7455" s="5" t="s">
        <v>13112</v>
      </c>
      <c r="C7455" s="5" t="s">
        <v>13113</v>
      </c>
      <c r="D7455" s="84" t="s">
        <v>13114</v>
      </c>
      <c r="E7455" s="84"/>
      <c r="F7455" s="84"/>
      <c r="G7455" s="84"/>
      <c r="H7455" s="84"/>
      <c r="I7455" s="84"/>
      <c r="J7455" s="84"/>
      <c r="K7455" s="20">
        <f>SUM(K7458:K7458)</f>
        <v>2.61</v>
      </c>
      <c r="L7455" s="21">
        <f>ROUND(0*(1+M2/100),2)</f>
        <v>0</v>
      </c>
      <c r="M7455" s="21">
        <f>ROUND(K7455*L7455,2)</f>
        <v>0</v>
      </c>
    </row>
    <row r="7456" spans="1:13" ht="104.55" customHeight="1" thickBot="1" x14ac:dyDescent="0.35">
      <c r="A7456" s="22"/>
      <c r="B7456" s="22"/>
      <c r="C7456" s="22"/>
      <c r="D7456" s="84" t="s">
        <v>13115</v>
      </c>
      <c r="E7456" s="84"/>
      <c r="F7456" s="84"/>
      <c r="G7456" s="84"/>
      <c r="H7456" s="84"/>
      <c r="I7456" s="84"/>
      <c r="J7456" s="84"/>
      <c r="K7456" s="84"/>
      <c r="L7456" s="84"/>
      <c r="M7456" s="84"/>
    </row>
    <row r="7457" spans="1:13" ht="15.15" customHeight="1" thickBot="1" x14ac:dyDescent="0.35">
      <c r="A7457" s="22"/>
      <c r="B7457" s="22"/>
      <c r="C7457" s="22"/>
      <c r="D7457" s="22"/>
      <c r="E7457" s="23"/>
      <c r="F7457" s="25" t="s">
        <v>13116</v>
      </c>
      <c r="G7457" s="25" t="s">
        <v>13117</v>
      </c>
      <c r="H7457" s="25" t="s">
        <v>13118</v>
      </c>
      <c r="I7457" s="25" t="s">
        <v>13119</v>
      </c>
      <c r="J7457" s="25" t="s">
        <v>13120</v>
      </c>
      <c r="K7457" s="25" t="s">
        <v>13121</v>
      </c>
      <c r="L7457" s="22"/>
      <c r="M7457" s="22"/>
    </row>
    <row r="7458" spans="1:13" ht="21.3" customHeight="1" thickBot="1" x14ac:dyDescent="0.35">
      <c r="A7458" s="22"/>
      <c r="B7458" s="22"/>
      <c r="C7458" s="22"/>
      <c r="D7458" s="26"/>
      <c r="E7458" s="27" t="s">
        <v>13122</v>
      </c>
      <c r="F7458" s="28">
        <v>1</v>
      </c>
      <c r="G7458" s="29">
        <v>1.8</v>
      </c>
      <c r="H7458" s="29">
        <v>1.45</v>
      </c>
      <c r="I7458" s="29"/>
      <c r="J7458" s="31">
        <f>ROUND(F7458*G7458*H7458,3)</f>
        <v>2.61</v>
      </c>
      <c r="K7458" s="33">
        <f>SUM(J7458:J7458)</f>
        <v>2.61</v>
      </c>
      <c r="L7458" s="22"/>
      <c r="M7458" s="22"/>
    </row>
    <row r="7459" spans="1:13" ht="15.45" customHeight="1" thickBot="1" x14ac:dyDescent="0.35">
      <c r="A7459" s="10" t="s">
        <v>13123</v>
      </c>
      <c r="B7459" s="5" t="s">
        <v>13124</v>
      </c>
      <c r="C7459" s="5" t="s">
        <v>13125</v>
      </c>
      <c r="D7459" s="84" t="s">
        <v>13126</v>
      </c>
      <c r="E7459" s="84"/>
      <c r="F7459" s="84"/>
      <c r="G7459" s="84"/>
      <c r="H7459" s="84"/>
      <c r="I7459" s="84"/>
      <c r="J7459" s="84"/>
      <c r="K7459" s="20">
        <f>SUM(K7462:K7505)</f>
        <v>106.05</v>
      </c>
      <c r="L7459" s="21">
        <f>ROUND(0*(1+M2/100),2)</f>
        <v>0</v>
      </c>
      <c r="M7459" s="21">
        <f>ROUND(K7459*L7459,2)</f>
        <v>0</v>
      </c>
    </row>
    <row r="7460" spans="1:13" ht="49.05" customHeight="1" thickBot="1" x14ac:dyDescent="0.35">
      <c r="A7460" s="22"/>
      <c r="B7460" s="22"/>
      <c r="C7460" s="22"/>
      <c r="D7460" s="84" t="s">
        <v>13127</v>
      </c>
      <c r="E7460" s="84"/>
      <c r="F7460" s="84"/>
      <c r="G7460" s="84"/>
      <c r="H7460" s="84"/>
      <c r="I7460" s="84"/>
      <c r="J7460" s="84"/>
      <c r="K7460" s="84"/>
      <c r="L7460" s="84"/>
      <c r="M7460" s="84"/>
    </row>
    <row r="7461" spans="1:13" ht="15.15" customHeight="1" thickBot="1" x14ac:dyDescent="0.35">
      <c r="A7461" s="22"/>
      <c r="B7461" s="22"/>
      <c r="C7461" s="22"/>
      <c r="D7461" s="22"/>
      <c r="E7461" s="23"/>
      <c r="F7461" s="25" t="s">
        <v>13128</v>
      </c>
      <c r="G7461" s="25" t="s">
        <v>13129</v>
      </c>
      <c r="H7461" s="25" t="s">
        <v>13130</v>
      </c>
      <c r="I7461" s="25" t="s">
        <v>13131</v>
      </c>
      <c r="J7461" s="25" t="s">
        <v>13132</v>
      </c>
      <c r="K7461" s="25" t="s">
        <v>13133</v>
      </c>
      <c r="L7461" s="22"/>
      <c r="M7461" s="22"/>
    </row>
    <row r="7462" spans="1:13" ht="15.15" customHeight="1" thickBot="1" x14ac:dyDescent="0.35">
      <c r="A7462" s="22"/>
      <c r="B7462" s="22"/>
      <c r="C7462" s="22"/>
      <c r="D7462" s="26"/>
      <c r="E7462" s="27" t="s">
        <v>13134</v>
      </c>
      <c r="F7462" s="28"/>
      <c r="G7462" s="29"/>
      <c r="H7462" s="29"/>
      <c r="I7462" s="29"/>
      <c r="J7462" s="41" t="s">
        <v>13135</v>
      </c>
      <c r="K7462" s="42"/>
      <c r="L7462" s="22"/>
      <c r="M7462" s="22"/>
    </row>
    <row r="7463" spans="1:13" ht="15.15" customHeight="1" thickBot="1" x14ac:dyDescent="0.35">
      <c r="A7463" s="22"/>
      <c r="B7463" s="22"/>
      <c r="C7463" s="22"/>
      <c r="D7463" s="26"/>
      <c r="E7463" s="5">
        <v>1</v>
      </c>
      <c r="F7463" s="3">
        <v>1</v>
      </c>
      <c r="G7463" s="20">
        <v>2.7</v>
      </c>
      <c r="H7463" s="20"/>
      <c r="I7463" s="20"/>
      <c r="J7463" s="30">
        <f t="shared" ref="J7463:J7470" si="194">ROUND(F7463*G7463,3)</f>
        <v>2.7</v>
      </c>
      <c r="K7463" s="22"/>
      <c r="L7463" s="22"/>
      <c r="M7463" s="22"/>
    </row>
    <row r="7464" spans="1:13" ht="15.15" customHeight="1" thickBot="1" x14ac:dyDescent="0.35">
      <c r="A7464" s="22"/>
      <c r="B7464" s="22"/>
      <c r="C7464" s="22"/>
      <c r="D7464" s="26"/>
      <c r="E7464" s="5"/>
      <c r="F7464" s="3">
        <v>1</v>
      </c>
      <c r="G7464" s="20">
        <v>2.0499999999999998</v>
      </c>
      <c r="H7464" s="20"/>
      <c r="I7464" s="20"/>
      <c r="J7464" s="30">
        <f t="shared" si="194"/>
        <v>2.0499999999999998</v>
      </c>
      <c r="K7464" s="22"/>
      <c r="L7464" s="22"/>
      <c r="M7464" s="22"/>
    </row>
    <row r="7465" spans="1:13" ht="15.15" customHeight="1" thickBot="1" x14ac:dyDescent="0.35">
      <c r="A7465" s="22"/>
      <c r="B7465" s="22"/>
      <c r="C7465" s="22"/>
      <c r="D7465" s="26"/>
      <c r="E7465" s="5">
        <v>2</v>
      </c>
      <c r="F7465" s="3">
        <v>1</v>
      </c>
      <c r="G7465" s="20">
        <v>1.5</v>
      </c>
      <c r="H7465" s="20"/>
      <c r="I7465" s="20"/>
      <c r="J7465" s="30">
        <f t="shared" si="194"/>
        <v>1.5</v>
      </c>
      <c r="K7465" s="22"/>
      <c r="L7465" s="22"/>
      <c r="M7465" s="22"/>
    </row>
    <row r="7466" spans="1:13" ht="15.15" customHeight="1" thickBot="1" x14ac:dyDescent="0.35">
      <c r="A7466" s="22"/>
      <c r="B7466" s="22"/>
      <c r="C7466" s="22"/>
      <c r="D7466" s="26"/>
      <c r="E7466" s="5"/>
      <c r="F7466" s="3">
        <v>1</v>
      </c>
      <c r="G7466" s="20">
        <v>2</v>
      </c>
      <c r="H7466" s="20"/>
      <c r="I7466" s="20"/>
      <c r="J7466" s="30">
        <f t="shared" si="194"/>
        <v>2</v>
      </c>
      <c r="K7466" s="22"/>
      <c r="L7466" s="22"/>
      <c r="M7466" s="22"/>
    </row>
    <row r="7467" spans="1:13" ht="15.15" customHeight="1" thickBot="1" x14ac:dyDescent="0.35">
      <c r="A7467" s="22"/>
      <c r="B7467" s="22"/>
      <c r="C7467" s="22"/>
      <c r="D7467" s="26"/>
      <c r="E7467" s="5" t="s">
        <v>13136</v>
      </c>
      <c r="F7467" s="3">
        <v>4</v>
      </c>
      <c r="G7467" s="20">
        <v>1.5</v>
      </c>
      <c r="H7467" s="20"/>
      <c r="I7467" s="20"/>
      <c r="J7467" s="30">
        <f t="shared" si="194"/>
        <v>6</v>
      </c>
      <c r="K7467" s="22"/>
      <c r="L7467" s="22"/>
      <c r="M7467" s="22"/>
    </row>
    <row r="7468" spans="1:13" ht="15.15" customHeight="1" thickBot="1" x14ac:dyDescent="0.35">
      <c r="A7468" s="22"/>
      <c r="B7468" s="22"/>
      <c r="C7468" s="22"/>
      <c r="D7468" s="26"/>
      <c r="E7468" s="5"/>
      <c r="F7468" s="3">
        <v>4</v>
      </c>
      <c r="G7468" s="20">
        <v>1.45</v>
      </c>
      <c r="H7468" s="20"/>
      <c r="I7468" s="20"/>
      <c r="J7468" s="30">
        <f t="shared" si="194"/>
        <v>5.8</v>
      </c>
      <c r="K7468" s="22"/>
      <c r="L7468" s="22"/>
      <c r="M7468" s="22"/>
    </row>
    <row r="7469" spans="1:13" ht="15.15" customHeight="1" thickBot="1" x14ac:dyDescent="0.35">
      <c r="A7469" s="22"/>
      <c r="B7469" s="22"/>
      <c r="C7469" s="22"/>
      <c r="D7469" s="26"/>
      <c r="E7469" s="5" t="s">
        <v>13137</v>
      </c>
      <c r="F7469" s="3">
        <v>1</v>
      </c>
      <c r="G7469" s="20">
        <v>3</v>
      </c>
      <c r="H7469" s="20"/>
      <c r="I7469" s="20"/>
      <c r="J7469" s="30">
        <f t="shared" si="194"/>
        <v>3</v>
      </c>
      <c r="K7469" s="22"/>
      <c r="L7469" s="22"/>
      <c r="M7469" s="22"/>
    </row>
    <row r="7470" spans="1:13" ht="15.15" customHeight="1" thickBot="1" x14ac:dyDescent="0.35">
      <c r="A7470" s="22"/>
      <c r="B7470" s="22"/>
      <c r="C7470" s="22"/>
      <c r="D7470" s="26"/>
      <c r="E7470" s="5"/>
      <c r="F7470" s="3">
        <v>1</v>
      </c>
      <c r="G7470" s="20">
        <v>1.25</v>
      </c>
      <c r="H7470" s="20"/>
      <c r="I7470" s="20"/>
      <c r="J7470" s="30">
        <f t="shared" si="194"/>
        <v>1.25</v>
      </c>
      <c r="K7470" s="22"/>
      <c r="L7470" s="22"/>
      <c r="M7470" s="22"/>
    </row>
    <row r="7471" spans="1:13" ht="15.15" customHeight="1" thickBot="1" x14ac:dyDescent="0.35">
      <c r="A7471" s="22"/>
      <c r="B7471" s="22"/>
      <c r="C7471" s="22"/>
      <c r="D7471" s="26"/>
      <c r="E7471" s="5" t="s">
        <v>13138</v>
      </c>
      <c r="F7471" s="3"/>
      <c r="G7471" s="20"/>
      <c r="H7471" s="20"/>
      <c r="I7471" s="20"/>
      <c r="J7471" s="24" t="s">
        <v>13139</v>
      </c>
      <c r="K7471" s="22"/>
      <c r="L7471" s="22"/>
      <c r="M7471" s="22"/>
    </row>
    <row r="7472" spans="1:13" ht="15.15" customHeight="1" thickBot="1" x14ac:dyDescent="0.35">
      <c r="A7472" s="22"/>
      <c r="B7472" s="22"/>
      <c r="C7472" s="22"/>
      <c r="D7472" s="26"/>
      <c r="E7472" s="5">
        <v>101</v>
      </c>
      <c r="F7472" s="3">
        <v>1</v>
      </c>
      <c r="G7472" s="20">
        <v>1.4</v>
      </c>
      <c r="H7472" s="20"/>
      <c r="I7472" s="20"/>
      <c r="J7472" s="30">
        <f t="shared" ref="J7472:J7494" si="195">ROUND(F7472*G7472,3)</f>
        <v>1.4</v>
      </c>
      <c r="K7472" s="22"/>
      <c r="L7472" s="22"/>
      <c r="M7472" s="22"/>
    </row>
    <row r="7473" spans="1:13" ht="15.15" customHeight="1" thickBot="1" x14ac:dyDescent="0.35">
      <c r="A7473" s="22"/>
      <c r="B7473" s="22"/>
      <c r="C7473" s="22"/>
      <c r="D7473" s="26"/>
      <c r="E7473" s="5"/>
      <c r="F7473" s="3">
        <v>1</v>
      </c>
      <c r="G7473" s="20">
        <v>2.2999999999999998</v>
      </c>
      <c r="H7473" s="20"/>
      <c r="I7473" s="20"/>
      <c r="J7473" s="30">
        <f t="shared" si="195"/>
        <v>2.2999999999999998</v>
      </c>
      <c r="K7473" s="22"/>
      <c r="L7473" s="22"/>
      <c r="M7473" s="22"/>
    </row>
    <row r="7474" spans="1:13" ht="15.15" customHeight="1" thickBot="1" x14ac:dyDescent="0.35">
      <c r="A7474" s="22"/>
      <c r="B7474" s="22"/>
      <c r="C7474" s="22"/>
      <c r="D7474" s="26"/>
      <c r="E7474" s="5">
        <v>102</v>
      </c>
      <c r="F7474" s="3">
        <v>1</v>
      </c>
      <c r="G7474" s="20">
        <v>1.5</v>
      </c>
      <c r="H7474" s="20"/>
      <c r="I7474" s="20"/>
      <c r="J7474" s="30">
        <f t="shared" si="195"/>
        <v>1.5</v>
      </c>
      <c r="K7474" s="22"/>
      <c r="L7474" s="22"/>
      <c r="M7474" s="22"/>
    </row>
    <row r="7475" spans="1:13" ht="15.15" customHeight="1" thickBot="1" x14ac:dyDescent="0.35">
      <c r="A7475" s="22"/>
      <c r="B7475" s="22"/>
      <c r="C7475" s="22"/>
      <c r="D7475" s="26"/>
      <c r="E7475" s="5"/>
      <c r="F7475" s="3">
        <v>1</v>
      </c>
      <c r="G7475" s="20">
        <v>2.15</v>
      </c>
      <c r="H7475" s="20"/>
      <c r="I7475" s="20"/>
      <c r="J7475" s="30">
        <f t="shared" si="195"/>
        <v>2.15</v>
      </c>
      <c r="K7475" s="22"/>
      <c r="L7475" s="22"/>
      <c r="M7475" s="22"/>
    </row>
    <row r="7476" spans="1:13" ht="15.15" customHeight="1" thickBot="1" x14ac:dyDescent="0.35">
      <c r="A7476" s="22"/>
      <c r="B7476" s="22"/>
      <c r="C7476" s="22"/>
      <c r="D7476" s="26"/>
      <c r="E7476" s="5" t="s">
        <v>13140</v>
      </c>
      <c r="F7476" s="3">
        <v>6</v>
      </c>
      <c r="G7476" s="20">
        <v>1.5</v>
      </c>
      <c r="H7476" s="20"/>
      <c r="I7476" s="20"/>
      <c r="J7476" s="30">
        <f t="shared" si="195"/>
        <v>9</v>
      </c>
      <c r="K7476" s="22"/>
      <c r="L7476" s="22"/>
      <c r="M7476" s="22"/>
    </row>
    <row r="7477" spans="1:13" ht="15.15" customHeight="1" thickBot="1" x14ac:dyDescent="0.35">
      <c r="A7477" s="22"/>
      <c r="B7477" s="22"/>
      <c r="C7477" s="22"/>
      <c r="D7477" s="26"/>
      <c r="E7477" s="5" t="s">
        <v>13141</v>
      </c>
      <c r="F7477" s="3">
        <v>2</v>
      </c>
      <c r="G7477" s="20">
        <v>2.2999999999999998</v>
      </c>
      <c r="H7477" s="20"/>
      <c r="I7477" s="20"/>
      <c r="J7477" s="30">
        <f t="shared" si="195"/>
        <v>4.5999999999999996</v>
      </c>
      <c r="K7477" s="22"/>
      <c r="L7477" s="22"/>
      <c r="M7477" s="22"/>
    </row>
    <row r="7478" spans="1:13" ht="15.15" customHeight="1" thickBot="1" x14ac:dyDescent="0.35">
      <c r="A7478" s="22"/>
      <c r="B7478" s="22"/>
      <c r="C7478" s="22"/>
      <c r="D7478" s="26"/>
      <c r="E7478" s="5"/>
      <c r="F7478" s="3">
        <v>2</v>
      </c>
      <c r="G7478" s="20">
        <v>1.4</v>
      </c>
      <c r="H7478" s="20"/>
      <c r="I7478" s="20"/>
      <c r="J7478" s="30">
        <f t="shared" si="195"/>
        <v>2.8</v>
      </c>
      <c r="K7478" s="22"/>
      <c r="L7478" s="22"/>
      <c r="M7478" s="22"/>
    </row>
    <row r="7479" spans="1:13" ht="15.15" customHeight="1" thickBot="1" x14ac:dyDescent="0.35">
      <c r="A7479" s="22"/>
      <c r="B7479" s="22"/>
      <c r="C7479" s="22"/>
      <c r="D7479" s="26"/>
      <c r="E7479" s="5">
        <v>108</v>
      </c>
      <c r="F7479" s="3">
        <v>1</v>
      </c>
      <c r="G7479" s="20">
        <v>2.7</v>
      </c>
      <c r="H7479" s="20"/>
      <c r="I7479" s="20"/>
      <c r="J7479" s="30">
        <f t="shared" si="195"/>
        <v>2.7</v>
      </c>
      <c r="K7479" s="22"/>
      <c r="L7479" s="22"/>
      <c r="M7479" s="22"/>
    </row>
    <row r="7480" spans="1:13" ht="15.15" customHeight="1" thickBot="1" x14ac:dyDescent="0.35">
      <c r="A7480" s="22"/>
      <c r="B7480" s="22"/>
      <c r="C7480" s="22"/>
      <c r="D7480" s="26"/>
      <c r="E7480" s="5"/>
      <c r="F7480" s="3">
        <v>1</v>
      </c>
      <c r="G7480" s="20">
        <v>1.4</v>
      </c>
      <c r="H7480" s="20"/>
      <c r="I7480" s="20"/>
      <c r="J7480" s="30">
        <f t="shared" si="195"/>
        <v>1.4</v>
      </c>
      <c r="K7480" s="22"/>
      <c r="L7480" s="22"/>
      <c r="M7480" s="22"/>
    </row>
    <row r="7481" spans="1:13" ht="15.15" customHeight="1" thickBot="1" x14ac:dyDescent="0.35">
      <c r="A7481" s="22"/>
      <c r="B7481" s="22"/>
      <c r="C7481" s="22"/>
      <c r="D7481" s="26"/>
      <c r="E7481" s="5">
        <v>109</v>
      </c>
      <c r="F7481" s="3">
        <v>1</v>
      </c>
      <c r="G7481" s="20">
        <v>1.45</v>
      </c>
      <c r="H7481" s="20"/>
      <c r="I7481" s="20"/>
      <c r="J7481" s="30">
        <f t="shared" si="195"/>
        <v>1.45</v>
      </c>
      <c r="K7481" s="22"/>
      <c r="L7481" s="22"/>
      <c r="M7481" s="22"/>
    </row>
    <row r="7482" spans="1:13" ht="15.15" customHeight="1" thickBot="1" x14ac:dyDescent="0.35">
      <c r="A7482" s="22"/>
      <c r="B7482" s="22"/>
      <c r="C7482" s="22"/>
      <c r="D7482" s="26"/>
      <c r="E7482" s="5"/>
      <c r="F7482" s="3">
        <v>1</v>
      </c>
      <c r="G7482" s="20">
        <v>1.65</v>
      </c>
      <c r="H7482" s="20"/>
      <c r="I7482" s="20"/>
      <c r="J7482" s="30">
        <f t="shared" si="195"/>
        <v>1.65</v>
      </c>
      <c r="K7482" s="22"/>
      <c r="L7482" s="22"/>
      <c r="M7482" s="22"/>
    </row>
    <row r="7483" spans="1:13" ht="15.15" customHeight="1" thickBot="1" x14ac:dyDescent="0.35">
      <c r="A7483" s="22"/>
      <c r="B7483" s="22"/>
      <c r="C7483" s="22"/>
      <c r="D7483" s="26"/>
      <c r="E7483" s="5">
        <v>110</v>
      </c>
      <c r="F7483" s="3">
        <v>1</v>
      </c>
      <c r="G7483" s="20">
        <v>2.1</v>
      </c>
      <c r="H7483" s="20"/>
      <c r="I7483" s="20"/>
      <c r="J7483" s="30">
        <f t="shared" si="195"/>
        <v>2.1</v>
      </c>
      <c r="K7483" s="22"/>
      <c r="L7483" s="22"/>
      <c r="M7483" s="22"/>
    </row>
    <row r="7484" spans="1:13" ht="15.15" customHeight="1" thickBot="1" x14ac:dyDescent="0.35">
      <c r="A7484" s="22"/>
      <c r="B7484" s="22"/>
      <c r="C7484" s="22"/>
      <c r="D7484" s="26"/>
      <c r="E7484" s="5"/>
      <c r="F7484" s="3">
        <v>1</v>
      </c>
      <c r="G7484" s="20">
        <v>1.5</v>
      </c>
      <c r="H7484" s="20"/>
      <c r="I7484" s="20"/>
      <c r="J7484" s="30">
        <f t="shared" si="195"/>
        <v>1.5</v>
      </c>
      <c r="K7484" s="22"/>
      <c r="L7484" s="22"/>
      <c r="M7484" s="22"/>
    </row>
    <row r="7485" spans="1:13" ht="15.15" customHeight="1" thickBot="1" x14ac:dyDescent="0.35">
      <c r="A7485" s="22"/>
      <c r="B7485" s="22"/>
      <c r="C7485" s="22"/>
      <c r="D7485" s="26"/>
      <c r="E7485" s="5">
        <v>111</v>
      </c>
      <c r="F7485" s="3">
        <v>1</v>
      </c>
      <c r="G7485" s="20">
        <v>2.2999999999999998</v>
      </c>
      <c r="H7485" s="20"/>
      <c r="I7485" s="20"/>
      <c r="J7485" s="30">
        <f t="shared" si="195"/>
        <v>2.2999999999999998</v>
      </c>
      <c r="K7485" s="22"/>
      <c r="L7485" s="22"/>
      <c r="M7485" s="22"/>
    </row>
    <row r="7486" spans="1:13" ht="15.15" customHeight="1" thickBot="1" x14ac:dyDescent="0.35">
      <c r="A7486" s="22"/>
      <c r="B7486" s="22"/>
      <c r="C7486" s="22"/>
      <c r="D7486" s="26"/>
      <c r="E7486" s="5">
        <v>112</v>
      </c>
      <c r="F7486" s="3">
        <v>1</v>
      </c>
      <c r="G7486" s="20">
        <v>2.5</v>
      </c>
      <c r="H7486" s="20"/>
      <c r="I7486" s="20"/>
      <c r="J7486" s="30">
        <f t="shared" si="195"/>
        <v>2.5</v>
      </c>
      <c r="K7486" s="22"/>
      <c r="L7486" s="22"/>
      <c r="M7486" s="22"/>
    </row>
    <row r="7487" spans="1:13" ht="15.15" customHeight="1" thickBot="1" x14ac:dyDescent="0.35">
      <c r="A7487" s="22"/>
      <c r="B7487" s="22"/>
      <c r="C7487" s="22"/>
      <c r="D7487" s="26"/>
      <c r="E7487" s="5"/>
      <c r="F7487" s="3">
        <v>1</v>
      </c>
      <c r="G7487" s="20">
        <v>1.4</v>
      </c>
      <c r="H7487" s="20"/>
      <c r="I7487" s="20"/>
      <c r="J7487" s="30">
        <f t="shared" si="195"/>
        <v>1.4</v>
      </c>
      <c r="K7487" s="22"/>
      <c r="L7487" s="22"/>
      <c r="M7487" s="22"/>
    </row>
    <row r="7488" spans="1:13" ht="15.15" customHeight="1" thickBot="1" x14ac:dyDescent="0.35">
      <c r="A7488" s="22"/>
      <c r="B7488" s="22"/>
      <c r="C7488" s="22"/>
      <c r="D7488" s="26"/>
      <c r="E7488" s="5">
        <v>113</v>
      </c>
      <c r="F7488" s="3">
        <v>1</v>
      </c>
      <c r="G7488" s="20">
        <v>2.2999999999999998</v>
      </c>
      <c r="H7488" s="20"/>
      <c r="I7488" s="20"/>
      <c r="J7488" s="30">
        <f t="shared" si="195"/>
        <v>2.2999999999999998</v>
      </c>
      <c r="K7488" s="22"/>
      <c r="L7488" s="22"/>
      <c r="M7488" s="22"/>
    </row>
    <row r="7489" spans="1:13" ht="15.15" customHeight="1" thickBot="1" x14ac:dyDescent="0.35">
      <c r="A7489" s="22"/>
      <c r="B7489" s="22"/>
      <c r="C7489" s="22"/>
      <c r="D7489" s="26"/>
      <c r="E7489" s="5">
        <v>114</v>
      </c>
      <c r="F7489" s="3">
        <v>1</v>
      </c>
      <c r="G7489" s="20">
        <v>2.2999999999999998</v>
      </c>
      <c r="H7489" s="20"/>
      <c r="I7489" s="20"/>
      <c r="J7489" s="30">
        <f t="shared" si="195"/>
        <v>2.2999999999999998</v>
      </c>
      <c r="K7489" s="22"/>
      <c r="L7489" s="22"/>
      <c r="M7489" s="22"/>
    </row>
    <row r="7490" spans="1:13" ht="15.15" customHeight="1" thickBot="1" x14ac:dyDescent="0.35">
      <c r="A7490" s="22"/>
      <c r="B7490" s="22"/>
      <c r="C7490" s="22"/>
      <c r="D7490" s="26"/>
      <c r="E7490" s="5"/>
      <c r="F7490" s="3">
        <v>1</v>
      </c>
      <c r="G7490" s="20">
        <v>1.4</v>
      </c>
      <c r="H7490" s="20"/>
      <c r="I7490" s="20"/>
      <c r="J7490" s="30">
        <f t="shared" si="195"/>
        <v>1.4</v>
      </c>
      <c r="K7490" s="22"/>
      <c r="L7490" s="22"/>
      <c r="M7490" s="22"/>
    </row>
    <row r="7491" spans="1:13" ht="15.15" customHeight="1" thickBot="1" x14ac:dyDescent="0.35">
      <c r="A7491" s="22"/>
      <c r="B7491" s="22"/>
      <c r="C7491" s="22"/>
      <c r="D7491" s="26"/>
      <c r="E7491" s="5">
        <v>115</v>
      </c>
      <c r="F7491" s="3">
        <v>1</v>
      </c>
      <c r="G7491" s="20">
        <v>1.45</v>
      </c>
      <c r="H7491" s="20"/>
      <c r="I7491" s="20"/>
      <c r="J7491" s="30">
        <f t="shared" si="195"/>
        <v>1.45</v>
      </c>
      <c r="K7491" s="22"/>
      <c r="L7491" s="22"/>
      <c r="M7491" s="22"/>
    </row>
    <row r="7492" spans="1:13" ht="15.15" customHeight="1" thickBot="1" x14ac:dyDescent="0.35">
      <c r="A7492" s="22"/>
      <c r="B7492" s="22"/>
      <c r="C7492" s="22"/>
      <c r="D7492" s="26"/>
      <c r="E7492" s="5"/>
      <c r="F7492" s="3">
        <v>1</v>
      </c>
      <c r="G7492" s="20">
        <v>2.2999999999999998</v>
      </c>
      <c r="H7492" s="20"/>
      <c r="I7492" s="20"/>
      <c r="J7492" s="30">
        <f t="shared" si="195"/>
        <v>2.2999999999999998</v>
      </c>
      <c r="K7492" s="22"/>
      <c r="L7492" s="22"/>
      <c r="M7492" s="22"/>
    </row>
    <row r="7493" spans="1:13" ht="15.15" customHeight="1" thickBot="1" x14ac:dyDescent="0.35">
      <c r="A7493" s="22"/>
      <c r="B7493" s="22"/>
      <c r="C7493" s="22"/>
      <c r="D7493" s="26"/>
      <c r="E7493" s="5">
        <v>116</v>
      </c>
      <c r="F7493" s="3">
        <v>1</v>
      </c>
      <c r="G7493" s="20">
        <v>2.7</v>
      </c>
      <c r="H7493" s="20"/>
      <c r="I7493" s="20"/>
      <c r="J7493" s="30">
        <f t="shared" si="195"/>
        <v>2.7</v>
      </c>
      <c r="K7493" s="22"/>
      <c r="L7493" s="22"/>
      <c r="M7493" s="22"/>
    </row>
    <row r="7494" spans="1:13" ht="15.15" customHeight="1" thickBot="1" x14ac:dyDescent="0.35">
      <c r="A7494" s="22"/>
      <c r="B7494" s="22"/>
      <c r="C7494" s="22"/>
      <c r="D7494" s="26"/>
      <c r="E7494" s="5"/>
      <c r="F7494" s="3">
        <v>1</v>
      </c>
      <c r="G7494" s="20">
        <v>1</v>
      </c>
      <c r="H7494" s="20"/>
      <c r="I7494" s="20"/>
      <c r="J7494" s="30">
        <f t="shared" si="195"/>
        <v>1</v>
      </c>
      <c r="K7494" s="22"/>
      <c r="L7494" s="22"/>
      <c r="M7494" s="22"/>
    </row>
    <row r="7495" spans="1:13" ht="15.15" customHeight="1" thickBot="1" x14ac:dyDescent="0.35">
      <c r="A7495" s="22"/>
      <c r="B7495" s="22"/>
      <c r="C7495" s="22"/>
      <c r="D7495" s="26"/>
      <c r="E7495" s="5" t="s">
        <v>13142</v>
      </c>
      <c r="F7495" s="3"/>
      <c r="G7495" s="20"/>
      <c r="H7495" s="20"/>
      <c r="I7495" s="20"/>
      <c r="J7495" s="24" t="s">
        <v>13143</v>
      </c>
      <c r="K7495" s="22"/>
      <c r="L7495" s="22"/>
      <c r="M7495" s="22"/>
    </row>
    <row r="7496" spans="1:13" ht="15.15" customHeight="1" thickBot="1" x14ac:dyDescent="0.35">
      <c r="A7496" s="22"/>
      <c r="B7496" s="22"/>
      <c r="C7496" s="22"/>
      <c r="D7496" s="26"/>
      <c r="E7496" s="5">
        <v>201</v>
      </c>
      <c r="F7496" s="3">
        <v>1</v>
      </c>
      <c r="G7496" s="20">
        <v>1.8</v>
      </c>
      <c r="H7496" s="20"/>
      <c r="I7496" s="20"/>
      <c r="J7496" s="30">
        <f t="shared" ref="J7496:J7505" si="196">ROUND(F7496*G7496,3)</f>
        <v>1.8</v>
      </c>
      <c r="K7496" s="22"/>
      <c r="L7496" s="22"/>
      <c r="M7496" s="22"/>
    </row>
    <row r="7497" spans="1:13" ht="15.15" customHeight="1" thickBot="1" x14ac:dyDescent="0.35">
      <c r="A7497" s="22"/>
      <c r="B7497" s="22"/>
      <c r="C7497" s="22"/>
      <c r="D7497" s="26"/>
      <c r="E7497" s="5"/>
      <c r="F7497" s="3">
        <v>1</v>
      </c>
      <c r="G7497" s="20">
        <v>1.55</v>
      </c>
      <c r="H7497" s="20"/>
      <c r="I7497" s="20"/>
      <c r="J7497" s="30">
        <f t="shared" si="196"/>
        <v>1.55</v>
      </c>
      <c r="K7497" s="22"/>
      <c r="L7497" s="22"/>
      <c r="M7497" s="22"/>
    </row>
    <row r="7498" spans="1:13" ht="15.15" customHeight="1" thickBot="1" x14ac:dyDescent="0.35">
      <c r="A7498" s="22"/>
      <c r="B7498" s="22"/>
      <c r="C7498" s="22"/>
      <c r="D7498" s="26"/>
      <c r="E7498" s="5" t="s">
        <v>13144</v>
      </c>
      <c r="F7498" s="3">
        <v>4</v>
      </c>
      <c r="G7498" s="20">
        <v>1.5</v>
      </c>
      <c r="H7498" s="20"/>
      <c r="I7498" s="20"/>
      <c r="J7498" s="30">
        <f t="shared" si="196"/>
        <v>6</v>
      </c>
      <c r="K7498" s="22"/>
      <c r="L7498" s="22"/>
      <c r="M7498" s="22"/>
    </row>
    <row r="7499" spans="1:13" ht="15.15" customHeight="1" thickBot="1" x14ac:dyDescent="0.35">
      <c r="A7499" s="22"/>
      <c r="B7499" s="22"/>
      <c r="C7499" s="22"/>
      <c r="D7499" s="26"/>
      <c r="E7499" s="5"/>
      <c r="F7499" s="3">
        <v>4</v>
      </c>
      <c r="G7499" s="20">
        <v>1.5</v>
      </c>
      <c r="H7499" s="20"/>
      <c r="I7499" s="20"/>
      <c r="J7499" s="30">
        <f t="shared" si="196"/>
        <v>6</v>
      </c>
      <c r="K7499" s="22"/>
      <c r="L7499" s="22"/>
      <c r="M7499" s="22"/>
    </row>
    <row r="7500" spans="1:13" ht="15.15" customHeight="1" thickBot="1" x14ac:dyDescent="0.35">
      <c r="A7500" s="22"/>
      <c r="B7500" s="22"/>
      <c r="C7500" s="22"/>
      <c r="D7500" s="26"/>
      <c r="E7500" s="5">
        <v>206</v>
      </c>
      <c r="F7500" s="3">
        <v>1</v>
      </c>
      <c r="G7500" s="20">
        <v>1.5</v>
      </c>
      <c r="H7500" s="20"/>
      <c r="I7500" s="20"/>
      <c r="J7500" s="30">
        <f t="shared" si="196"/>
        <v>1.5</v>
      </c>
      <c r="K7500" s="22"/>
      <c r="L7500" s="22"/>
      <c r="M7500" s="22"/>
    </row>
    <row r="7501" spans="1:13" ht="15.15" customHeight="1" thickBot="1" x14ac:dyDescent="0.35">
      <c r="A7501" s="22"/>
      <c r="B7501" s="22"/>
      <c r="C7501" s="22"/>
      <c r="D7501" s="26"/>
      <c r="E7501" s="5">
        <v>207</v>
      </c>
      <c r="F7501" s="3">
        <v>1</v>
      </c>
      <c r="G7501" s="20">
        <v>2.2999999999999998</v>
      </c>
      <c r="H7501" s="20"/>
      <c r="I7501" s="20"/>
      <c r="J7501" s="30">
        <f t="shared" si="196"/>
        <v>2.2999999999999998</v>
      </c>
      <c r="K7501" s="22"/>
      <c r="L7501" s="22"/>
      <c r="M7501" s="22"/>
    </row>
    <row r="7502" spans="1:13" ht="15.15" customHeight="1" thickBot="1" x14ac:dyDescent="0.35">
      <c r="A7502" s="22"/>
      <c r="B7502" s="22"/>
      <c r="C7502" s="22"/>
      <c r="D7502" s="26"/>
      <c r="E7502" s="5"/>
      <c r="F7502" s="3">
        <v>1</v>
      </c>
      <c r="G7502" s="20">
        <v>1.9</v>
      </c>
      <c r="H7502" s="20"/>
      <c r="I7502" s="20"/>
      <c r="J7502" s="30">
        <f t="shared" si="196"/>
        <v>1.9</v>
      </c>
      <c r="K7502" s="22"/>
      <c r="L7502" s="22"/>
      <c r="M7502" s="22"/>
    </row>
    <row r="7503" spans="1:13" ht="15.15" customHeight="1" thickBot="1" x14ac:dyDescent="0.35">
      <c r="A7503" s="22"/>
      <c r="B7503" s="22"/>
      <c r="C7503" s="22"/>
      <c r="D7503" s="26"/>
      <c r="E7503" s="5">
        <v>208</v>
      </c>
      <c r="F7503" s="3">
        <v>1</v>
      </c>
      <c r="G7503" s="20">
        <v>2.7</v>
      </c>
      <c r="H7503" s="20"/>
      <c r="I7503" s="20"/>
      <c r="J7503" s="30">
        <f t="shared" si="196"/>
        <v>2.7</v>
      </c>
      <c r="K7503" s="22"/>
      <c r="L7503" s="22"/>
      <c r="M7503" s="22"/>
    </row>
    <row r="7504" spans="1:13" ht="15.15" customHeight="1" thickBot="1" x14ac:dyDescent="0.35">
      <c r="A7504" s="22"/>
      <c r="B7504" s="22"/>
      <c r="C7504" s="22"/>
      <c r="D7504" s="26"/>
      <c r="E7504" s="5"/>
      <c r="F7504" s="3">
        <v>1</v>
      </c>
      <c r="G7504" s="20">
        <v>1.3</v>
      </c>
      <c r="H7504" s="20"/>
      <c r="I7504" s="20"/>
      <c r="J7504" s="30">
        <f t="shared" si="196"/>
        <v>1.3</v>
      </c>
      <c r="K7504" s="22"/>
      <c r="L7504" s="22"/>
      <c r="M7504" s="22"/>
    </row>
    <row r="7505" spans="1:13" ht="15.15" customHeight="1" thickBot="1" x14ac:dyDescent="0.35">
      <c r="A7505" s="22"/>
      <c r="B7505" s="22"/>
      <c r="C7505" s="22"/>
      <c r="D7505" s="26"/>
      <c r="E7505" s="5">
        <v>209</v>
      </c>
      <c r="F7505" s="3">
        <v>1</v>
      </c>
      <c r="G7505" s="20">
        <v>2.5</v>
      </c>
      <c r="H7505" s="20"/>
      <c r="I7505" s="20"/>
      <c r="J7505" s="30">
        <f t="shared" si="196"/>
        <v>2.5</v>
      </c>
      <c r="K7505" s="32">
        <f>SUM(J7462:J7505)</f>
        <v>106.05</v>
      </c>
      <c r="L7505" s="22"/>
      <c r="M7505" s="22"/>
    </row>
    <row r="7506" spans="1:13" ht="15.45" customHeight="1" thickBot="1" x14ac:dyDescent="0.35">
      <c r="A7506" s="10" t="s">
        <v>13145</v>
      </c>
      <c r="B7506" s="5" t="s">
        <v>13146</v>
      </c>
      <c r="C7506" s="5" t="s">
        <v>13147</v>
      </c>
      <c r="D7506" s="84" t="s">
        <v>13148</v>
      </c>
      <c r="E7506" s="84"/>
      <c r="F7506" s="84"/>
      <c r="G7506" s="84"/>
      <c r="H7506" s="84"/>
      <c r="I7506" s="84"/>
      <c r="J7506" s="84"/>
      <c r="K7506" s="20">
        <f>SUM(K7509:K7521)</f>
        <v>24.7</v>
      </c>
      <c r="L7506" s="21">
        <f>ROUND(0*(1+M2/100),2)</f>
        <v>0</v>
      </c>
      <c r="M7506" s="21">
        <f>ROUND(K7506*L7506,2)</f>
        <v>0</v>
      </c>
    </row>
    <row r="7507" spans="1:13" ht="49.05" customHeight="1" thickBot="1" x14ac:dyDescent="0.35">
      <c r="A7507" s="22"/>
      <c r="B7507" s="22"/>
      <c r="C7507" s="22"/>
      <c r="D7507" s="84" t="s">
        <v>13149</v>
      </c>
      <c r="E7507" s="84"/>
      <c r="F7507" s="84"/>
      <c r="G7507" s="84"/>
      <c r="H7507" s="84"/>
      <c r="I7507" s="84"/>
      <c r="J7507" s="84"/>
      <c r="K7507" s="84"/>
      <c r="L7507" s="84"/>
      <c r="M7507" s="84"/>
    </row>
    <row r="7508" spans="1:13" ht="15.15" customHeight="1" thickBot="1" x14ac:dyDescent="0.35">
      <c r="A7508" s="22"/>
      <c r="B7508" s="22"/>
      <c r="C7508" s="22"/>
      <c r="D7508" s="22"/>
      <c r="E7508" s="23"/>
      <c r="F7508" s="25" t="s">
        <v>13150</v>
      </c>
      <c r="G7508" s="25" t="s">
        <v>13151</v>
      </c>
      <c r="H7508" s="25" t="s">
        <v>13152</v>
      </c>
      <c r="I7508" s="25" t="s">
        <v>13153</v>
      </c>
      <c r="J7508" s="25" t="s">
        <v>13154</v>
      </c>
      <c r="K7508" s="25" t="s">
        <v>13155</v>
      </c>
      <c r="L7508" s="22"/>
      <c r="M7508" s="22"/>
    </row>
    <row r="7509" spans="1:13" ht="15.15" customHeight="1" thickBot="1" x14ac:dyDescent="0.35">
      <c r="A7509" s="22"/>
      <c r="B7509" s="22"/>
      <c r="C7509" s="22"/>
      <c r="D7509" s="26"/>
      <c r="E7509" s="27" t="s">
        <v>13156</v>
      </c>
      <c r="F7509" s="28"/>
      <c r="G7509" s="29"/>
      <c r="H7509" s="29"/>
      <c r="I7509" s="29"/>
      <c r="J7509" s="41" t="s">
        <v>13157</v>
      </c>
      <c r="K7509" s="42"/>
      <c r="L7509" s="22"/>
      <c r="M7509" s="22"/>
    </row>
    <row r="7510" spans="1:13" ht="15.15" customHeight="1" thickBot="1" x14ac:dyDescent="0.35">
      <c r="A7510" s="22"/>
      <c r="B7510" s="22"/>
      <c r="C7510" s="22"/>
      <c r="D7510" s="26"/>
      <c r="E7510" s="5" t="s">
        <v>13158</v>
      </c>
      <c r="F7510" s="3">
        <v>2</v>
      </c>
      <c r="G7510" s="20">
        <v>2.1</v>
      </c>
      <c r="H7510" s="20"/>
      <c r="I7510" s="20"/>
      <c r="J7510" s="30">
        <f>ROUND(F7510*G7510,3)</f>
        <v>4.2</v>
      </c>
      <c r="K7510" s="22"/>
      <c r="L7510" s="22"/>
      <c r="M7510" s="22"/>
    </row>
    <row r="7511" spans="1:13" ht="15.15" customHeight="1" thickBot="1" x14ac:dyDescent="0.35">
      <c r="A7511" s="22"/>
      <c r="B7511" s="22"/>
      <c r="C7511" s="22"/>
      <c r="D7511" s="26"/>
      <c r="E7511" s="5" t="s">
        <v>13159</v>
      </c>
      <c r="F7511" s="3">
        <v>1</v>
      </c>
      <c r="G7511" s="20">
        <v>2</v>
      </c>
      <c r="H7511" s="20"/>
      <c r="I7511" s="20"/>
      <c r="J7511" s="30">
        <f>ROUND(F7511*G7511,3)</f>
        <v>2</v>
      </c>
      <c r="K7511" s="22"/>
      <c r="L7511" s="22"/>
      <c r="M7511" s="22"/>
    </row>
    <row r="7512" spans="1:13" ht="15.15" customHeight="1" thickBot="1" x14ac:dyDescent="0.35">
      <c r="A7512" s="22"/>
      <c r="B7512" s="22"/>
      <c r="C7512" s="22"/>
      <c r="D7512" s="26"/>
      <c r="E7512" s="5" t="s">
        <v>13160</v>
      </c>
      <c r="F7512" s="3"/>
      <c r="G7512" s="20"/>
      <c r="H7512" s="20"/>
      <c r="I7512" s="20"/>
      <c r="J7512" s="24" t="s">
        <v>13161</v>
      </c>
      <c r="K7512" s="22"/>
      <c r="L7512" s="22"/>
      <c r="M7512" s="22"/>
    </row>
    <row r="7513" spans="1:13" ht="15.15" customHeight="1" thickBot="1" x14ac:dyDescent="0.35">
      <c r="A7513" s="22"/>
      <c r="B7513" s="22"/>
      <c r="C7513" s="22"/>
      <c r="D7513" s="26"/>
      <c r="E7513" s="5" t="s">
        <v>13162</v>
      </c>
      <c r="F7513" s="3">
        <v>2</v>
      </c>
      <c r="G7513" s="20">
        <v>1.8</v>
      </c>
      <c r="H7513" s="20"/>
      <c r="I7513" s="20"/>
      <c r="J7513" s="30">
        <f>ROUND(F7513*G7513,3)</f>
        <v>3.6</v>
      </c>
      <c r="K7513" s="22"/>
      <c r="L7513" s="22"/>
      <c r="M7513" s="22"/>
    </row>
    <row r="7514" spans="1:13" ht="15.15" customHeight="1" thickBot="1" x14ac:dyDescent="0.35">
      <c r="A7514" s="22"/>
      <c r="B7514" s="22"/>
      <c r="C7514" s="22"/>
      <c r="D7514" s="26"/>
      <c r="E7514" s="5" t="s">
        <v>13163</v>
      </c>
      <c r="F7514" s="3">
        <v>2</v>
      </c>
      <c r="G7514" s="20">
        <v>1.6</v>
      </c>
      <c r="H7514" s="20"/>
      <c r="I7514" s="20"/>
      <c r="J7514" s="30">
        <f>ROUND(F7514*G7514,3)</f>
        <v>3.2</v>
      </c>
      <c r="K7514" s="22"/>
      <c r="L7514" s="22"/>
      <c r="M7514" s="22"/>
    </row>
    <row r="7515" spans="1:13" ht="15.15" customHeight="1" thickBot="1" x14ac:dyDescent="0.35">
      <c r="A7515" s="22"/>
      <c r="B7515" s="22"/>
      <c r="C7515" s="22"/>
      <c r="D7515" s="26"/>
      <c r="E7515" s="5">
        <v>109</v>
      </c>
      <c r="F7515" s="3">
        <v>1</v>
      </c>
      <c r="G7515" s="20">
        <v>4.4000000000000004</v>
      </c>
      <c r="H7515" s="20"/>
      <c r="I7515" s="20"/>
      <c r="J7515" s="30">
        <f>ROUND(F7515*G7515,3)</f>
        <v>4.4000000000000004</v>
      </c>
      <c r="K7515" s="22"/>
      <c r="L7515" s="22"/>
      <c r="M7515" s="22"/>
    </row>
    <row r="7516" spans="1:13" ht="15.15" customHeight="1" thickBot="1" x14ac:dyDescent="0.35">
      <c r="A7516" s="22"/>
      <c r="B7516" s="22"/>
      <c r="C7516" s="22"/>
      <c r="D7516" s="26"/>
      <c r="E7516" s="5" t="s">
        <v>13164</v>
      </c>
      <c r="F7516" s="3"/>
      <c r="G7516" s="20"/>
      <c r="H7516" s="20"/>
      <c r="I7516" s="20"/>
      <c r="J7516" s="24" t="s">
        <v>13165</v>
      </c>
      <c r="K7516" s="22"/>
      <c r="L7516" s="22"/>
      <c r="M7516" s="22"/>
    </row>
    <row r="7517" spans="1:13" ht="15.15" customHeight="1" thickBot="1" x14ac:dyDescent="0.35">
      <c r="A7517" s="22"/>
      <c r="B7517" s="22"/>
      <c r="C7517" s="22"/>
      <c r="D7517" s="26"/>
      <c r="E7517" s="5">
        <v>205</v>
      </c>
      <c r="F7517" s="3">
        <v>1</v>
      </c>
      <c r="G7517" s="20">
        <v>1.5</v>
      </c>
      <c r="H7517" s="20"/>
      <c r="I7517" s="20"/>
      <c r="J7517" s="30">
        <f>ROUND(F7517*G7517,3)</f>
        <v>1.5</v>
      </c>
      <c r="K7517" s="22"/>
      <c r="L7517" s="22"/>
      <c r="M7517" s="22"/>
    </row>
    <row r="7518" spans="1:13" ht="15.15" customHeight="1" thickBot="1" x14ac:dyDescent="0.35">
      <c r="A7518" s="22"/>
      <c r="B7518" s="22"/>
      <c r="C7518" s="22"/>
      <c r="D7518" s="26"/>
      <c r="E7518" s="5">
        <v>206</v>
      </c>
      <c r="F7518" s="3">
        <v>1</v>
      </c>
      <c r="G7518" s="20">
        <v>1.85</v>
      </c>
      <c r="H7518" s="20"/>
      <c r="I7518" s="20"/>
      <c r="J7518" s="30">
        <f>ROUND(F7518*G7518,3)</f>
        <v>1.85</v>
      </c>
      <c r="K7518" s="22"/>
      <c r="L7518" s="22"/>
      <c r="M7518" s="22"/>
    </row>
    <row r="7519" spans="1:13" ht="15.15" customHeight="1" thickBot="1" x14ac:dyDescent="0.35">
      <c r="A7519" s="22"/>
      <c r="B7519" s="22"/>
      <c r="C7519" s="22"/>
      <c r="D7519" s="26"/>
      <c r="E7519" s="5"/>
      <c r="F7519" s="3">
        <v>1</v>
      </c>
      <c r="G7519" s="20">
        <v>1.25</v>
      </c>
      <c r="H7519" s="20"/>
      <c r="I7519" s="20"/>
      <c r="J7519" s="30">
        <f>ROUND(F7519*G7519,3)</f>
        <v>1.25</v>
      </c>
      <c r="K7519" s="22"/>
      <c r="L7519" s="22"/>
      <c r="M7519" s="22"/>
    </row>
    <row r="7520" spans="1:13" ht="15.15" customHeight="1" thickBot="1" x14ac:dyDescent="0.35">
      <c r="A7520" s="22"/>
      <c r="B7520" s="22"/>
      <c r="C7520" s="22"/>
      <c r="D7520" s="26"/>
      <c r="E7520" s="5">
        <v>207</v>
      </c>
      <c r="F7520" s="3">
        <v>1</v>
      </c>
      <c r="G7520" s="20">
        <v>1.5</v>
      </c>
      <c r="H7520" s="20"/>
      <c r="I7520" s="20"/>
      <c r="J7520" s="30">
        <f>ROUND(F7520*G7520,3)</f>
        <v>1.5</v>
      </c>
      <c r="K7520" s="22"/>
      <c r="L7520" s="22"/>
      <c r="M7520" s="22"/>
    </row>
    <row r="7521" spans="1:13" ht="15.15" customHeight="1" thickBot="1" x14ac:dyDescent="0.35">
      <c r="A7521" s="22"/>
      <c r="B7521" s="22"/>
      <c r="C7521" s="22"/>
      <c r="D7521" s="26"/>
      <c r="E7521" s="5">
        <v>208</v>
      </c>
      <c r="F7521" s="3">
        <v>1</v>
      </c>
      <c r="G7521" s="20">
        <v>1.2</v>
      </c>
      <c r="H7521" s="20"/>
      <c r="I7521" s="20"/>
      <c r="J7521" s="30">
        <f>ROUND(F7521*G7521,3)</f>
        <v>1.2</v>
      </c>
      <c r="K7521" s="32">
        <f>SUM(J7509:J7521)</f>
        <v>24.7</v>
      </c>
      <c r="L7521" s="22"/>
      <c r="M7521" s="22"/>
    </row>
    <row r="7522" spans="1:13" ht="15.45" customHeight="1" thickBot="1" x14ac:dyDescent="0.35">
      <c r="A7522" s="10" t="s">
        <v>13166</v>
      </c>
      <c r="B7522" s="5" t="s">
        <v>13167</v>
      </c>
      <c r="C7522" s="5" t="s">
        <v>13168</v>
      </c>
      <c r="D7522" s="84" t="s">
        <v>13169</v>
      </c>
      <c r="E7522" s="84"/>
      <c r="F7522" s="84"/>
      <c r="G7522" s="84"/>
      <c r="H7522" s="84"/>
      <c r="I7522" s="84"/>
      <c r="J7522" s="84"/>
      <c r="K7522" s="20">
        <f>SUM(K7525:K7527)</f>
        <v>4</v>
      </c>
      <c r="L7522" s="21">
        <f>ROUND(0*(1+M2/100),2)</f>
        <v>0</v>
      </c>
      <c r="M7522" s="21">
        <f>ROUND(K7522*L7522,2)</f>
        <v>0</v>
      </c>
    </row>
    <row r="7523" spans="1:13" ht="49.05" customHeight="1" thickBot="1" x14ac:dyDescent="0.35">
      <c r="A7523" s="22"/>
      <c r="B7523" s="22"/>
      <c r="C7523" s="22"/>
      <c r="D7523" s="84" t="s">
        <v>13170</v>
      </c>
      <c r="E7523" s="84"/>
      <c r="F7523" s="84"/>
      <c r="G7523" s="84"/>
      <c r="H7523" s="84"/>
      <c r="I7523" s="84"/>
      <c r="J7523" s="84"/>
      <c r="K7523" s="84"/>
      <c r="L7523" s="84"/>
      <c r="M7523" s="84"/>
    </row>
    <row r="7524" spans="1:13" ht="15.15" customHeight="1" thickBot="1" x14ac:dyDescent="0.35">
      <c r="A7524" s="22"/>
      <c r="B7524" s="22"/>
      <c r="C7524" s="22"/>
      <c r="D7524" s="22"/>
      <c r="E7524" s="23"/>
      <c r="F7524" s="25" t="s">
        <v>13171</v>
      </c>
      <c r="G7524" s="25" t="s">
        <v>13172</v>
      </c>
      <c r="H7524" s="25" t="s">
        <v>13173</v>
      </c>
      <c r="I7524" s="25" t="s">
        <v>13174</v>
      </c>
      <c r="J7524" s="25" t="s">
        <v>13175</v>
      </c>
      <c r="K7524" s="25" t="s">
        <v>13176</v>
      </c>
      <c r="L7524" s="22"/>
      <c r="M7524" s="22"/>
    </row>
    <row r="7525" spans="1:13" ht="15.15" customHeight="1" thickBot="1" x14ac:dyDescent="0.35">
      <c r="A7525" s="22"/>
      <c r="B7525" s="22"/>
      <c r="C7525" s="22"/>
      <c r="D7525" s="26"/>
      <c r="E7525" s="27" t="s">
        <v>13177</v>
      </c>
      <c r="F7525" s="28"/>
      <c r="G7525" s="29"/>
      <c r="H7525" s="29"/>
      <c r="I7525" s="29"/>
      <c r="J7525" s="41" t="s">
        <v>13178</v>
      </c>
      <c r="K7525" s="42"/>
      <c r="L7525" s="22"/>
      <c r="M7525" s="22"/>
    </row>
    <row r="7526" spans="1:13" ht="15.15" customHeight="1" thickBot="1" x14ac:dyDescent="0.35">
      <c r="A7526" s="22"/>
      <c r="B7526" s="22"/>
      <c r="C7526" s="22"/>
      <c r="D7526" s="26"/>
      <c r="E7526" s="5" t="s">
        <v>13179</v>
      </c>
      <c r="F7526" s="3">
        <v>1</v>
      </c>
      <c r="G7526" s="20">
        <v>3.85</v>
      </c>
      <c r="H7526" s="20"/>
      <c r="I7526" s="20"/>
      <c r="J7526" s="30">
        <f>ROUND(F7526*G7526,3)</f>
        <v>3.85</v>
      </c>
      <c r="K7526" s="22"/>
      <c r="L7526" s="22"/>
      <c r="M7526" s="22"/>
    </row>
    <row r="7527" spans="1:13" ht="15.15" customHeight="1" thickBot="1" x14ac:dyDescent="0.35">
      <c r="A7527" s="22"/>
      <c r="B7527" s="22"/>
      <c r="C7527" s="22"/>
      <c r="D7527" s="26"/>
      <c r="E7527" s="5"/>
      <c r="F7527" s="3">
        <v>1</v>
      </c>
      <c r="G7527" s="20">
        <v>0.15</v>
      </c>
      <c r="H7527" s="20"/>
      <c r="I7527" s="20"/>
      <c r="J7527" s="30">
        <f>ROUND(F7527*G7527,3)</f>
        <v>0.15</v>
      </c>
      <c r="K7527" s="32">
        <f>SUM(J7525:J7527)</f>
        <v>4</v>
      </c>
      <c r="L7527" s="22"/>
      <c r="M7527" s="22"/>
    </row>
    <row r="7528" spans="1:13" ht="15.45" customHeight="1" thickBot="1" x14ac:dyDescent="0.35">
      <c r="A7528" s="10" t="s">
        <v>13180</v>
      </c>
      <c r="B7528" s="5" t="s">
        <v>13181</v>
      </c>
      <c r="C7528" s="5" t="s">
        <v>13182</v>
      </c>
      <c r="D7528" s="84" t="s">
        <v>13183</v>
      </c>
      <c r="E7528" s="84"/>
      <c r="F7528" s="84"/>
      <c r="G7528" s="84"/>
      <c r="H7528" s="84"/>
      <c r="I7528" s="84"/>
      <c r="J7528" s="84"/>
      <c r="K7528" s="20">
        <f>SUM(K7531:K7535)</f>
        <v>12.75</v>
      </c>
      <c r="L7528" s="21">
        <f>ROUND(0*(1+M2/100),2)</f>
        <v>0</v>
      </c>
      <c r="M7528" s="21">
        <f>ROUND(K7528*L7528,2)</f>
        <v>0</v>
      </c>
    </row>
    <row r="7529" spans="1:13" ht="49.05" customHeight="1" thickBot="1" x14ac:dyDescent="0.35">
      <c r="A7529" s="22"/>
      <c r="B7529" s="22"/>
      <c r="C7529" s="22"/>
      <c r="D7529" s="84" t="s">
        <v>13184</v>
      </c>
      <c r="E7529" s="84"/>
      <c r="F7529" s="84"/>
      <c r="G7529" s="84"/>
      <c r="H7529" s="84"/>
      <c r="I7529" s="84"/>
      <c r="J7529" s="84"/>
      <c r="K7529" s="84"/>
      <c r="L7529" s="84"/>
      <c r="M7529" s="84"/>
    </row>
    <row r="7530" spans="1:13" ht="15.15" customHeight="1" thickBot="1" x14ac:dyDescent="0.35">
      <c r="A7530" s="22"/>
      <c r="B7530" s="22"/>
      <c r="C7530" s="22"/>
      <c r="D7530" s="22"/>
      <c r="E7530" s="23"/>
      <c r="F7530" s="25" t="s">
        <v>13185</v>
      </c>
      <c r="G7530" s="25" t="s">
        <v>13186</v>
      </c>
      <c r="H7530" s="25" t="s">
        <v>13187</v>
      </c>
      <c r="I7530" s="25" t="s">
        <v>13188</v>
      </c>
      <c r="J7530" s="25" t="s">
        <v>13189</v>
      </c>
      <c r="K7530" s="25" t="s">
        <v>13190</v>
      </c>
      <c r="L7530" s="22"/>
      <c r="M7530" s="22"/>
    </row>
    <row r="7531" spans="1:13" ht="15.15" customHeight="1" thickBot="1" x14ac:dyDescent="0.35">
      <c r="A7531" s="22"/>
      <c r="B7531" s="22"/>
      <c r="C7531" s="22"/>
      <c r="D7531" s="26"/>
      <c r="E7531" s="27" t="s">
        <v>13191</v>
      </c>
      <c r="F7531" s="28"/>
      <c r="G7531" s="29"/>
      <c r="H7531" s="29"/>
      <c r="I7531" s="29"/>
      <c r="J7531" s="41" t="s">
        <v>13192</v>
      </c>
      <c r="K7531" s="42"/>
      <c r="L7531" s="22"/>
      <c r="M7531" s="22"/>
    </row>
    <row r="7532" spans="1:13" ht="15.15" customHeight="1" thickBot="1" x14ac:dyDescent="0.35">
      <c r="A7532" s="22"/>
      <c r="B7532" s="22"/>
      <c r="C7532" s="22"/>
      <c r="D7532" s="26"/>
      <c r="E7532" s="5" t="s">
        <v>13193</v>
      </c>
      <c r="F7532" s="3">
        <v>1</v>
      </c>
      <c r="G7532" s="20">
        <v>6.7</v>
      </c>
      <c r="H7532" s="20"/>
      <c r="I7532" s="20"/>
      <c r="J7532" s="30">
        <f>ROUND(F7532*G7532,3)</f>
        <v>6.7</v>
      </c>
      <c r="K7532" s="22"/>
      <c r="L7532" s="22"/>
      <c r="M7532" s="22"/>
    </row>
    <row r="7533" spans="1:13" ht="15.15" customHeight="1" thickBot="1" x14ac:dyDescent="0.35">
      <c r="A7533" s="22"/>
      <c r="B7533" s="22"/>
      <c r="C7533" s="22"/>
      <c r="D7533" s="26"/>
      <c r="E7533" s="5"/>
      <c r="F7533" s="3">
        <v>1</v>
      </c>
      <c r="G7533" s="20">
        <v>2.65</v>
      </c>
      <c r="H7533" s="20"/>
      <c r="I7533" s="20"/>
      <c r="J7533" s="30">
        <f>ROUND(F7533*G7533,3)</f>
        <v>2.65</v>
      </c>
      <c r="K7533" s="22"/>
      <c r="L7533" s="22"/>
      <c r="M7533" s="22"/>
    </row>
    <row r="7534" spans="1:13" ht="15.15" customHeight="1" thickBot="1" x14ac:dyDescent="0.35">
      <c r="A7534" s="22"/>
      <c r="B7534" s="22"/>
      <c r="C7534" s="22"/>
      <c r="D7534" s="26"/>
      <c r="E7534" s="5" t="s">
        <v>13194</v>
      </c>
      <c r="F7534" s="3">
        <v>1</v>
      </c>
      <c r="G7534" s="20">
        <v>2.1</v>
      </c>
      <c r="H7534" s="20"/>
      <c r="I7534" s="20"/>
      <c r="J7534" s="30">
        <f>ROUND(F7534*G7534,3)</f>
        <v>2.1</v>
      </c>
      <c r="K7534" s="22"/>
      <c r="L7534" s="22"/>
      <c r="M7534" s="22"/>
    </row>
    <row r="7535" spans="1:13" ht="15.15" customHeight="1" thickBot="1" x14ac:dyDescent="0.35">
      <c r="A7535" s="22"/>
      <c r="B7535" s="22"/>
      <c r="C7535" s="22"/>
      <c r="D7535" s="26"/>
      <c r="E7535" s="5"/>
      <c r="F7535" s="3">
        <v>1</v>
      </c>
      <c r="G7535" s="20">
        <v>1.3</v>
      </c>
      <c r="H7535" s="20"/>
      <c r="I7535" s="20"/>
      <c r="J7535" s="30">
        <f>ROUND(F7535*G7535,3)</f>
        <v>1.3</v>
      </c>
      <c r="K7535" s="32">
        <f>SUM(J7531:J7535)</f>
        <v>12.75</v>
      </c>
      <c r="L7535" s="22"/>
      <c r="M7535" s="22"/>
    </row>
    <row r="7536" spans="1:13" ht="15.45" customHeight="1" thickBot="1" x14ac:dyDescent="0.35">
      <c r="A7536" s="10" t="s">
        <v>13195</v>
      </c>
      <c r="B7536" s="5" t="s">
        <v>13196</v>
      </c>
      <c r="C7536" s="5" t="s">
        <v>13197</v>
      </c>
      <c r="D7536" s="84" t="s">
        <v>13198</v>
      </c>
      <c r="E7536" s="84"/>
      <c r="F7536" s="84"/>
      <c r="G7536" s="84"/>
      <c r="H7536" s="84"/>
      <c r="I7536" s="84"/>
      <c r="J7536" s="84"/>
      <c r="K7536" s="20">
        <f>SUM(K7539:K7569)</f>
        <v>166.84000000000003</v>
      </c>
      <c r="L7536" s="21">
        <f>ROUND(0*(1+M2/100),2)</f>
        <v>0</v>
      </c>
      <c r="M7536" s="21">
        <f>ROUND(K7536*L7536,2)</f>
        <v>0</v>
      </c>
    </row>
    <row r="7537" spans="1:13" ht="49.05" customHeight="1" thickBot="1" x14ac:dyDescent="0.35">
      <c r="A7537" s="22"/>
      <c r="B7537" s="22"/>
      <c r="C7537" s="22"/>
      <c r="D7537" s="84" t="s">
        <v>13199</v>
      </c>
      <c r="E7537" s="84"/>
      <c r="F7537" s="84"/>
      <c r="G7537" s="84"/>
      <c r="H7537" s="84"/>
      <c r="I7537" s="84"/>
      <c r="J7537" s="84"/>
      <c r="K7537" s="84"/>
      <c r="L7537" s="84"/>
      <c r="M7537" s="84"/>
    </row>
    <row r="7538" spans="1:13" ht="15.15" customHeight="1" thickBot="1" x14ac:dyDescent="0.35">
      <c r="A7538" s="22"/>
      <c r="B7538" s="22"/>
      <c r="C7538" s="22"/>
      <c r="D7538" s="22"/>
      <c r="E7538" s="23"/>
      <c r="F7538" s="25" t="s">
        <v>13200</v>
      </c>
      <c r="G7538" s="25" t="s">
        <v>13201</v>
      </c>
      <c r="H7538" s="25" t="s">
        <v>13202</v>
      </c>
      <c r="I7538" s="25" t="s">
        <v>13203</v>
      </c>
      <c r="J7538" s="25" t="s">
        <v>13204</v>
      </c>
      <c r="K7538" s="25" t="s">
        <v>13205</v>
      </c>
      <c r="L7538" s="22"/>
      <c r="M7538" s="22"/>
    </row>
    <row r="7539" spans="1:13" ht="15.15" customHeight="1" thickBot="1" x14ac:dyDescent="0.35">
      <c r="A7539" s="22"/>
      <c r="B7539" s="22"/>
      <c r="C7539" s="22"/>
      <c r="D7539" s="26"/>
      <c r="E7539" s="27" t="s">
        <v>13206</v>
      </c>
      <c r="F7539" s="28">
        <v>1</v>
      </c>
      <c r="G7539" s="29">
        <v>17.399999999999999</v>
      </c>
      <c r="H7539" s="29"/>
      <c r="I7539" s="29"/>
      <c r="J7539" s="31">
        <f t="shared" ref="J7539:J7546" si="197">ROUND(F7539*G7539,3)</f>
        <v>17.399999999999999</v>
      </c>
      <c r="K7539" s="42"/>
      <c r="L7539" s="22"/>
      <c r="M7539" s="22"/>
    </row>
    <row r="7540" spans="1:13" ht="15.15" customHeight="1" thickBot="1" x14ac:dyDescent="0.35">
      <c r="A7540" s="22"/>
      <c r="B7540" s="22"/>
      <c r="C7540" s="22"/>
      <c r="D7540" s="26"/>
      <c r="E7540" s="5" t="s">
        <v>13207</v>
      </c>
      <c r="F7540" s="3">
        <v>1</v>
      </c>
      <c r="G7540" s="20">
        <v>11.4</v>
      </c>
      <c r="H7540" s="20"/>
      <c r="I7540" s="20"/>
      <c r="J7540" s="30">
        <f t="shared" si="197"/>
        <v>11.4</v>
      </c>
      <c r="K7540" s="22"/>
      <c r="L7540" s="22"/>
      <c r="M7540" s="22"/>
    </row>
    <row r="7541" spans="1:13" ht="15.15" customHeight="1" thickBot="1" x14ac:dyDescent="0.35">
      <c r="A7541" s="22"/>
      <c r="B7541" s="22"/>
      <c r="C7541" s="22"/>
      <c r="D7541" s="26"/>
      <c r="E7541" s="5"/>
      <c r="F7541" s="3">
        <v>1</v>
      </c>
      <c r="G7541" s="20">
        <v>3.2</v>
      </c>
      <c r="H7541" s="20"/>
      <c r="I7541" s="20"/>
      <c r="J7541" s="30">
        <f t="shared" si="197"/>
        <v>3.2</v>
      </c>
      <c r="K7541" s="22"/>
      <c r="L7541" s="22"/>
      <c r="M7541" s="22"/>
    </row>
    <row r="7542" spans="1:13" ht="15.15" customHeight="1" thickBot="1" x14ac:dyDescent="0.35">
      <c r="A7542" s="22"/>
      <c r="B7542" s="22"/>
      <c r="C7542" s="22"/>
      <c r="D7542" s="26"/>
      <c r="E7542" s="5" t="s">
        <v>13208</v>
      </c>
      <c r="F7542" s="3">
        <v>1</v>
      </c>
      <c r="G7542" s="20">
        <v>3.8</v>
      </c>
      <c r="H7542" s="20"/>
      <c r="I7542" s="20"/>
      <c r="J7542" s="30">
        <f t="shared" si="197"/>
        <v>3.8</v>
      </c>
      <c r="K7542" s="22"/>
      <c r="L7542" s="22"/>
      <c r="M7542" s="22"/>
    </row>
    <row r="7543" spans="1:13" ht="15.15" customHeight="1" thickBot="1" x14ac:dyDescent="0.35">
      <c r="A7543" s="22"/>
      <c r="B7543" s="22"/>
      <c r="C7543" s="22"/>
      <c r="D7543" s="26"/>
      <c r="E7543" s="5">
        <v>1</v>
      </c>
      <c r="F7543" s="3">
        <v>1</v>
      </c>
      <c r="G7543" s="20">
        <v>5</v>
      </c>
      <c r="H7543" s="20"/>
      <c r="I7543" s="20"/>
      <c r="J7543" s="30">
        <f t="shared" si="197"/>
        <v>5</v>
      </c>
      <c r="K7543" s="22"/>
      <c r="L7543" s="22"/>
      <c r="M7543" s="22"/>
    </row>
    <row r="7544" spans="1:13" ht="15.15" customHeight="1" thickBot="1" x14ac:dyDescent="0.35">
      <c r="A7544" s="22"/>
      <c r="B7544" s="22"/>
      <c r="C7544" s="22"/>
      <c r="D7544" s="26"/>
      <c r="E7544" s="5">
        <v>2</v>
      </c>
      <c r="F7544" s="3">
        <v>1</v>
      </c>
      <c r="G7544" s="20">
        <v>4.3499999999999996</v>
      </c>
      <c r="H7544" s="20"/>
      <c r="I7544" s="20"/>
      <c r="J7544" s="30">
        <f t="shared" si="197"/>
        <v>4.3499999999999996</v>
      </c>
      <c r="K7544" s="22"/>
      <c r="L7544" s="22"/>
      <c r="M7544" s="22"/>
    </row>
    <row r="7545" spans="1:13" ht="15.15" customHeight="1" thickBot="1" x14ac:dyDescent="0.35">
      <c r="A7545" s="22"/>
      <c r="B7545" s="22"/>
      <c r="C7545" s="22"/>
      <c r="D7545" s="26"/>
      <c r="E7545" s="5" t="s">
        <v>13209</v>
      </c>
      <c r="F7545" s="3">
        <v>4</v>
      </c>
      <c r="G7545" s="20">
        <v>3.81</v>
      </c>
      <c r="H7545" s="20"/>
      <c r="I7545" s="20"/>
      <c r="J7545" s="30">
        <f t="shared" si="197"/>
        <v>15.24</v>
      </c>
      <c r="K7545" s="22"/>
      <c r="L7545" s="22"/>
      <c r="M7545" s="22"/>
    </row>
    <row r="7546" spans="1:13" ht="15.15" customHeight="1" thickBot="1" x14ac:dyDescent="0.35">
      <c r="A7546" s="22"/>
      <c r="B7546" s="22"/>
      <c r="C7546" s="22"/>
      <c r="D7546" s="26"/>
      <c r="E7546" s="5" t="s">
        <v>13210</v>
      </c>
      <c r="F7546" s="3">
        <v>1</v>
      </c>
      <c r="G7546" s="20">
        <v>3.5</v>
      </c>
      <c r="H7546" s="20"/>
      <c r="I7546" s="20"/>
      <c r="J7546" s="30">
        <f t="shared" si="197"/>
        <v>3.5</v>
      </c>
      <c r="K7546" s="22"/>
      <c r="L7546" s="22"/>
      <c r="M7546" s="22"/>
    </row>
    <row r="7547" spans="1:13" ht="15.15" customHeight="1" thickBot="1" x14ac:dyDescent="0.35">
      <c r="A7547" s="22"/>
      <c r="B7547" s="22"/>
      <c r="C7547" s="22"/>
      <c r="D7547" s="26"/>
      <c r="E7547" s="5" t="s">
        <v>13211</v>
      </c>
      <c r="F7547" s="3"/>
      <c r="G7547" s="20"/>
      <c r="H7547" s="20"/>
      <c r="I7547" s="20"/>
      <c r="J7547" s="24" t="s">
        <v>13212</v>
      </c>
      <c r="K7547" s="22"/>
      <c r="L7547" s="22"/>
      <c r="M7547" s="22"/>
    </row>
    <row r="7548" spans="1:13" ht="15.15" customHeight="1" thickBot="1" x14ac:dyDescent="0.35">
      <c r="A7548" s="22"/>
      <c r="B7548" s="22"/>
      <c r="C7548" s="22"/>
      <c r="D7548" s="26"/>
      <c r="E7548" s="5">
        <v>101</v>
      </c>
      <c r="F7548" s="3">
        <v>1</v>
      </c>
      <c r="G7548" s="20">
        <v>5.0999999999999996</v>
      </c>
      <c r="H7548" s="20"/>
      <c r="I7548" s="20"/>
      <c r="J7548" s="30">
        <f t="shared" ref="J7548:J7560" si="198">ROUND(F7548*G7548,3)</f>
        <v>5.0999999999999996</v>
      </c>
      <c r="K7548" s="22"/>
      <c r="L7548" s="22"/>
      <c r="M7548" s="22"/>
    </row>
    <row r="7549" spans="1:13" ht="15.15" customHeight="1" thickBot="1" x14ac:dyDescent="0.35">
      <c r="A7549" s="22"/>
      <c r="B7549" s="22"/>
      <c r="C7549" s="22"/>
      <c r="D7549" s="26"/>
      <c r="E7549" s="5">
        <v>102</v>
      </c>
      <c r="F7549" s="3">
        <v>1</v>
      </c>
      <c r="G7549" s="20">
        <v>4.55</v>
      </c>
      <c r="H7549" s="20"/>
      <c r="I7549" s="20"/>
      <c r="J7549" s="30">
        <f t="shared" si="198"/>
        <v>4.55</v>
      </c>
      <c r="K7549" s="22"/>
      <c r="L7549" s="22"/>
      <c r="M7549" s="22"/>
    </row>
    <row r="7550" spans="1:13" ht="15.15" customHeight="1" thickBot="1" x14ac:dyDescent="0.35">
      <c r="A7550" s="22"/>
      <c r="B7550" s="22"/>
      <c r="C7550" s="22"/>
      <c r="D7550" s="26"/>
      <c r="E7550" s="5">
        <v>103</v>
      </c>
      <c r="F7550" s="3">
        <v>1</v>
      </c>
      <c r="G7550" s="20">
        <v>3.9</v>
      </c>
      <c r="H7550" s="20"/>
      <c r="I7550" s="20"/>
      <c r="J7550" s="30">
        <f t="shared" si="198"/>
        <v>3.9</v>
      </c>
      <c r="K7550" s="22"/>
      <c r="L7550" s="22"/>
      <c r="M7550" s="22"/>
    </row>
    <row r="7551" spans="1:13" ht="15.15" customHeight="1" thickBot="1" x14ac:dyDescent="0.35">
      <c r="A7551" s="22"/>
      <c r="B7551" s="22"/>
      <c r="C7551" s="22"/>
      <c r="D7551" s="26"/>
      <c r="E7551" s="5" t="s">
        <v>13213</v>
      </c>
      <c r="F7551" s="3">
        <v>4</v>
      </c>
      <c r="G7551" s="20">
        <v>3.85</v>
      </c>
      <c r="H7551" s="20"/>
      <c r="I7551" s="20"/>
      <c r="J7551" s="30">
        <f t="shared" si="198"/>
        <v>15.4</v>
      </c>
      <c r="K7551" s="22"/>
      <c r="L7551" s="22"/>
      <c r="M7551" s="22"/>
    </row>
    <row r="7552" spans="1:13" ht="15.15" customHeight="1" thickBot="1" x14ac:dyDescent="0.35">
      <c r="A7552" s="22"/>
      <c r="B7552" s="22"/>
      <c r="C7552" s="22"/>
      <c r="D7552" s="26"/>
      <c r="E7552" s="5">
        <v>108</v>
      </c>
      <c r="F7552" s="3">
        <v>1</v>
      </c>
      <c r="G7552" s="20">
        <v>3.5</v>
      </c>
      <c r="H7552" s="20"/>
      <c r="I7552" s="20"/>
      <c r="J7552" s="30">
        <f t="shared" si="198"/>
        <v>3.5</v>
      </c>
      <c r="K7552" s="22"/>
      <c r="L7552" s="22"/>
      <c r="M7552" s="22"/>
    </row>
    <row r="7553" spans="1:13" ht="15.15" customHeight="1" thickBot="1" x14ac:dyDescent="0.35">
      <c r="A7553" s="22"/>
      <c r="B7553" s="22"/>
      <c r="C7553" s="22"/>
      <c r="D7553" s="26"/>
      <c r="E7553" s="5">
        <v>109</v>
      </c>
      <c r="F7553" s="3">
        <v>1</v>
      </c>
      <c r="G7553" s="20">
        <v>4.4000000000000004</v>
      </c>
      <c r="H7553" s="20"/>
      <c r="I7553" s="20"/>
      <c r="J7553" s="30">
        <f t="shared" si="198"/>
        <v>4.4000000000000004</v>
      </c>
      <c r="K7553" s="22"/>
      <c r="L7553" s="22"/>
      <c r="M7553" s="22"/>
    </row>
    <row r="7554" spans="1:13" ht="15.15" customHeight="1" thickBot="1" x14ac:dyDescent="0.35">
      <c r="A7554" s="22"/>
      <c r="B7554" s="22"/>
      <c r="C7554" s="22"/>
      <c r="D7554" s="26"/>
      <c r="E7554" s="5">
        <v>110</v>
      </c>
      <c r="F7554" s="3">
        <v>1</v>
      </c>
      <c r="G7554" s="20">
        <v>4.55</v>
      </c>
      <c r="H7554" s="20"/>
      <c r="I7554" s="20"/>
      <c r="J7554" s="30">
        <f t="shared" si="198"/>
        <v>4.55</v>
      </c>
      <c r="K7554" s="22"/>
      <c r="L7554" s="22"/>
      <c r="M7554" s="22"/>
    </row>
    <row r="7555" spans="1:13" ht="15.15" customHeight="1" thickBot="1" x14ac:dyDescent="0.35">
      <c r="A7555" s="22"/>
      <c r="B7555" s="22"/>
      <c r="C7555" s="22"/>
      <c r="D7555" s="26"/>
      <c r="E7555" s="5">
        <v>111</v>
      </c>
      <c r="F7555" s="3">
        <v>1</v>
      </c>
      <c r="G7555" s="20">
        <v>3.8</v>
      </c>
      <c r="H7555" s="20"/>
      <c r="I7555" s="20"/>
      <c r="J7555" s="30">
        <f t="shared" si="198"/>
        <v>3.8</v>
      </c>
      <c r="K7555" s="22"/>
      <c r="L7555" s="22"/>
      <c r="M7555" s="22"/>
    </row>
    <row r="7556" spans="1:13" ht="15.15" customHeight="1" thickBot="1" x14ac:dyDescent="0.35">
      <c r="A7556" s="22"/>
      <c r="B7556" s="22"/>
      <c r="C7556" s="22"/>
      <c r="D7556" s="26"/>
      <c r="E7556" s="5">
        <v>112</v>
      </c>
      <c r="F7556" s="3">
        <v>1</v>
      </c>
      <c r="G7556" s="20">
        <v>3.95</v>
      </c>
      <c r="H7556" s="20"/>
      <c r="I7556" s="20"/>
      <c r="J7556" s="30">
        <f t="shared" si="198"/>
        <v>3.95</v>
      </c>
      <c r="K7556" s="22"/>
      <c r="L7556" s="22"/>
      <c r="M7556" s="22"/>
    </row>
    <row r="7557" spans="1:13" ht="15.15" customHeight="1" thickBot="1" x14ac:dyDescent="0.35">
      <c r="A7557" s="22"/>
      <c r="B7557" s="22"/>
      <c r="C7557" s="22"/>
      <c r="D7557" s="26"/>
      <c r="E7557" s="5">
        <v>113</v>
      </c>
      <c r="F7557" s="3">
        <v>1</v>
      </c>
      <c r="G7557" s="20">
        <v>3.8</v>
      </c>
      <c r="H7557" s="20"/>
      <c r="I7557" s="20"/>
      <c r="J7557" s="30">
        <f t="shared" si="198"/>
        <v>3.8</v>
      </c>
      <c r="K7557" s="22"/>
      <c r="L7557" s="22"/>
      <c r="M7557" s="22"/>
    </row>
    <row r="7558" spans="1:13" ht="15.15" customHeight="1" thickBot="1" x14ac:dyDescent="0.35">
      <c r="A7558" s="22"/>
      <c r="B7558" s="22"/>
      <c r="C7558" s="22"/>
      <c r="D7558" s="26"/>
      <c r="E7558" s="5" t="s">
        <v>13214</v>
      </c>
      <c r="F7558" s="3">
        <v>2</v>
      </c>
      <c r="G7558" s="20">
        <v>3.85</v>
      </c>
      <c r="H7558" s="20"/>
      <c r="I7558" s="20"/>
      <c r="J7558" s="30">
        <f t="shared" si="198"/>
        <v>7.7</v>
      </c>
      <c r="K7558" s="22"/>
      <c r="L7558" s="22"/>
      <c r="M7558" s="22"/>
    </row>
    <row r="7559" spans="1:13" ht="15.15" customHeight="1" thickBot="1" x14ac:dyDescent="0.35">
      <c r="A7559" s="22"/>
      <c r="B7559" s="22"/>
      <c r="C7559" s="22"/>
      <c r="D7559" s="26"/>
      <c r="E7559" s="5">
        <v>116</v>
      </c>
      <c r="F7559" s="3">
        <v>1</v>
      </c>
      <c r="G7559" s="20">
        <v>3.5</v>
      </c>
      <c r="H7559" s="20"/>
      <c r="I7559" s="20"/>
      <c r="J7559" s="30">
        <f t="shared" si="198"/>
        <v>3.5</v>
      </c>
      <c r="K7559" s="22"/>
      <c r="L7559" s="22"/>
      <c r="M7559" s="22"/>
    </row>
    <row r="7560" spans="1:13" ht="15.15" customHeight="1" thickBot="1" x14ac:dyDescent="0.35">
      <c r="A7560" s="22"/>
      <c r="B7560" s="22"/>
      <c r="C7560" s="22"/>
      <c r="D7560" s="26"/>
      <c r="E7560" s="5">
        <v>117</v>
      </c>
      <c r="F7560" s="3">
        <v>1</v>
      </c>
      <c r="G7560" s="20">
        <v>4.5</v>
      </c>
      <c r="H7560" s="20"/>
      <c r="I7560" s="20"/>
      <c r="J7560" s="30">
        <f t="shared" si="198"/>
        <v>4.5</v>
      </c>
      <c r="K7560" s="22"/>
      <c r="L7560" s="22"/>
      <c r="M7560" s="22"/>
    </row>
    <row r="7561" spans="1:13" ht="15.15" customHeight="1" thickBot="1" x14ac:dyDescent="0.35">
      <c r="A7561" s="22"/>
      <c r="B7561" s="22"/>
      <c r="C7561" s="22"/>
      <c r="D7561" s="26"/>
      <c r="E7561" s="5" t="s">
        <v>13215</v>
      </c>
      <c r="F7561" s="3"/>
      <c r="G7561" s="20"/>
      <c r="H7561" s="20"/>
      <c r="I7561" s="20"/>
      <c r="J7561" s="24" t="s">
        <v>13216</v>
      </c>
      <c r="K7561" s="22"/>
      <c r="L7561" s="22"/>
      <c r="M7561" s="22"/>
    </row>
    <row r="7562" spans="1:13" ht="15.15" customHeight="1" thickBot="1" x14ac:dyDescent="0.35">
      <c r="A7562" s="22"/>
      <c r="B7562" s="22"/>
      <c r="C7562" s="22"/>
      <c r="D7562" s="26"/>
      <c r="E7562" s="5">
        <v>201</v>
      </c>
      <c r="F7562" s="3">
        <v>1</v>
      </c>
      <c r="G7562" s="20">
        <v>3.75</v>
      </c>
      <c r="H7562" s="20"/>
      <c r="I7562" s="20"/>
      <c r="J7562" s="30">
        <f t="shared" ref="J7562:J7569" si="199">ROUND(F7562*G7562,3)</f>
        <v>3.75</v>
      </c>
      <c r="K7562" s="22"/>
      <c r="L7562" s="22"/>
      <c r="M7562" s="22"/>
    </row>
    <row r="7563" spans="1:13" ht="15.15" customHeight="1" thickBot="1" x14ac:dyDescent="0.35">
      <c r="A7563" s="22"/>
      <c r="B7563" s="22"/>
      <c r="C7563" s="22"/>
      <c r="D7563" s="26"/>
      <c r="E7563" s="5" t="s">
        <v>13217</v>
      </c>
      <c r="F7563" s="3">
        <v>2</v>
      </c>
      <c r="G7563" s="20">
        <v>3.9</v>
      </c>
      <c r="H7563" s="20"/>
      <c r="I7563" s="20"/>
      <c r="J7563" s="30">
        <f t="shared" si="199"/>
        <v>7.8</v>
      </c>
      <c r="K7563" s="22"/>
      <c r="L7563" s="22"/>
      <c r="M7563" s="22"/>
    </row>
    <row r="7564" spans="1:13" ht="15.15" customHeight="1" thickBot="1" x14ac:dyDescent="0.35">
      <c r="A7564" s="22"/>
      <c r="B7564" s="22"/>
      <c r="C7564" s="22"/>
      <c r="D7564" s="26"/>
      <c r="E7564" s="5">
        <v>204</v>
      </c>
      <c r="F7564" s="3">
        <v>1</v>
      </c>
      <c r="G7564" s="20">
        <v>3.8</v>
      </c>
      <c r="H7564" s="20"/>
      <c r="I7564" s="20"/>
      <c r="J7564" s="30">
        <f t="shared" si="199"/>
        <v>3.8</v>
      </c>
      <c r="K7564" s="22"/>
      <c r="L7564" s="22"/>
      <c r="M7564" s="22"/>
    </row>
    <row r="7565" spans="1:13" ht="15.15" customHeight="1" thickBot="1" x14ac:dyDescent="0.35">
      <c r="A7565" s="22"/>
      <c r="B7565" s="22"/>
      <c r="C7565" s="22"/>
      <c r="D7565" s="26"/>
      <c r="E7565" s="5">
        <v>205</v>
      </c>
      <c r="F7565" s="3">
        <v>1</v>
      </c>
      <c r="G7565" s="20">
        <v>3.6</v>
      </c>
      <c r="H7565" s="20"/>
      <c r="I7565" s="20"/>
      <c r="J7565" s="30">
        <f t="shared" si="199"/>
        <v>3.6</v>
      </c>
      <c r="K7565" s="22"/>
      <c r="L7565" s="22"/>
      <c r="M7565" s="22"/>
    </row>
    <row r="7566" spans="1:13" ht="15.15" customHeight="1" thickBot="1" x14ac:dyDescent="0.35">
      <c r="A7566" s="22"/>
      <c r="B7566" s="22"/>
      <c r="C7566" s="22"/>
      <c r="D7566" s="26"/>
      <c r="E7566" s="5">
        <v>206</v>
      </c>
      <c r="F7566" s="3">
        <v>1</v>
      </c>
      <c r="G7566" s="20">
        <v>4.0999999999999996</v>
      </c>
      <c r="H7566" s="20"/>
      <c r="I7566" s="20"/>
      <c r="J7566" s="30">
        <f t="shared" si="199"/>
        <v>4.0999999999999996</v>
      </c>
      <c r="K7566" s="22"/>
      <c r="L7566" s="22"/>
      <c r="M7566" s="22"/>
    </row>
    <row r="7567" spans="1:13" ht="15.15" customHeight="1" thickBot="1" x14ac:dyDescent="0.35">
      <c r="A7567" s="22"/>
      <c r="B7567" s="22"/>
      <c r="C7567" s="22"/>
      <c r="D7567" s="26"/>
      <c r="E7567" s="5">
        <v>207</v>
      </c>
      <c r="F7567" s="3">
        <v>1</v>
      </c>
      <c r="G7567" s="20">
        <v>3.75</v>
      </c>
      <c r="H7567" s="20"/>
      <c r="I7567" s="20"/>
      <c r="J7567" s="30">
        <f t="shared" si="199"/>
        <v>3.75</v>
      </c>
      <c r="K7567" s="22"/>
      <c r="L7567" s="22"/>
      <c r="M7567" s="22"/>
    </row>
    <row r="7568" spans="1:13" ht="15.15" customHeight="1" thickBot="1" x14ac:dyDescent="0.35">
      <c r="A7568" s="22"/>
      <c r="B7568" s="22"/>
      <c r="C7568" s="22"/>
      <c r="D7568" s="26"/>
      <c r="E7568" s="5">
        <v>208</v>
      </c>
      <c r="F7568" s="3">
        <v>1</v>
      </c>
      <c r="G7568" s="20">
        <v>3.5</v>
      </c>
      <c r="H7568" s="20"/>
      <c r="I7568" s="20"/>
      <c r="J7568" s="30">
        <f t="shared" si="199"/>
        <v>3.5</v>
      </c>
      <c r="K7568" s="22"/>
      <c r="L7568" s="22"/>
      <c r="M7568" s="22"/>
    </row>
    <row r="7569" spans="1:13" ht="15.15" customHeight="1" thickBot="1" x14ac:dyDescent="0.35">
      <c r="A7569" s="22"/>
      <c r="B7569" s="22"/>
      <c r="C7569" s="22"/>
      <c r="D7569" s="26"/>
      <c r="E7569" s="5">
        <v>209</v>
      </c>
      <c r="F7569" s="3">
        <v>1</v>
      </c>
      <c r="G7569" s="20">
        <v>4</v>
      </c>
      <c r="H7569" s="20"/>
      <c r="I7569" s="20"/>
      <c r="J7569" s="30">
        <f t="shared" si="199"/>
        <v>4</v>
      </c>
      <c r="K7569" s="32">
        <f>SUM(J7539:J7569)</f>
        <v>166.84000000000003</v>
      </c>
      <c r="L7569" s="22"/>
      <c r="M7569" s="22"/>
    </row>
    <row r="7570" spans="1:13" ht="15.45" customHeight="1" thickBot="1" x14ac:dyDescent="0.35">
      <c r="A7570" s="10" t="s">
        <v>13218</v>
      </c>
      <c r="B7570" s="5" t="s">
        <v>13219</v>
      </c>
      <c r="C7570" s="5" t="s">
        <v>13220</v>
      </c>
      <c r="D7570" s="84" t="s">
        <v>13221</v>
      </c>
      <c r="E7570" s="84"/>
      <c r="F7570" s="84"/>
      <c r="G7570" s="84"/>
      <c r="H7570" s="84"/>
      <c r="I7570" s="84"/>
      <c r="J7570" s="84"/>
      <c r="K7570" s="20">
        <f>SUM(K7573:K7573)</f>
        <v>37</v>
      </c>
      <c r="L7570" s="21">
        <f>ROUND(0*(1+M2/100),2)</f>
        <v>0</v>
      </c>
      <c r="M7570" s="21">
        <f>ROUND(K7570*L7570,2)</f>
        <v>0</v>
      </c>
    </row>
    <row r="7571" spans="1:13" ht="49.05" customHeight="1" thickBot="1" x14ac:dyDescent="0.35">
      <c r="A7571" s="22"/>
      <c r="B7571" s="22"/>
      <c r="C7571" s="22"/>
      <c r="D7571" s="84" t="s">
        <v>13222</v>
      </c>
      <c r="E7571" s="84"/>
      <c r="F7571" s="84"/>
      <c r="G7571" s="84"/>
      <c r="H7571" s="84"/>
      <c r="I7571" s="84"/>
      <c r="J7571" s="84"/>
      <c r="K7571" s="84"/>
      <c r="L7571" s="84"/>
      <c r="M7571" s="84"/>
    </row>
    <row r="7572" spans="1:13" ht="15.15" customHeight="1" thickBot="1" x14ac:dyDescent="0.35">
      <c r="A7572" s="22"/>
      <c r="B7572" s="22"/>
      <c r="C7572" s="22"/>
      <c r="D7572" s="22"/>
      <c r="E7572" s="23"/>
      <c r="F7572" s="25" t="s">
        <v>13223</v>
      </c>
      <c r="G7572" s="25" t="s">
        <v>13224</v>
      </c>
      <c r="H7572" s="25" t="s">
        <v>13225</v>
      </c>
      <c r="I7572" s="25" t="s">
        <v>13226</v>
      </c>
      <c r="J7572" s="25" t="s">
        <v>13227</v>
      </c>
      <c r="K7572" s="25" t="s">
        <v>13228</v>
      </c>
      <c r="L7572" s="22"/>
      <c r="M7572" s="22"/>
    </row>
    <row r="7573" spans="1:13" ht="15.15" customHeight="1" thickBot="1" x14ac:dyDescent="0.35">
      <c r="A7573" s="22"/>
      <c r="B7573" s="22"/>
      <c r="C7573" s="22"/>
      <c r="D7573" s="26"/>
      <c r="E7573" s="27" t="s">
        <v>13229</v>
      </c>
      <c r="F7573" s="28">
        <v>37</v>
      </c>
      <c r="G7573" s="29"/>
      <c r="H7573" s="29"/>
      <c r="I7573" s="29"/>
      <c r="J7573" s="31">
        <f>ROUND(F7573,3)</f>
        <v>37</v>
      </c>
      <c r="K7573" s="33">
        <f>SUM(J7573:J7573)</f>
        <v>37</v>
      </c>
      <c r="L7573" s="22"/>
      <c r="M7573" s="22"/>
    </row>
    <row r="7574" spans="1:13" ht="15.45" customHeight="1" thickBot="1" x14ac:dyDescent="0.35">
      <c r="A7574" s="34"/>
      <c r="B7574" s="34"/>
      <c r="C7574" s="34"/>
      <c r="D7574" s="35" t="s">
        <v>13230</v>
      </c>
      <c r="E7574" s="36"/>
      <c r="F7574" s="36"/>
      <c r="G7574" s="36"/>
      <c r="H7574" s="36"/>
      <c r="I7574" s="36"/>
      <c r="J7574" s="36"/>
      <c r="K7574" s="36"/>
      <c r="L7574" s="37">
        <f>M7225+M7367+M7386+M7398+M7433+M7440+M7449+M7455+M7459+M7506+M7522+M7528+M7536+M7570</f>
        <v>0</v>
      </c>
      <c r="M7574" s="37">
        <f>ROUND(L7574,2)</f>
        <v>0</v>
      </c>
    </row>
    <row r="7575" spans="1:13" ht="15.45" customHeight="1" thickBot="1" x14ac:dyDescent="0.35">
      <c r="A7575" s="43"/>
      <c r="B7575" s="43"/>
      <c r="C7575" s="43"/>
      <c r="D7575" s="44" t="s">
        <v>13231</v>
      </c>
      <c r="E7575" s="45"/>
      <c r="F7575" s="45"/>
      <c r="G7575" s="45"/>
      <c r="H7575" s="45"/>
      <c r="I7575" s="45"/>
      <c r="J7575" s="45"/>
      <c r="K7575" s="45"/>
      <c r="L7575" s="46">
        <f>M5890+M6083+M6103+M6116+M6420+M6506+M6516+M6551+M6690+M7223+M7574</f>
        <v>0</v>
      </c>
      <c r="M7575" s="46">
        <f>ROUND(L7575,2)</f>
        <v>0</v>
      </c>
    </row>
    <row r="7576" spans="1:13" ht="15.45" customHeight="1" thickBot="1" x14ac:dyDescent="0.35">
      <c r="A7576" s="47" t="s">
        <v>13232</v>
      </c>
      <c r="B7576" s="47" t="s">
        <v>13233</v>
      </c>
      <c r="C7576" s="48"/>
      <c r="D7576" s="86" t="s">
        <v>13234</v>
      </c>
      <c r="E7576" s="86"/>
      <c r="F7576" s="86"/>
      <c r="G7576" s="86"/>
      <c r="H7576" s="86"/>
      <c r="I7576" s="86"/>
      <c r="J7576" s="86"/>
      <c r="K7576" s="48"/>
      <c r="L7576" s="49">
        <f>L8251</f>
        <v>0</v>
      </c>
      <c r="M7576" s="49">
        <f>ROUND(L7576,2)</f>
        <v>0</v>
      </c>
    </row>
    <row r="7577" spans="1:13" ht="15.45" customHeight="1" thickBot="1" x14ac:dyDescent="0.35">
      <c r="A7577" s="17" t="s">
        <v>13235</v>
      </c>
      <c r="B7577" s="17" t="s">
        <v>13236</v>
      </c>
      <c r="C7577" s="18"/>
      <c r="D7577" s="83" t="s">
        <v>13237</v>
      </c>
      <c r="E7577" s="83"/>
      <c r="F7577" s="83"/>
      <c r="G7577" s="83"/>
      <c r="H7577" s="83"/>
      <c r="I7577" s="83"/>
      <c r="J7577" s="83"/>
      <c r="K7577" s="18"/>
      <c r="L7577" s="19">
        <f>L7634</f>
        <v>0</v>
      </c>
      <c r="M7577" s="19">
        <f>ROUND(L7577,2)</f>
        <v>0</v>
      </c>
    </row>
    <row r="7578" spans="1:13" ht="15.45" customHeight="1" thickBot="1" x14ac:dyDescent="0.35">
      <c r="A7578" s="10" t="s">
        <v>13238</v>
      </c>
      <c r="B7578" s="5" t="s">
        <v>13239</v>
      </c>
      <c r="C7578" s="5" t="s">
        <v>13240</v>
      </c>
      <c r="D7578" s="84" t="s">
        <v>13241</v>
      </c>
      <c r="E7578" s="84"/>
      <c r="F7578" s="84"/>
      <c r="G7578" s="84"/>
      <c r="H7578" s="84"/>
      <c r="I7578" s="84"/>
      <c r="J7578" s="84"/>
      <c r="K7578" s="20">
        <f>SUM(K7581:K7586)</f>
        <v>42</v>
      </c>
      <c r="L7578" s="21">
        <f>ROUND(0*(1+M2/100),2)</f>
        <v>0</v>
      </c>
      <c r="M7578" s="21">
        <f>ROUND(K7578*L7578,2)</f>
        <v>0</v>
      </c>
    </row>
    <row r="7579" spans="1:13" ht="49.05" customHeight="1" thickBot="1" x14ac:dyDescent="0.35">
      <c r="A7579" s="22"/>
      <c r="B7579" s="22"/>
      <c r="C7579" s="22"/>
      <c r="D7579" s="84" t="s">
        <v>13242</v>
      </c>
      <c r="E7579" s="84"/>
      <c r="F7579" s="84"/>
      <c r="G7579" s="84"/>
      <c r="H7579" s="84"/>
      <c r="I7579" s="84"/>
      <c r="J7579" s="84"/>
      <c r="K7579" s="84"/>
      <c r="L7579" s="84"/>
      <c r="M7579" s="84"/>
    </row>
    <row r="7580" spans="1:13" ht="15.15" customHeight="1" thickBot="1" x14ac:dyDescent="0.35">
      <c r="A7580" s="22"/>
      <c r="B7580" s="22"/>
      <c r="C7580" s="22"/>
      <c r="D7580" s="22"/>
      <c r="E7580" s="23"/>
      <c r="F7580" s="25" t="s">
        <v>13243</v>
      </c>
      <c r="G7580" s="25" t="s">
        <v>13244</v>
      </c>
      <c r="H7580" s="25" t="s">
        <v>13245</v>
      </c>
      <c r="I7580" s="25" t="s">
        <v>13246</v>
      </c>
      <c r="J7580" s="25" t="s">
        <v>13247</v>
      </c>
      <c r="K7580" s="25" t="s">
        <v>13248</v>
      </c>
      <c r="L7580" s="22"/>
      <c r="M7580" s="22"/>
    </row>
    <row r="7581" spans="1:13" ht="15.15" customHeight="1" thickBot="1" x14ac:dyDescent="0.35">
      <c r="A7581" s="22"/>
      <c r="B7581" s="22"/>
      <c r="C7581" s="22"/>
      <c r="D7581" s="26"/>
      <c r="E7581" s="27" t="s">
        <v>13249</v>
      </c>
      <c r="F7581" s="28"/>
      <c r="G7581" s="29"/>
      <c r="H7581" s="29"/>
      <c r="I7581" s="29"/>
      <c r="J7581" s="41" t="s">
        <v>13250</v>
      </c>
      <c r="K7581" s="42"/>
      <c r="L7581" s="22"/>
      <c r="M7581" s="22"/>
    </row>
    <row r="7582" spans="1:13" ht="15.15" customHeight="1" thickBot="1" x14ac:dyDescent="0.35">
      <c r="A7582" s="22"/>
      <c r="B7582" s="22"/>
      <c r="C7582" s="22"/>
      <c r="D7582" s="26"/>
      <c r="E7582" s="5" t="s">
        <v>13251</v>
      </c>
      <c r="F7582" s="3">
        <v>7</v>
      </c>
      <c r="G7582" s="20"/>
      <c r="H7582" s="20"/>
      <c r="I7582" s="20"/>
      <c r="J7582" s="30">
        <f>ROUND(F7582,3)</f>
        <v>7</v>
      </c>
      <c r="K7582" s="22"/>
      <c r="L7582" s="22"/>
      <c r="M7582" s="22"/>
    </row>
    <row r="7583" spans="1:13" ht="15.15" customHeight="1" thickBot="1" x14ac:dyDescent="0.35">
      <c r="A7583" s="22"/>
      <c r="B7583" s="22"/>
      <c r="C7583" s="22"/>
      <c r="D7583" s="26"/>
      <c r="E7583" s="5" t="s">
        <v>13252</v>
      </c>
      <c r="F7583" s="3">
        <v>17</v>
      </c>
      <c r="G7583" s="20"/>
      <c r="H7583" s="20"/>
      <c r="I7583" s="20"/>
      <c r="J7583" s="30">
        <f>ROUND(F7583,3)</f>
        <v>17</v>
      </c>
      <c r="K7583" s="22"/>
      <c r="L7583" s="22"/>
      <c r="M7583" s="22"/>
    </row>
    <row r="7584" spans="1:13" ht="15.15" customHeight="1" thickBot="1" x14ac:dyDescent="0.35">
      <c r="A7584" s="22"/>
      <c r="B7584" s="22"/>
      <c r="C7584" s="22"/>
      <c r="D7584" s="26"/>
      <c r="E7584" s="5" t="s">
        <v>13253</v>
      </c>
      <c r="F7584" s="3">
        <v>9</v>
      </c>
      <c r="G7584" s="20"/>
      <c r="H7584" s="20"/>
      <c r="I7584" s="20"/>
      <c r="J7584" s="30">
        <f>ROUND(F7584,3)</f>
        <v>9</v>
      </c>
      <c r="K7584" s="22"/>
      <c r="L7584" s="22"/>
      <c r="M7584" s="22"/>
    </row>
    <row r="7585" spans="1:13" ht="15.15" customHeight="1" thickBot="1" x14ac:dyDescent="0.35">
      <c r="A7585" s="22"/>
      <c r="B7585" s="22"/>
      <c r="C7585" s="22"/>
      <c r="D7585" s="26"/>
      <c r="E7585" s="5" t="s">
        <v>13254</v>
      </c>
      <c r="F7585" s="3">
        <v>4</v>
      </c>
      <c r="G7585" s="20"/>
      <c r="H7585" s="20"/>
      <c r="I7585" s="20"/>
      <c r="J7585" s="30">
        <f>ROUND(F7585,3)</f>
        <v>4</v>
      </c>
      <c r="K7585" s="22"/>
      <c r="L7585" s="22"/>
      <c r="M7585" s="22"/>
    </row>
    <row r="7586" spans="1:13" ht="15.15" customHeight="1" thickBot="1" x14ac:dyDescent="0.35">
      <c r="A7586" s="22"/>
      <c r="B7586" s="22"/>
      <c r="C7586" s="22"/>
      <c r="D7586" s="26"/>
      <c r="E7586" s="5" t="s">
        <v>13255</v>
      </c>
      <c r="F7586" s="3">
        <v>5</v>
      </c>
      <c r="G7586" s="20"/>
      <c r="H7586" s="20"/>
      <c r="I7586" s="20"/>
      <c r="J7586" s="30">
        <f>ROUND(F7586,3)</f>
        <v>5</v>
      </c>
      <c r="K7586" s="32">
        <f>SUM(J7581:J7586)</f>
        <v>42</v>
      </c>
      <c r="L7586" s="22"/>
      <c r="M7586" s="22"/>
    </row>
    <row r="7587" spans="1:13" ht="15.45" customHeight="1" thickBot="1" x14ac:dyDescent="0.35">
      <c r="A7587" s="10" t="s">
        <v>13256</v>
      </c>
      <c r="B7587" s="5" t="s">
        <v>13257</v>
      </c>
      <c r="C7587" s="5" t="s">
        <v>13258</v>
      </c>
      <c r="D7587" s="84" t="s">
        <v>13259</v>
      </c>
      <c r="E7587" s="84"/>
      <c r="F7587" s="84"/>
      <c r="G7587" s="84"/>
      <c r="H7587" s="84"/>
      <c r="I7587" s="84"/>
      <c r="J7587" s="84"/>
      <c r="K7587" s="20">
        <f>SUM(K7590:K7592)</f>
        <v>46</v>
      </c>
      <c r="L7587" s="21">
        <f>ROUND(0*(1+M2/100),2)</f>
        <v>0</v>
      </c>
      <c r="M7587" s="21">
        <f>ROUND(K7587*L7587,2)</f>
        <v>0</v>
      </c>
    </row>
    <row r="7588" spans="1:13" ht="58.35" customHeight="1" thickBot="1" x14ac:dyDescent="0.35">
      <c r="A7588" s="22"/>
      <c r="B7588" s="22"/>
      <c r="C7588" s="22"/>
      <c r="D7588" s="84" t="s">
        <v>13260</v>
      </c>
      <c r="E7588" s="84"/>
      <c r="F7588" s="84"/>
      <c r="G7588" s="84"/>
      <c r="H7588" s="84"/>
      <c r="I7588" s="84"/>
      <c r="J7588" s="84"/>
      <c r="K7588" s="84"/>
      <c r="L7588" s="84"/>
      <c r="M7588" s="84"/>
    </row>
    <row r="7589" spans="1:13" ht="15.15" customHeight="1" thickBot="1" x14ac:dyDescent="0.35">
      <c r="A7589" s="22"/>
      <c r="B7589" s="22"/>
      <c r="C7589" s="22"/>
      <c r="D7589" s="22"/>
      <c r="E7589" s="23"/>
      <c r="F7589" s="25" t="s">
        <v>13261</v>
      </c>
      <c r="G7589" s="25" t="s">
        <v>13262</v>
      </c>
      <c r="H7589" s="25" t="s">
        <v>13263</v>
      </c>
      <c r="I7589" s="25" t="s">
        <v>13264</v>
      </c>
      <c r="J7589" s="25" t="s">
        <v>13265</v>
      </c>
      <c r="K7589" s="25" t="s">
        <v>13266</v>
      </c>
      <c r="L7589" s="22"/>
      <c r="M7589" s="22"/>
    </row>
    <row r="7590" spans="1:13" ht="15.15" customHeight="1" thickBot="1" x14ac:dyDescent="0.35">
      <c r="A7590" s="22"/>
      <c r="B7590" s="22"/>
      <c r="C7590" s="22"/>
      <c r="D7590" s="26"/>
      <c r="E7590" s="27" t="s">
        <v>13267</v>
      </c>
      <c r="F7590" s="28">
        <v>37</v>
      </c>
      <c r="G7590" s="29"/>
      <c r="H7590" s="29"/>
      <c r="I7590" s="29"/>
      <c r="J7590" s="31">
        <f>ROUND(F7590,3)</f>
        <v>37</v>
      </c>
      <c r="K7590" s="42"/>
      <c r="L7590" s="22"/>
      <c r="M7590" s="22"/>
    </row>
    <row r="7591" spans="1:13" ht="15.15" customHeight="1" thickBot="1" x14ac:dyDescent="0.35">
      <c r="A7591" s="22"/>
      <c r="B7591" s="22"/>
      <c r="C7591" s="22"/>
      <c r="D7591" s="26"/>
      <c r="E7591" s="5" t="s">
        <v>13268</v>
      </c>
      <c r="F7591" s="3">
        <v>4</v>
      </c>
      <c r="G7591" s="20"/>
      <c r="H7591" s="20"/>
      <c r="I7591" s="20"/>
      <c r="J7591" s="30">
        <f>ROUND(F7591,3)</f>
        <v>4</v>
      </c>
      <c r="K7591" s="22"/>
      <c r="L7591" s="22"/>
      <c r="M7591" s="22"/>
    </row>
    <row r="7592" spans="1:13" ht="15.15" customHeight="1" thickBot="1" x14ac:dyDescent="0.35">
      <c r="A7592" s="22"/>
      <c r="B7592" s="22"/>
      <c r="C7592" s="22"/>
      <c r="D7592" s="26"/>
      <c r="E7592" s="5" t="s">
        <v>13269</v>
      </c>
      <c r="F7592" s="3">
        <v>5</v>
      </c>
      <c r="G7592" s="20"/>
      <c r="H7592" s="20"/>
      <c r="I7592" s="20"/>
      <c r="J7592" s="30">
        <f>ROUND(F7592,3)</f>
        <v>5</v>
      </c>
      <c r="K7592" s="32">
        <f>SUM(J7590:J7592)</f>
        <v>46</v>
      </c>
      <c r="L7592" s="22"/>
      <c r="M7592" s="22"/>
    </row>
    <row r="7593" spans="1:13" ht="15.45" customHeight="1" thickBot="1" x14ac:dyDescent="0.35">
      <c r="A7593" s="10" t="s">
        <v>13270</v>
      </c>
      <c r="B7593" s="5" t="s">
        <v>13271</v>
      </c>
      <c r="C7593" s="5" t="s">
        <v>13272</v>
      </c>
      <c r="D7593" s="84" t="s">
        <v>13273</v>
      </c>
      <c r="E7593" s="84"/>
      <c r="F7593" s="84"/>
      <c r="G7593" s="84"/>
      <c r="H7593" s="84"/>
      <c r="I7593" s="84"/>
      <c r="J7593" s="84"/>
      <c r="K7593" s="20">
        <f>SUM(K7596:K7596)</f>
        <v>76</v>
      </c>
      <c r="L7593" s="21">
        <f>ROUND(0*(1+M2/100),2)</f>
        <v>0</v>
      </c>
      <c r="M7593" s="21">
        <f>ROUND(K7593*L7593,2)</f>
        <v>0</v>
      </c>
    </row>
    <row r="7594" spans="1:13" ht="58.35" customHeight="1" thickBot="1" x14ac:dyDescent="0.35">
      <c r="A7594" s="22"/>
      <c r="B7594" s="22"/>
      <c r="C7594" s="22"/>
      <c r="D7594" s="84" t="s">
        <v>13274</v>
      </c>
      <c r="E7594" s="84"/>
      <c r="F7594" s="84"/>
      <c r="G7594" s="84"/>
      <c r="H7594" s="84"/>
      <c r="I7594" s="84"/>
      <c r="J7594" s="84"/>
      <c r="K7594" s="84"/>
      <c r="L7594" s="84"/>
      <c r="M7594" s="84"/>
    </row>
    <row r="7595" spans="1:13" ht="15.15" customHeight="1" thickBot="1" x14ac:dyDescent="0.35">
      <c r="A7595" s="22"/>
      <c r="B7595" s="22"/>
      <c r="C7595" s="22"/>
      <c r="D7595" s="22"/>
      <c r="E7595" s="23"/>
      <c r="F7595" s="25" t="s">
        <v>13275</v>
      </c>
      <c r="G7595" s="25" t="s">
        <v>13276</v>
      </c>
      <c r="H7595" s="25" t="s">
        <v>13277</v>
      </c>
      <c r="I7595" s="25" t="s">
        <v>13278</v>
      </c>
      <c r="J7595" s="25" t="s">
        <v>13279</v>
      </c>
      <c r="K7595" s="25" t="s">
        <v>13280</v>
      </c>
      <c r="L7595" s="22"/>
      <c r="M7595" s="22"/>
    </row>
    <row r="7596" spans="1:13" ht="15.15" customHeight="1" thickBot="1" x14ac:dyDescent="0.35">
      <c r="A7596" s="22"/>
      <c r="B7596" s="22"/>
      <c r="C7596" s="22"/>
      <c r="D7596" s="26"/>
      <c r="E7596" s="27"/>
      <c r="F7596" s="28">
        <v>2</v>
      </c>
      <c r="G7596" s="29">
        <v>38</v>
      </c>
      <c r="H7596" s="29"/>
      <c r="I7596" s="29"/>
      <c r="J7596" s="31">
        <f>ROUND(F7596*G7596,3)</f>
        <v>76</v>
      </c>
      <c r="K7596" s="33">
        <f>SUM(J7596:J7596)</f>
        <v>76</v>
      </c>
      <c r="L7596" s="22"/>
      <c r="M7596" s="22"/>
    </row>
    <row r="7597" spans="1:13" ht="15.45" customHeight="1" thickBot="1" x14ac:dyDescent="0.35">
      <c r="A7597" s="10" t="s">
        <v>13281</v>
      </c>
      <c r="B7597" s="5" t="s">
        <v>13282</v>
      </c>
      <c r="C7597" s="5" t="s">
        <v>13283</v>
      </c>
      <c r="D7597" s="84" t="s">
        <v>13284</v>
      </c>
      <c r="E7597" s="84"/>
      <c r="F7597" s="84"/>
      <c r="G7597" s="84"/>
      <c r="H7597" s="84"/>
      <c r="I7597" s="84"/>
      <c r="J7597" s="84"/>
      <c r="K7597" s="20">
        <f>SUM(K7600:K7600)</f>
        <v>1</v>
      </c>
      <c r="L7597" s="21">
        <f>ROUND(0*(1+M2/100),2)</f>
        <v>0</v>
      </c>
      <c r="M7597" s="21">
        <f>ROUND(K7597*L7597,2)</f>
        <v>0</v>
      </c>
    </row>
    <row r="7598" spans="1:13" ht="67.5" customHeight="1" thickBot="1" x14ac:dyDescent="0.35">
      <c r="A7598" s="22"/>
      <c r="B7598" s="22"/>
      <c r="C7598" s="22"/>
      <c r="D7598" s="84" t="s">
        <v>13285</v>
      </c>
      <c r="E7598" s="84"/>
      <c r="F7598" s="84"/>
      <c r="G7598" s="84"/>
      <c r="H7598" s="84"/>
      <c r="I7598" s="84"/>
      <c r="J7598" s="84"/>
      <c r="K7598" s="84"/>
      <c r="L7598" s="84"/>
      <c r="M7598" s="84"/>
    </row>
    <row r="7599" spans="1:13" ht="15.15" customHeight="1" thickBot="1" x14ac:dyDescent="0.35">
      <c r="A7599" s="22"/>
      <c r="B7599" s="22"/>
      <c r="C7599" s="22"/>
      <c r="D7599" s="22"/>
      <c r="E7599" s="23"/>
      <c r="F7599" s="25" t="s">
        <v>13286</v>
      </c>
      <c r="G7599" s="25" t="s">
        <v>13287</v>
      </c>
      <c r="H7599" s="25" t="s">
        <v>13288</v>
      </c>
      <c r="I7599" s="25" t="s">
        <v>13289</v>
      </c>
      <c r="J7599" s="25" t="s">
        <v>13290</v>
      </c>
      <c r="K7599" s="25" t="s">
        <v>13291</v>
      </c>
      <c r="L7599" s="22"/>
      <c r="M7599" s="22"/>
    </row>
    <row r="7600" spans="1:13" ht="15.15" customHeight="1" thickBot="1" x14ac:dyDescent="0.35">
      <c r="A7600" s="22"/>
      <c r="B7600" s="22"/>
      <c r="C7600" s="22"/>
      <c r="D7600" s="26"/>
      <c r="E7600" s="27" t="s">
        <v>13292</v>
      </c>
      <c r="F7600" s="28">
        <v>1</v>
      </c>
      <c r="G7600" s="29"/>
      <c r="H7600" s="29"/>
      <c r="I7600" s="29"/>
      <c r="J7600" s="31">
        <f>ROUND(F7600,3)</f>
        <v>1</v>
      </c>
      <c r="K7600" s="33">
        <f>SUM(J7600:J7600)</f>
        <v>1</v>
      </c>
      <c r="L7600" s="22"/>
      <c r="M7600" s="22"/>
    </row>
    <row r="7601" spans="1:13" ht="15.45" customHeight="1" thickBot="1" x14ac:dyDescent="0.35">
      <c r="A7601" s="10" t="s">
        <v>13293</v>
      </c>
      <c r="B7601" s="5" t="s">
        <v>13294</v>
      </c>
      <c r="C7601" s="5" t="s">
        <v>13295</v>
      </c>
      <c r="D7601" s="84" t="s">
        <v>13296</v>
      </c>
      <c r="E7601" s="84"/>
      <c r="F7601" s="84"/>
      <c r="G7601" s="84"/>
      <c r="H7601" s="84"/>
      <c r="I7601" s="84"/>
      <c r="J7601" s="84"/>
      <c r="K7601" s="20">
        <f>SUM(K7604:K7604)</f>
        <v>5</v>
      </c>
      <c r="L7601" s="21">
        <f>ROUND(0*(1+M2/100),2)</f>
        <v>0</v>
      </c>
      <c r="M7601" s="21">
        <f>ROUND(K7601*L7601,2)</f>
        <v>0</v>
      </c>
    </row>
    <row r="7602" spans="1:13" ht="58.35" customHeight="1" thickBot="1" x14ac:dyDescent="0.35">
      <c r="A7602" s="22"/>
      <c r="B7602" s="22"/>
      <c r="C7602" s="22"/>
      <c r="D7602" s="84" t="s">
        <v>13297</v>
      </c>
      <c r="E7602" s="84"/>
      <c r="F7602" s="84"/>
      <c r="G7602" s="84"/>
      <c r="H7602" s="84"/>
      <c r="I7602" s="84"/>
      <c r="J7602" s="84"/>
      <c r="K7602" s="84"/>
      <c r="L7602" s="84"/>
      <c r="M7602" s="84"/>
    </row>
    <row r="7603" spans="1:13" ht="15.15" customHeight="1" thickBot="1" x14ac:dyDescent="0.35">
      <c r="A7603" s="22"/>
      <c r="B7603" s="22"/>
      <c r="C7603" s="22"/>
      <c r="D7603" s="22"/>
      <c r="E7603" s="23"/>
      <c r="F7603" s="25" t="s">
        <v>13298</v>
      </c>
      <c r="G7603" s="25" t="s">
        <v>13299</v>
      </c>
      <c r="H7603" s="25" t="s">
        <v>13300</v>
      </c>
      <c r="I7603" s="25" t="s">
        <v>13301</v>
      </c>
      <c r="J7603" s="25" t="s">
        <v>13302</v>
      </c>
      <c r="K7603" s="25" t="s">
        <v>13303</v>
      </c>
      <c r="L7603" s="22"/>
      <c r="M7603" s="22"/>
    </row>
    <row r="7604" spans="1:13" ht="15.15" customHeight="1" thickBot="1" x14ac:dyDescent="0.35">
      <c r="A7604" s="22"/>
      <c r="B7604" s="22"/>
      <c r="C7604" s="22"/>
      <c r="D7604" s="26"/>
      <c r="E7604" s="27" t="s">
        <v>13304</v>
      </c>
      <c r="F7604" s="28">
        <v>5</v>
      </c>
      <c r="G7604" s="29"/>
      <c r="H7604" s="29"/>
      <c r="I7604" s="29"/>
      <c r="J7604" s="31">
        <f>ROUND(F7604,3)</f>
        <v>5</v>
      </c>
      <c r="K7604" s="33">
        <f>SUM(J7604:J7604)</f>
        <v>5</v>
      </c>
      <c r="L7604" s="22"/>
      <c r="M7604" s="22"/>
    </row>
    <row r="7605" spans="1:13" ht="15.45" customHeight="1" thickBot="1" x14ac:dyDescent="0.35">
      <c r="A7605" s="10" t="s">
        <v>13305</v>
      </c>
      <c r="B7605" s="5" t="s">
        <v>13306</v>
      </c>
      <c r="C7605" s="5" t="s">
        <v>13307</v>
      </c>
      <c r="D7605" s="84" t="s">
        <v>13308</v>
      </c>
      <c r="E7605" s="84"/>
      <c r="F7605" s="84"/>
      <c r="G7605" s="84"/>
      <c r="H7605" s="84"/>
      <c r="I7605" s="84"/>
      <c r="J7605" s="84"/>
      <c r="K7605" s="20">
        <f>SUM(K7608:K7608)</f>
        <v>4</v>
      </c>
      <c r="L7605" s="21">
        <f>ROUND(0*(1+M2/100),2)</f>
        <v>0</v>
      </c>
      <c r="M7605" s="21">
        <f>ROUND(K7605*L7605,2)</f>
        <v>0</v>
      </c>
    </row>
    <row r="7606" spans="1:13" ht="76.8" customHeight="1" thickBot="1" x14ac:dyDescent="0.35">
      <c r="A7606" s="22"/>
      <c r="B7606" s="22"/>
      <c r="C7606" s="22"/>
      <c r="D7606" s="84" t="s">
        <v>13309</v>
      </c>
      <c r="E7606" s="84"/>
      <c r="F7606" s="84"/>
      <c r="G7606" s="84"/>
      <c r="H7606" s="84"/>
      <c r="I7606" s="84"/>
      <c r="J7606" s="84"/>
      <c r="K7606" s="84"/>
      <c r="L7606" s="84"/>
      <c r="M7606" s="84"/>
    </row>
    <row r="7607" spans="1:13" ht="15.15" customHeight="1" thickBot="1" x14ac:dyDescent="0.35">
      <c r="A7607" s="22"/>
      <c r="B7607" s="22"/>
      <c r="C7607" s="22"/>
      <c r="D7607" s="22"/>
      <c r="E7607" s="23"/>
      <c r="F7607" s="25" t="s">
        <v>13310</v>
      </c>
      <c r="G7607" s="25" t="s">
        <v>13311</v>
      </c>
      <c r="H7607" s="25" t="s">
        <v>13312</v>
      </c>
      <c r="I7607" s="25" t="s">
        <v>13313</v>
      </c>
      <c r="J7607" s="25" t="s">
        <v>13314</v>
      </c>
      <c r="K7607" s="25" t="s">
        <v>13315</v>
      </c>
      <c r="L7607" s="22"/>
      <c r="M7607" s="22"/>
    </row>
    <row r="7608" spans="1:13" ht="15.15" customHeight="1" thickBot="1" x14ac:dyDescent="0.35">
      <c r="A7608" s="22"/>
      <c r="B7608" s="22"/>
      <c r="C7608" s="22"/>
      <c r="D7608" s="26"/>
      <c r="E7608" s="27" t="s">
        <v>13316</v>
      </c>
      <c r="F7608" s="28">
        <v>4</v>
      </c>
      <c r="G7608" s="29"/>
      <c r="H7608" s="29"/>
      <c r="I7608" s="29"/>
      <c r="J7608" s="31">
        <f>ROUND(F7608,3)</f>
        <v>4</v>
      </c>
      <c r="K7608" s="33">
        <f>SUM(J7608:J7608)</f>
        <v>4</v>
      </c>
      <c r="L7608" s="22"/>
      <c r="M7608" s="22"/>
    </row>
    <row r="7609" spans="1:13" ht="15.45" customHeight="1" thickBot="1" x14ac:dyDescent="0.35">
      <c r="A7609" s="10" t="s">
        <v>13317</v>
      </c>
      <c r="B7609" s="5" t="s">
        <v>13318</v>
      </c>
      <c r="C7609" s="5" t="s">
        <v>13319</v>
      </c>
      <c r="D7609" s="84" t="s">
        <v>13320</v>
      </c>
      <c r="E7609" s="84"/>
      <c r="F7609" s="84"/>
      <c r="G7609" s="84"/>
      <c r="H7609" s="84"/>
      <c r="I7609" s="84"/>
      <c r="J7609" s="84"/>
      <c r="K7609" s="20">
        <f>SUM(K7612:K7613)</f>
        <v>3</v>
      </c>
      <c r="L7609" s="21">
        <f>ROUND(0*(1+M2/100),2)</f>
        <v>0</v>
      </c>
      <c r="M7609" s="21">
        <f>ROUND(K7609*L7609,2)</f>
        <v>0</v>
      </c>
    </row>
    <row r="7610" spans="1:13" ht="76.8" customHeight="1" thickBot="1" x14ac:dyDescent="0.35">
      <c r="A7610" s="22"/>
      <c r="B7610" s="22"/>
      <c r="C7610" s="22"/>
      <c r="D7610" s="84" t="s">
        <v>13321</v>
      </c>
      <c r="E7610" s="84"/>
      <c r="F7610" s="84"/>
      <c r="G7610" s="84"/>
      <c r="H7610" s="84"/>
      <c r="I7610" s="84"/>
      <c r="J7610" s="84"/>
      <c r="K7610" s="84"/>
      <c r="L7610" s="84"/>
      <c r="M7610" s="84"/>
    </row>
    <row r="7611" spans="1:13" ht="15.15" customHeight="1" thickBot="1" x14ac:dyDescent="0.35">
      <c r="A7611" s="22"/>
      <c r="B7611" s="22"/>
      <c r="C7611" s="22"/>
      <c r="D7611" s="22"/>
      <c r="E7611" s="23"/>
      <c r="F7611" s="25" t="s">
        <v>13322</v>
      </c>
      <c r="G7611" s="25" t="s">
        <v>13323</v>
      </c>
      <c r="H7611" s="25" t="s">
        <v>13324</v>
      </c>
      <c r="I7611" s="25" t="s">
        <v>13325</v>
      </c>
      <c r="J7611" s="25" t="s">
        <v>13326</v>
      </c>
      <c r="K7611" s="25" t="s">
        <v>13327</v>
      </c>
      <c r="L7611" s="22"/>
      <c r="M7611" s="22"/>
    </row>
    <row r="7612" spans="1:13" ht="15.15" customHeight="1" thickBot="1" x14ac:dyDescent="0.35">
      <c r="A7612" s="22"/>
      <c r="B7612" s="22"/>
      <c r="C7612" s="22"/>
      <c r="D7612" s="26"/>
      <c r="E7612" s="27" t="s">
        <v>13328</v>
      </c>
      <c r="F7612" s="28">
        <v>1</v>
      </c>
      <c r="G7612" s="29"/>
      <c r="H7612" s="29"/>
      <c r="I7612" s="29"/>
      <c r="J7612" s="31">
        <f>ROUND(F7612,3)</f>
        <v>1</v>
      </c>
      <c r="K7612" s="42"/>
      <c r="L7612" s="22"/>
      <c r="M7612" s="22"/>
    </row>
    <row r="7613" spans="1:13" ht="15.15" customHeight="1" thickBot="1" x14ac:dyDescent="0.35">
      <c r="A7613" s="22"/>
      <c r="B7613" s="22"/>
      <c r="C7613" s="22"/>
      <c r="D7613" s="26"/>
      <c r="E7613" s="5" t="s">
        <v>13329</v>
      </c>
      <c r="F7613" s="3">
        <v>2</v>
      </c>
      <c r="G7613" s="20"/>
      <c r="H7613" s="20"/>
      <c r="I7613" s="20"/>
      <c r="J7613" s="30">
        <f>ROUND(F7613,3)</f>
        <v>2</v>
      </c>
      <c r="K7613" s="32">
        <f>SUM(J7612:J7613)</f>
        <v>3</v>
      </c>
      <c r="L7613" s="22"/>
      <c r="M7613" s="22"/>
    </row>
    <row r="7614" spans="1:13" ht="15.45" customHeight="1" thickBot="1" x14ac:dyDescent="0.35">
      <c r="A7614" s="10" t="s">
        <v>13330</v>
      </c>
      <c r="B7614" s="5" t="s">
        <v>13331</v>
      </c>
      <c r="C7614" s="5" t="s">
        <v>13332</v>
      </c>
      <c r="D7614" s="84" t="s">
        <v>13333</v>
      </c>
      <c r="E7614" s="84"/>
      <c r="F7614" s="84"/>
      <c r="G7614" s="84"/>
      <c r="H7614" s="84"/>
      <c r="I7614" s="84"/>
      <c r="J7614" s="84"/>
      <c r="K7614" s="20">
        <f>SUM(K7617:K7617)</f>
        <v>2</v>
      </c>
      <c r="L7614" s="21">
        <f>ROUND(0*(1+M2/100),2)</f>
        <v>0</v>
      </c>
      <c r="M7614" s="21">
        <f>ROUND(K7614*L7614,2)</f>
        <v>0</v>
      </c>
    </row>
    <row r="7615" spans="1:13" ht="49.05" customHeight="1" thickBot="1" x14ac:dyDescent="0.35">
      <c r="A7615" s="22"/>
      <c r="B7615" s="22"/>
      <c r="C7615" s="22"/>
      <c r="D7615" s="84" t="s">
        <v>13334</v>
      </c>
      <c r="E7615" s="84"/>
      <c r="F7615" s="84"/>
      <c r="G7615" s="84"/>
      <c r="H7615" s="84"/>
      <c r="I7615" s="84"/>
      <c r="J7615" s="84"/>
      <c r="K7615" s="84"/>
      <c r="L7615" s="84"/>
      <c r="M7615" s="84"/>
    </row>
    <row r="7616" spans="1:13" ht="15.15" customHeight="1" thickBot="1" x14ac:dyDescent="0.35">
      <c r="A7616" s="22"/>
      <c r="B7616" s="22"/>
      <c r="C7616" s="22"/>
      <c r="D7616" s="22"/>
      <c r="E7616" s="23"/>
      <c r="F7616" s="25" t="s">
        <v>13335</v>
      </c>
      <c r="G7616" s="25" t="s">
        <v>13336</v>
      </c>
      <c r="H7616" s="25" t="s">
        <v>13337</v>
      </c>
      <c r="I7616" s="25" t="s">
        <v>13338</v>
      </c>
      <c r="J7616" s="25" t="s">
        <v>13339</v>
      </c>
      <c r="K7616" s="25" t="s">
        <v>13340</v>
      </c>
      <c r="L7616" s="22"/>
      <c r="M7616" s="22"/>
    </row>
    <row r="7617" spans="1:13" ht="15.15" customHeight="1" thickBot="1" x14ac:dyDescent="0.35">
      <c r="A7617" s="22"/>
      <c r="B7617" s="22"/>
      <c r="C7617" s="22"/>
      <c r="D7617" s="26"/>
      <c r="E7617" s="27" t="s">
        <v>13341</v>
      </c>
      <c r="F7617" s="28">
        <v>2</v>
      </c>
      <c r="G7617" s="29"/>
      <c r="H7617" s="29"/>
      <c r="I7617" s="29"/>
      <c r="J7617" s="31">
        <f>ROUND(F7617,3)</f>
        <v>2</v>
      </c>
      <c r="K7617" s="33">
        <f>SUM(J7617:J7617)</f>
        <v>2</v>
      </c>
      <c r="L7617" s="22"/>
      <c r="M7617" s="22"/>
    </row>
    <row r="7618" spans="1:13" ht="15.45" customHeight="1" thickBot="1" x14ac:dyDescent="0.35">
      <c r="A7618" s="10" t="s">
        <v>13342</v>
      </c>
      <c r="B7618" s="5" t="s">
        <v>13343</v>
      </c>
      <c r="C7618" s="5" t="s">
        <v>13344</v>
      </c>
      <c r="D7618" s="84" t="s">
        <v>13345</v>
      </c>
      <c r="E7618" s="84"/>
      <c r="F7618" s="84"/>
      <c r="G7618" s="84"/>
      <c r="H7618" s="84"/>
      <c r="I7618" s="84"/>
      <c r="J7618" s="84"/>
      <c r="K7618" s="20">
        <f>SUM(K7621:K7621)</f>
        <v>2</v>
      </c>
      <c r="L7618" s="21">
        <f>ROUND(0*(1+M2/100),2)</f>
        <v>0</v>
      </c>
      <c r="M7618" s="21">
        <f>ROUND(K7618*L7618,2)</f>
        <v>0</v>
      </c>
    </row>
    <row r="7619" spans="1:13" ht="58.35" customHeight="1" thickBot="1" x14ac:dyDescent="0.35">
      <c r="A7619" s="22"/>
      <c r="B7619" s="22"/>
      <c r="C7619" s="22"/>
      <c r="D7619" s="84" t="s">
        <v>13346</v>
      </c>
      <c r="E7619" s="84"/>
      <c r="F7619" s="84"/>
      <c r="G7619" s="84"/>
      <c r="H7619" s="84"/>
      <c r="I7619" s="84"/>
      <c r="J7619" s="84"/>
      <c r="K7619" s="84"/>
      <c r="L7619" s="84"/>
      <c r="M7619" s="84"/>
    </row>
    <row r="7620" spans="1:13" ht="15.15" customHeight="1" thickBot="1" x14ac:dyDescent="0.35">
      <c r="A7620" s="22"/>
      <c r="B7620" s="22"/>
      <c r="C7620" s="22"/>
      <c r="D7620" s="22"/>
      <c r="E7620" s="23"/>
      <c r="F7620" s="25" t="s">
        <v>13347</v>
      </c>
      <c r="G7620" s="25" t="s">
        <v>13348</v>
      </c>
      <c r="H7620" s="25" t="s">
        <v>13349</v>
      </c>
      <c r="I7620" s="25" t="s">
        <v>13350</v>
      </c>
      <c r="J7620" s="25" t="s">
        <v>13351</v>
      </c>
      <c r="K7620" s="25" t="s">
        <v>13352</v>
      </c>
      <c r="L7620" s="22"/>
      <c r="M7620" s="22"/>
    </row>
    <row r="7621" spans="1:13" ht="15.15" customHeight="1" thickBot="1" x14ac:dyDescent="0.35">
      <c r="A7621" s="22"/>
      <c r="B7621" s="22"/>
      <c r="C7621" s="22"/>
      <c r="D7621" s="26"/>
      <c r="E7621" s="27" t="s">
        <v>13353</v>
      </c>
      <c r="F7621" s="28">
        <v>2</v>
      </c>
      <c r="G7621" s="29"/>
      <c r="H7621" s="29"/>
      <c r="I7621" s="29"/>
      <c r="J7621" s="31">
        <f>ROUND(F7621,3)</f>
        <v>2</v>
      </c>
      <c r="K7621" s="33">
        <f>SUM(J7621:J7621)</f>
        <v>2</v>
      </c>
      <c r="L7621" s="22"/>
      <c r="M7621" s="22"/>
    </row>
    <row r="7622" spans="1:13" ht="15.45" customHeight="1" thickBot="1" x14ac:dyDescent="0.35">
      <c r="A7622" s="10" t="s">
        <v>13354</v>
      </c>
      <c r="B7622" s="5" t="s">
        <v>13355</v>
      </c>
      <c r="C7622" s="5" t="s">
        <v>13356</v>
      </c>
      <c r="D7622" s="84" t="s">
        <v>13357</v>
      </c>
      <c r="E7622" s="84"/>
      <c r="F7622" s="84"/>
      <c r="G7622" s="84"/>
      <c r="H7622" s="84"/>
      <c r="I7622" s="84"/>
      <c r="J7622" s="84"/>
      <c r="K7622" s="20">
        <f>SUM(K7625:K7625)</f>
        <v>6</v>
      </c>
      <c r="L7622" s="21">
        <f>ROUND(0*(1+M2/100),2)</f>
        <v>0</v>
      </c>
      <c r="M7622" s="21">
        <f>ROUND(K7622*L7622,2)</f>
        <v>0</v>
      </c>
    </row>
    <row r="7623" spans="1:13" ht="58.35" customHeight="1" thickBot="1" x14ac:dyDescent="0.35">
      <c r="A7623" s="22"/>
      <c r="B7623" s="22"/>
      <c r="C7623" s="22"/>
      <c r="D7623" s="84" t="s">
        <v>13358</v>
      </c>
      <c r="E7623" s="84"/>
      <c r="F7623" s="84"/>
      <c r="G7623" s="84"/>
      <c r="H7623" s="84"/>
      <c r="I7623" s="84"/>
      <c r="J7623" s="84"/>
      <c r="K7623" s="84"/>
      <c r="L7623" s="84"/>
      <c r="M7623" s="84"/>
    </row>
    <row r="7624" spans="1:13" ht="15.15" customHeight="1" thickBot="1" x14ac:dyDescent="0.35">
      <c r="A7624" s="22"/>
      <c r="B7624" s="22"/>
      <c r="C7624" s="22"/>
      <c r="D7624" s="22"/>
      <c r="E7624" s="23"/>
      <c r="F7624" s="25" t="s">
        <v>13359</v>
      </c>
      <c r="G7624" s="25" t="s">
        <v>13360</v>
      </c>
      <c r="H7624" s="25" t="s">
        <v>13361</v>
      </c>
      <c r="I7624" s="25" t="s">
        <v>13362</v>
      </c>
      <c r="J7624" s="25" t="s">
        <v>13363</v>
      </c>
      <c r="K7624" s="25" t="s">
        <v>13364</v>
      </c>
      <c r="L7624" s="22"/>
      <c r="M7624" s="22"/>
    </row>
    <row r="7625" spans="1:13" ht="15.15" customHeight="1" thickBot="1" x14ac:dyDescent="0.35">
      <c r="A7625" s="22"/>
      <c r="B7625" s="22"/>
      <c r="C7625" s="22"/>
      <c r="D7625" s="26"/>
      <c r="E7625" s="27"/>
      <c r="F7625" s="28">
        <v>6</v>
      </c>
      <c r="G7625" s="29"/>
      <c r="H7625" s="29"/>
      <c r="I7625" s="29"/>
      <c r="J7625" s="31">
        <f>ROUND(F7625,3)</f>
        <v>6</v>
      </c>
      <c r="K7625" s="33">
        <f>SUM(J7625:J7625)</f>
        <v>6</v>
      </c>
      <c r="L7625" s="22"/>
      <c r="M7625" s="22"/>
    </row>
    <row r="7626" spans="1:13" ht="15.45" customHeight="1" thickBot="1" x14ac:dyDescent="0.35">
      <c r="A7626" s="10" t="s">
        <v>13365</v>
      </c>
      <c r="B7626" s="5" t="s">
        <v>13366</v>
      </c>
      <c r="C7626" s="5" t="s">
        <v>13367</v>
      </c>
      <c r="D7626" s="84" t="s">
        <v>13368</v>
      </c>
      <c r="E7626" s="84"/>
      <c r="F7626" s="84"/>
      <c r="G7626" s="84"/>
      <c r="H7626" s="84"/>
      <c r="I7626" s="84"/>
      <c r="J7626" s="84"/>
      <c r="K7626" s="20">
        <f>SUM(K7629:K7629)</f>
        <v>4</v>
      </c>
      <c r="L7626" s="21">
        <f>ROUND(0*(1+M2/100),2)</f>
        <v>0</v>
      </c>
      <c r="M7626" s="21">
        <f>ROUND(K7626*L7626,2)</f>
        <v>0</v>
      </c>
    </row>
    <row r="7627" spans="1:13" ht="76.8" customHeight="1" thickBot="1" x14ac:dyDescent="0.35">
      <c r="A7627" s="22"/>
      <c r="B7627" s="22"/>
      <c r="C7627" s="22"/>
      <c r="D7627" s="84" t="s">
        <v>13369</v>
      </c>
      <c r="E7627" s="84"/>
      <c r="F7627" s="84"/>
      <c r="G7627" s="84"/>
      <c r="H7627" s="84"/>
      <c r="I7627" s="84"/>
      <c r="J7627" s="84"/>
      <c r="K7627" s="84"/>
      <c r="L7627" s="84"/>
      <c r="M7627" s="84"/>
    </row>
    <row r="7628" spans="1:13" ht="15.15" customHeight="1" thickBot="1" x14ac:dyDescent="0.35">
      <c r="A7628" s="22"/>
      <c r="B7628" s="22"/>
      <c r="C7628" s="22"/>
      <c r="D7628" s="22"/>
      <c r="E7628" s="23"/>
      <c r="F7628" s="25" t="s">
        <v>13370</v>
      </c>
      <c r="G7628" s="25" t="s">
        <v>13371</v>
      </c>
      <c r="H7628" s="25" t="s">
        <v>13372</v>
      </c>
      <c r="I7628" s="25" t="s">
        <v>13373</v>
      </c>
      <c r="J7628" s="25" t="s">
        <v>13374</v>
      </c>
      <c r="K7628" s="25" t="s">
        <v>13375</v>
      </c>
      <c r="L7628" s="22"/>
      <c r="M7628" s="22"/>
    </row>
    <row r="7629" spans="1:13" ht="15.15" customHeight="1" thickBot="1" x14ac:dyDescent="0.35">
      <c r="A7629" s="22"/>
      <c r="B7629" s="22"/>
      <c r="C7629" s="22"/>
      <c r="D7629" s="26"/>
      <c r="E7629" s="27"/>
      <c r="F7629" s="28">
        <v>4</v>
      </c>
      <c r="G7629" s="29"/>
      <c r="H7629" s="29"/>
      <c r="I7629" s="29"/>
      <c r="J7629" s="31">
        <f>ROUND(F7629,3)</f>
        <v>4</v>
      </c>
      <c r="K7629" s="33">
        <f>SUM(J7629:J7629)</f>
        <v>4</v>
      </c>
      <c r="L7629" s="22"/>
      <c r="M7629" s="22"/>
    </row>
    <row r="7630" spans="1:13" ht="15.45" customHeight="1" thickBot="1" x14ac:dyDescent="0.35">
      <c r="A7630" s="10" t="s">
        <v>13376</v>
      </c>
      <c r="B7630" s="5" t="s">
        <v>13377</v>
      </c>
      <c r="C7630" s="5" t="s">
        <v>13378</v>
      </c>
      <c r="D7630" s="84" t="s">
        <v>13379</v>
      </c>
      <c r="E7630" s="84"/>
      <c r="F7630" s="84"/>
      <c r="G7630" s="84"/>
      <c r="H7630" s="84"/>
      <c r="I7630" s="84"/>
      <c r="J7630" s="84"/>
      <c r="K7630" s="20">
        <f>SUM(K7633:K7633)</f>
        <v>6</v>
      </c>
      <c r="L7630" s="21">
        <f>ROUND(0*(1+M2/100),2)</f>
        <v>0</v>
      </c>
      <c r="M7630" s="21">
        <f>ROUND(K7630*L7630,2)</f>
        <v>0</v>
      </c>
    </row>
    <row r="7631" spans="1:13" ht="49.05" customHeight="1" thickBot="1" x14ac:dyDescent="0.35">
      <c r="A7631" s="22"/>
      <c r="B7631" s="22"/>
      <c r="C7631" s="22"/>
      <c r="D7631" s="84" t="s">
        <v>13380</v>
      </c>
      <c r="E7631" s="84"/>
      <c r="F7631" s="84"/>
      <c r="G7631" s="84"/>
      <c r="H7631" s="84"/>
      <c r="I7631" s="84"/>
      <c r="J7631" s="84"/>
      <c r="K7631" s="84"/>
      <c r="L7631" s="84"/>
      <c r="M7631" s="84"/>
    </row>
    <row r="7632" spans="1:13" ht="15.15" customHeight="1" thickBot="1" x14ac:dyDescent="0.35">
      <c r="A7632" s="22"/>
      <c r="B7632" s="22"/>
      <c r="C7632" s="22"/>
      <c r="D7632" s="22"/>
      <c r="E7632" s="23"/>
      <c r="F7632" s="25" t="s">
        <v>13381</v>
      </c>
      <c r="G7632" s="25" t="s">
        <v>13382</v>
      </c>
      <c r="H7632" s="25" t="s">
        <v>13383</v>
      </c>
      <c r="I7632" s="25" t="s">
        <v>13384</v>
      </c>
      <c r="J7632" s="25" t="s">
        <v>13385</v>
      </c>
      <c r="K7632" s="25" t="s">
        <v>13386</v>
      </c>
      <c r="L7632" s="22"/>
      <c r="M7632" s="22"/>
    </row>
    <row r="7633" spans="1:13" ht="15.15" customHeight="1" thickBot="1" x14ac:dyDescent="0.35">
      <c r="A7633" s="22"/>
      <c r="B7633" s="22"/>
      <c r="C7633" s="22"/>
      <c r="D7633" s="26"/>
      <c r="E7633" s="27" t="s">
        <v>13387</v>
      </c>
      <c r="F7633" s="28">
        <v>6</v>
      </c>
      <c r="G7633" s="29"/>
      <c r="H7633" s="29"/>
      <c r="I7633" s="29"/>
      <c r="J7633" s="31">
        <f>ROUND(F7633,3)</f>
        <v>6</v>
      </c>
      <c r="K7633" s="33">
        <f>SUM(J7633:J7633)</f>
        <v>6</v>
      </c>
      <c r="L7633" s="22"/>
      <c r="M7633" s="22"/>
    </row>
    <row r="7634" spans="1:13" ht="15.45" customHeight="1" thickBot="1" x14ac:dyDescent="0.35">
      <c r="A7634" s="34"/>
      <c r="B7634" s="34"/>
      <c r="C7634" s="34"/>
      <c r="D7634" s="35" t="s">
        <v>13388</v>
      </c>
      <c r="E7634" s="36"/>
      <c r="F7634" s="36"/>
      <c r="G7634" s="36"/>
      <c r="H7634" s="36"/>
      <c r="I7634" s="36"/>
      <c r="J7634" s="36"/>
      <c r="K7634" s="36"/>
      <c r="L7634" s="37">
        <f>M7578+M7587+M7593+M7597+M7601+M7605+M7609+M7614+M7618+M7622+M7626+M7630</f>
        <v>0</v>
      </c>
      <c r="M7634" s="37">
        <f>ROUND(L7634,2)</f>
        <v>0</v>
      </c>
    </row>
    <row r="7635" spans="1:13" ht="15.45" customHeight="1" thickBot="1" x14ac:dyDescent="0.35">
      <c r="A7635" s="38" t="s">
        <v>13389</v>
      </c>
      <c r="B7635" s="38" t="s">
        <v>13390</v>
      </c>
      <c r="C7635" s="39"/>
      <c r="D7635" s="85" t="s">
        <v>13391</v>
      </c>
      <c r="E7635" s="85"/>
      <c r="F7635" s="85"/>
      <c r="G7635" s="85"/>
      <c r="H7635" s="85"/>
      <c r="I7635" s="85"/>
      <c r="J7635" s="85"/>
      <c r="K7635" s="39"/>
      <c r="L7635" s="40">
        <f>L7674</f>
        <v>0</v>
      </c>
      <c r="M7635" s="40">
        <f>ROUND(L7635,2)</f>
        <v>0</v>
      </c>
    </row>
    <row r="7636" spans="1:13" ht="15.45" customHeight="1" thickBot="1" x14ac:dyDescent="0.35">
      <c r="A7636" s="10" t="s">
        <v>13392</v>
      </c>
      <c r="B7636" s="5" t="s">
        <v>13393</v>
      </c>
      <c r="C7636" s="5" t="s">
        <v>13394</v>
      </c>
      <c r="D7636" s="84" t="s">
        <v>13395</v>
      </c>
      <c r="E7636" s="84"/>
      <c r="F7636" s="84"/>
      <c r="G7636" s="84"/>
      <c r="H7636" s="84"/>
      <c r="I7636" s="84"/>
      <c r="J7636" s="84"/>
      <c r="K7636" s="20">
        <f>SUM(K7639:K7639)</f>
        <v>1</v>
      </c>
      <c r="L7636" s="21">
        <f>ROUND(0*(1+M2/100),2)</f>
        <v>0</v>
      </c>
      <c r="M7636" s="21">
        <f>ROUND(K7636*L7636,2)</f>
        <v>0</v>
      </c>
    </row>
    <row r="7637" spans="1:13" ht="67.5" customHeight="1" thickBot="1" x14ac:dyDescent="0.35">
      <c r="A7637" s="22"/>
      <c r="B7637" s="22"/>
      <c r="C7637" s="22"/>
      <c r="D7637" s="84" t="s">
        <v>13396</v>
      </c>
      <c r="E7637" s="84"/>
      <c r="F7637" s="84"/>
      <c r="G7637" s="84"/>
      <c r="H7637" s="84"/>
      <c r="I7637" s="84"/>
      <c r="J7637" s="84"/>
      <c r="K7637" s="84"/>
      <c r="L7637" s="84"/>
      <c r="M7637" s="84"/>
    </row>
    <row r="7638" spans="1:13" ht="15.15" customHeight="1" thickBot="1" x14ac:dyDescent="0.35">
      <c r="A7638" s="22"/>
      <c r="B7638" s="22"/>
      <c r="C7638" s="22"/>
      <c r="D7638" s="22"/>
      <c r="E7638" s="23"/>
      <c r="F7638" s="25" t="s">
        <v>13397</v>
      </c>
      <c r="G7638" s="25" t="s">
        <v>13398</v>
      </c>
      <c r="H7638" s="25" t="s">
        <v>13399</v>
      </c>
      <c r="I7638" s="25" t="s">
        <v>13400</v>
      </c>
      <c r="J7638" s="25" t="s">
        <v>13401</v>
      </c>
      <c r="K7638" s="25" t="s">
        <v>13402</v>
      </c>
      <c r="L7638" s="22"/>
      <c r="M7638" s="22"/>
    </row>
    <row r="7639" spans="1:13" ht="15.15" customHeight="1" thickBot="1" x14ac:dyDescent="0.35">
      <c r="A7639" s="22"/>
      <c r="B7639" s="22"/>
      <c r="C7639" s="22"/>
      <c r="D7639" s="26"/>
      <c r="E7639" s="27" t="s">
        <v>13403</v>
      </c>
      <c r="F7639" s="28">
        <v>1</v>
      </c>
      <c r="G7639" s="29"/>
      <c r="H7639" s="29"/>
      <c r="I7639" s="29"/>
      <c r="J7639" s="31">
        <f>ROUND(F7639,3)</f>
        <v>1</v>
      </c>
      <c r="K7639" s="33">
        <f>SUM(J7639:J7639)</f>
        <v>1</v>
      </c>
      <c r="L7639" s="22"/>
      <c r="M7639" s="22"/>
    </row>
    <row r="7640" spans="1:13" ht="15.45" customHeight="1" thickBot="1" x14ac:dyDescent="0.35">
      <c r="A7640" s="10" t="s">
        <v>13404</v>
      </c>
      <c r="B7640" s="5" t="s">
        <v>13405</v>
      </c>
      <c r="C7640" s="5" t="s">
        <v>13406</v>
      </c>
      <c r="D7640" s="84" t="s">
        <v>13407</v>
      </c>
      <c r="E7640" s="84"/>
      <c r="F7640" s="84"/>
      <c r="G7640" s="84"/>
      <c r="H7640" s="84"/>
      <c r="I7640" s="84"/>
      <c r="J7640" s="84"/>
      <c r="K7640" s="20">
        <f>SUM(K7643:K7644)</f>
        <v>6</v>
      </c>
      <c r="L7640" s="21">
        <f>ROUND(0*(1+M2/100),2)</f>
        <v>0</v>
      </c>
      <c r="M7640" s="21">
        <f>ROUND(K7640*L7640,2)</f>
        <v>0</v>
      </c>
    </row>
    <row r="7641" spans="1:13" ht="58.35" customHeight="1" thickBot="1" x14ac:dyDescent="0.35">
      <c r="A7641" s="22"/>
      <c r="B7641" s="22"/>
      <c r="C7641" s="22"/>
      <c r="D7641" s="84" t="s">
        <v>13408</v>
      </c>
      <c r="E7641" s="84"/>
      <c r="F7641" s="84"/>
      <c r="G7641" s="84"/>
      <c r="H7641" s="84"/>
      <c r="I7641" s="84"/>
      <c r="J7641" s="84"/>
      <c r="K7641" s="84"/>
      <c r="L7641" s="84"/>
      <c r="M7641" s="84"/>
    </row>
    <row r="7642" spans="1:13" ht="15.15" customHeight="1" thickBot="1" x14ac:dyDescent="0.35">
      <c r="A7642" s="22"/>
      <c r="B7642" s="22"/>
      <c r="C7642" s="22"/>
      <c r="D7642" s="22"/>
      <c r="E7642" s="23"/>
      <c r="F7642" s="25" t="s">
        <v>13409</v>
      </c>
      <c r="G7642" s="25" t="s">
        <v>13410</v>
      </c>
      <c r="H7642" s="25" t="s">
        <v>13411</v>
      </c>
      <c r="I7642" s="25" t="s">
        <v>13412</v>
      </c>
      <c r="J7642" s="25" t="s">
        <v>13413</v>
      </c>
      <c r="K7642" s="25" t="s">
        <v>13414</v>
      </c>
      <c r="L7642" s="22"/>
      <c r="M7642" s="22"/>
    </row>
    <row r="7643" spans="1:13" ht="15.15" customHeight="1" thickBot="1" x14ac:dyDescent="0.35">
      <c r="A7643" s="22"/>
      <c r="B7643" s="22"/>
      <c r="C7643" s="22"/>
      <c r="D7643" s="26"/>
      <c r="E7643" s="27" t="s">
        <v>13415</v>
      </c>
      <c r="F7643" s="28">
        <v>2</v>
      </c>
      <c r="G7643" s="29"/>
      <c r="H7643" s="29"/>
      <c r="I7643" s="29"/>
      <c r="J7643" s="31">
        <f>ROUND(F7643,3)</f>
        <v>2</v>
      </c>
      <c r="K7643" s="42"/>
      <c r="L7643" s="22"/>
      <c r="M7643" s="22"/>
    </row>
    <row r="7644" spans="1:13" ht="15.15" customHeight="1" thickBot="1" x14ac:dyDescent="0.35">
      <c r="A7644" s="22"/>
      <c r="B7644" s="22"/>
      <c r="C7644" s="22"/>
      <c r="D7644" s="26"/>
      <c r="E7644" s="5" t="s">
        <v>13416</v>
      </c>
      <c r="F7644" s="3">
        <v>4</v>
      </c>
      <c r="G7644" s="20"/>
      <c r="H7644" s="20"/>
      <c r="I7644" s="20"/>
      <c r="J7644" s="30">
        <f>ROUND(F7644,3)</f>
        <v>4</v>
      </c>
      <c r="K7644" s="32">
        <f>SUM(J7643:J7644)</f>
        <v>6</v>
      </c>
      <c r="L7644" s="22"/>
      <c r="M7644" s="22"/>
    </row>
    <row r="7645" spans="1:13" ht="15.45" customHeight="1" thickBot="1" x14ac:dyDescent="0.35">
      <c r="A7645" s="10" t="s">
        <v>13417</v>
      </c>
      <c r="B7645" s="5" t="s">
        <v>13418</v>
      </c>
      <c r="C7645" s="5" t="s">
        <v>13419</v>
      </c>
      <c r="D7645" s="84" t="s">
        <v>13420</v>
      </c>
      <c r="E7645" s="84"/>
      <c r="F7645" s="84"/>
      <c r="G7645" s="84"/>
      <c r="H7645" s="84"/>
      <c r="I7645" s="84"/>
      <c r="J7645" s="84"/>
      <c r="K7645" s="20">
        <f>SUM(K7648:K7649)</f>
        <v>4</v>
      </c>
      <c r="L7645" s="21">
        <f>ROUND(0*(1+M2/100),2)</f>
        <v>0</v>
      </c>
      <c r="M7645" s="21">
        <f>ROUND(K7645*L7645,2)</f>
        <v>0</v>
      </c>
    </row>
    <row r="7646" spans="1:13" ht="49.05" customHeight="1" thickBot="1" x14ac:dyDescent="0.35">
      <c r="A7646" s="22"/>
      <c r="B7646" s="22"/>
      <c r="C7646" s="22"/>
      <c r="D7646" s="84" t="s">
        <v>13421</v>
      </c>
      <c r="E7646" s="84"/>
      <c r="F7646" s="84"/>
      <c r="G7646" s="84"/>
      <c r="H7646" s="84"/>
      <c r="I7646" s="84"/>
      <c r="J7646" s="84"/>
      <c r="K7646" s="84"/>
      <c r="L7646" s="84"/>
      <c r="M7646" s="84"/>
    </row>
    <row r="7647" spans="1:13" ht="15.15" customHeight="1" thickBot="1" x14ac:dyDescent="0.35">
      <c r="A7647" s="22"/>
      <c r="B7647" s="22"/>
      <c r="C7647" s="22"/>
      <c r="D7647" s="22"/>
      <c r="E7647" s="23"/>
      <c r="F7647" s="25" t="s">
        <v>13422</v>
      </c>
      <c r="G7647" s="25" t="s">
        <v>13423</v>
      </c>
      <c r="H7647" s="25" t="s">
        <v>13424</v>
      </c>
      <c r="I7647" s="25" t="s">
        <v>13425</v>
      </c>
      <c r="J7647" s="25" t="s">
        <v>13426</v>
      </c>
      <c r="K7647" s="25" t="s">
        <v>13427</v>
      </c>
      <c r="L7647" s="22"/>
      <c r="M7647" s="22"/>
    </row>
    <row r="7648" spans="1:13" ht="15.15" customHeight="1" thickBot="1" x14ac:dyDescent="0.35">
      <c r="A7648" s="22"/>
      <c r="B7648" s="22"/>
      <c r="C7648" s="22"/>
      <c r="D7648" s="26"/>
      <c r="E7648" s="27" t="s">
        <v>13428</v>
      </c>
      <c r="F7648" s="28">
        <v>2</v>
      </c>
      <c r="G7648" s="29"/>
      <c r="H7648" s="29"/>
      <c r="I7648" s="29"/>
      <c r="J7648" s="31">
        <f>ROUND(F7648,3)</f>
        <v>2</v>
      </c>
      <c r="K7648" s="42"/>
      <c r="L7648" s="22"/>
      <c r="M7648" s="22"/>
    </row>
    <row r="7649" spans="1:13" ht="15.15" customHeight="1" thickBot="1" x14ac:dyDescent="0.35">
      <c r="A7649" s="22"/>
      <c r="B7649" s="22"/>
      <c r="C7649" s="22"/>
      <c r="D7649" s="26"/>
      <c r="E7649" s="5" t="s">
        <v>13429</v>
      </c>
      <c r="F7649" s="3">
        <v>2</v>
      </c>
      <c r="G7649" s="20"/>
      <c r="H7649" s="20"/>
      <c r="I7649" s="20"/>
      <c r="J7649" s="30">
        <f>ROUND(F7649,3)</f>
        <v>2</v>
      </c>
      <c r="K7649" s="32">
        <f>SUM(J7648:J7649)</f>
        <v>4</v>
      </c>
      <c r="L7649" s="22"/>
      <c r="M7649" s="22"/>
    </row>
    <row r="7650" spans="1:13" ht="15.45" customHeight="1" thickBot="1" x14ac:dyDescent="0.35">
      <c r="A7650" s="10" t="s">
        <v>13430</v>
      </c>
      <c r="B7650" s="5" t="s">
        <v>13431</v>
      </c>
      <c r="C7650" s="5" t="s">
        <v>13432</v>
      </c>
      <c r="D7650" s="84" t="s">
        <v>13433</v>
      </c>
      <c r="E7650" s="84"/>
      <c r="F7650" s="84"/>
      <c r="G7650" s="84"/>
      <c r="H7650" s="84"/>
      <c r="I7650" s="84"/>
      <c r="J7650" s="84"/>
      <c r="K7650" s="20">
        <f>SUM(K7653:K7654)</f>
        <v>3</v>
      </c>
      <c r="L7650" s="21">
        <f>ROUND(0*(1+M2/100),2)</f>
        <v>0</v>
      </c>
      <c r="M7650" s="21">
        <f>ROUND(K7650*L7650,2)</f>
        <v>0</v>
      </c>
    </row>
    <row r="7651" spans="1:13" ht="30.6" customHeight="1" thickBot="1" x14ac:dyDescent="0.35">
      <c r="A7651" s="22"/>
      <c r="B7651" s="22"/>
      <c r="C7651" s="22"/>
      <c r="D7651" s="84" t="s">
        <v>13434</v>
      </c>
      <c r="E7651" s="84"/>
      <c r="F7651" s="84"/>
      <c r="G7651" s="84"/>
      <c r="H7651" s="84"/>
      <c r="I7651" s="84"/>
      <c r="J7651" s="84"/>
      <c r="K7651" s="84"/>
      <c r="L7651" s="84"/>
      <c r="M7651" s="84"/>
    </row>
    <row r="7652" spans="1:13" ht="15.15" customHeight="1" thickBot="1" x14ac:dyDescent="0.35">
      <c r="A7652" s="22"/>
      <c r="B7652" s="22"/>
      <c r="C7652" s="22"/>
      <c r="D7652" s="22"/>
      <c r="E7652" s="23"/>
      <c r="F7652" s="25" t="s">
        <v>13435</v>
      </c>
      <c r="G7652" s="25" t="s">
        <v>13436</v>
      </c>
      <c r="H7652" s="25" t="s">
        <v>13437</v>
      </c>
      <c r="I7652" s="25" t="s">
        <v>13438</v>
      </c>
      <c r="J7652" s="25" t="s">
        <v>13439</v>
      </c>
      <c r="K7652" s="25" t="s">
        <v>13440</v>
      </c>
      <c r="L7652" s="22"/>
      <c r="M7652" s="22"/>
    </row>
    <row r="7653" spans="1:13" ht="15.15" customHeight="1" thickBot="1" x14ac:dyDescent="0.35">
      <c r="A7653" s="22"/>
      <c r="B7653" s="22"/>
      <c r="C7653" s="22"/>
      <c r="D7653" s="26"/>
      <c r="E7653" s="27" t="s">
        <v>13441</v>
      </c>
      <c r="F7653" s="28">
        <v>1</v>
      </c>
      <c r="G7653" s="29"/>
      <c r="H7653" s="29"/>
      <c r="I7653" s="29"/>
      <c r="J7653" s="31">
        <f>ROUND(F7653,3)</f>
        <v>1</v>
      </c>
      <c r="K7653" s="42"/>
      <c r="L7653" s="22"/>
      <c r="M7653" s="22"/>
    </row>
    <row r="7654" spans="1:13" ht="15.15" customHeight="1" thickBot="1" x14ac:dyDescent="0.35">
      <c r="A7654" s="22"/>
      <c r="B7654" s="22"/>
      <c r="C7654" s="22"/>
      <c r="D7654" s="26"/>
      <c r="E7654" s="5" t="s">
        <v>13442</v>
      </c>
      <c r="F7654" s="3">
        <v>2</v>
      </c>
      <c r="G7654" s="20"/>
      <c r="H7654" s="20"/>
      <c r="I7654" s="20"/>
      <c r="J7654" s="30">
        <f>ROUND(F7654,3)</f>
        <v>2</v>
      </c>
      <c r="K7654" s="32">
        <f>SUM(J7653:J7654)</f>
        <v>3</v>
      </c>
      <c r="L7654" s="22"/>
      <c r="M7654" s="22"/>
    </row>
    <row r="7655" spans="1:13" ht="15.45" customHeight="1" thickBot="1" x14ac:dyDescent="0.35">
      <c r="A7655" s="10" t="s">
        <v>13443</v>
      </c>
      <c r="B7655" s="5" t="s">
        <v>13444</v>
      </c>
      <c r="C7655" s="5" t="s">
        <v>13445</v>
      </c>
      <c r="D7655" s="84" t="s">
        <v>13446</v>
      </c>
      <c r="E7655" s="84"/>
      <c r="F7655" s="84"/>
      <c r="G7655" s="84"/>
      <c r="H7655" s="84"/>
      <c r="I7655" s="84"/>
      <c r="J7655" s="84"/>
      <c r="K7655" s="20">
        <f>SUM(K7658:K7660)</f>
        <v>16</v>
      </c>
      <c r="L7655" s="21">
        <f>ROUND(0*(1+M2/100),2)</f>
        <v>0</v>
      </c>
      <c r="M7655" s="21">
        <f>ROUND(K7655*L7655,2)</f>
        <v>0</v>
      </c>
    </row>
    <row r="7656" spans="1:13" ht="49.05" customHeight="1" thickBot="1" x14ac:dyDescent="0.35">
      <c r="A7656" s="22"/>
      <c r="B7656" s="22"/>
      <c r="C7656" s="22"/>
      <c r="D7656" s="84" t="s">
        <v>13447</v>
      </c>
      <c r="E7656" s="84"/>
      <c r="F7656" s="84"/>
      <c r="G7656" s="84"/>
      <c r="H7656" s="84"/>
      <c r="I7656" s="84"/>
      <c r="J7656" s="84"/>
      <c r="K7656" s="84"/>
      <c r="L7656" s="84"/>
      <c r="M7656" s="84"/>
    </row>
    <row r="7657" spans="1:13" ht="15.15" customHeight="1" thickBot="1" x14ac:dyDescent="0.35">
      <c r="A7657" s="22"/>
      <c r="B7657" s="22"/>
      <c r="C7657" s="22"/>
      <c r="D7657" s="22"/>
      <c r="E7657" s="23"/>
      <c r="F7657" s="25" t="s">
        <v>13448</v>
      </c>
      <c r="G7657" s="25" t="s">
        <v>13449</v>
      </c>
      <c r="H7657" s="25" t="s">
        <v>13450</v>
      </c>
      <c r="I7657" s="25" t="s">
        <v>13451</v>
      </c>
      <c r="J7657" s="25" t="s">
        <v>13452</v>
      </c>
      <c r="K7657" s="25" t="s">
        <v>13453</v>
      </c>
      <c r="L7657" s="22"/>
      <c r="M7657" s="22"/>
    </row>
    <row r="7658" spans="1:13" ht="15.15" customHeight="1" thickBot="1" x14ac:dyDescent="0.35">
      <c r="A7658" s="22"/>
      <c r="B7658" s="22"/>
      <c r="C7658" s="22"/>
      <c r="D7658" s="26"/>
      <c r="E7658" s="27" t="s">
        <v>13454</v>
      </c>
      <c r="F7658" s="28">
        <v>6</v>
      </c>
      <c r="G7658" s="29"/>
      <c r="H7658" s="29"/>
      <c r="I7658" s="29"/>
      <c r="J7658" s="31">
        <f>ROUND(F7658,3)</f>
        <v>6</v>
      </c>
      <c r="K7658" s="42"/>
      <c r="L7658" s="22"/>
      <c r="M7658" s="22"/>
    </row>
    <row r="7659" spans="1:13" ht="15.15" customHeight="1" thickBot="1" x14ac:dyDescent="0.35">
      <c r="A7659" s="22"/>
      <c r="B7659" s="22"/>
      <c r="C7659" s="22"/>
      <c r="D7659" s="26"/>
      <c r="E7659" s="5" t="s">
        <v>13455</v>
      </c>
      <c r="F7659" s="3">
        <v>4</v>
      </c>
      <c r="G7659" s="20"/>
      <c r="H7659" s="20"/>
      <c r="I7659" s="20"/>
      <c r="J7659" s="30">
        <f>ROUND(F7659,3)</f>
        <v>4</v>
      </c>
      <c r="K7659" s="22"/>
      <c r="L7659" s="22"/>
      <c r="M7659" s="22"/>
    </row>
    <row r="7660" spans="1:13" ht="15.15" customHeight="1" thickBot="1" x14ac:dyDescent="0.35">
      <c r="A7660" s="22"/>
      <c r="B7660" s="22"/>
      <c r="C7660" s="22"/>
      <c r="D7660" s="26"/>
      <c r="E7660" s="5" t="s">
        <v>13456</v>
      </c>
      <c r="F7660" s="3">
        <v>6</v>
      </c>
      <c r="G7660" s="20"/>
      <c r="H7660" s="20"/>
      <c r="I7660" s="20"/>
      <c r="J7660" s="30">
        <f>ROUND(F7660,3)</f>
        <v>6</v>
      </c>
      <c r="K7660" s="32">
        <f>SUM(J7658:J7660)</f>
        <v>16</v>
      </c>
      <c r="L7660" s="22"/>
      <c r="M7660" s="22"/>
    </row>
    <row r="7661" spans="1:13" ht="15.45" customHeight="1" thickBot="1" x14ac:dyDescent="0.35">
      <c r="A7661" s="10" t="s">
        <v>13457</v>
      </c>
      <c r="B7661" s="5" t="s">
        <v>13458</v>
      </c>
      <c r="C7661" s="5" t="s">
        <v>13459</v>
      </c>
      <c r="D7661" s="84" t="s">
        <v>13460</v>
      </c>
      <c r="E7661" s="84"/>
      <c r="F7661" s="84"/>
      <c r="G7661" s="84"/>
      <c r="H7661" s="84"/>
      <c r="I7661" s="84"/>
      <c r="J7661" s="84"/>
      <c r="K7661" s="20">
        <f>SUM(K7664:K7665)</f>
        <v>3</v>
      </c>
      <c r="L7661" s="21">
        <f>ROUND(0*(1+M2/100),2)</f>
        <v>0</v>
      </c>
      <c r="M7661" s="21">
        <f>ROUND(K7661*L7661,2)</f>
        <v>0</v>
      </c>
    </row>
    <row r="7662" spans="1:13" ht="76.8" customHeight="1" thickBot="1" x14ac:dyDescent="0.35">
      <c r="A7662" s="22"/>
      <c r="B7662" s="22"/>
      <c r="C7662" s="22"/>
      <c r="D7662" s="84" t="s">
        <v>13461</v>
      </c>
      <c r="E7662" s="84"/>
      <c r="F7662" s="84"/>
      <c r="G7662" s="84"/>
      <c r="H7662" s="84"/>
      <c r="I7662" s="84"/>
      <c r="J7662" s="84"/>
      <c r="K7662" s="84"/>
      <c r="L7662" s="84"/>
      <c r="M7662" s="84"/>
    </row>
    <row r="7663" spans="1:13" ht="15.15" customHeight="1" thickBot="1" x14ac:dyDescent="0.35">
      <c r="A7663" s="22"/>
      <c r="B7663" s="22"/>
      <c r="C7663" s="22"/>
      <c r="D7663" s="22"/>
      <c r="E7663" s="23"/>
      <c r="F7663" s="25" t="s">
        <v>13462</v>
      </c>
      <c r="G7663" s="25" t="s">
        <v>13463</v>
      </c>
      <c r="H7663" s="25" t="s">
        <v>13464</v>
      </c>
      <c r="I7663" s="25" t="s">
        <v>13465</v>
      </c>
      <c r="J7663" s="25" t="s">
        <v>13466</v>
      </c>
      <c r="K7663" s="25" t="s">
        <v>13467</v>
      </c>
      <c r="L7663" s="22"/>
      <c r="M7663" s="22"/>
    </row>
    <row r="7664" spans="1:13" ht="15.15" customHeight="1" thickBot="1" x14ac:dyDescent="0.35">
      <c r="A7664" s="22"/>
      <c r="B7664" s="22"/>
      <c r="C7664" s="22"/>
      <c r="D7664" s="26"/>
      <c r="E7664" s="27" t="s">
        <v>13468</v>
      </c>
      <c r="F7664" s="28">
        <v>1</v>
      </c>
      <c r="G7664" s="29"/>
      <c r="H7664" s="29"/>
      <c r="I7664" s="29"/>
      <c r="J7664" s="31">
        <f>ROUND(F7664,3)</f>
        <v>1</v>
      </c>
      <c r="K7664" s="42"/>
      <c r="L7664" s="22"/>
      <c r="M7664" s="22"/>
    </row>
    <row r="7665" spans="1:13" ht="15.15" customHeight="1" thickBot="1" x14ac:dyDescent="0.35">
      <c r="A7665" s="22"/>
      <c r="B7665" s="22"/>
      <c r="C7665" s="22"/>
      <c r="D7665" s="26"/>
      <c r="E7665" s="5" t="s">
        <v>13469</v>
      </c>
      <c r="F7665" s="3">
        <v>2</v>
      </c>
      <c r="G7665" s="20"/>
      <c r="H7665" s="20"/>
      <c r="I7665" s="20"/>
      <c r="J7665" s="30">
        <f>ROUND(F7665,3)</f>
        <v>2</v>
      </c>
      <c r="K7665" s="32">
        <f>SUM(J7664:J7665)</f>
        <v>3</v>
      </c>
      <c r="L7665" s="22"/>
      <c r="M7665" s="22"/>
    </row>
    <row r="7666" spans="1:13" ht="15.45" customHeight="1" thickBot="1" x14ac:dyDescent="0.35">
      <c r="A7666" s="10" t="s">
        <v>13470</v>
      </c>
      <c r="B7666" s="5" t="s">
        <v>13471</v>
      </c>
      <c r="C7666" s="5" t="s">
        <v>13472</v>
      </c>
      <c r="D7666" s="84" t="s">
        <v>13473</v>
      </c>
      <c r="E7666" s="84"/>
      <c r="F7666" s="84"/>
      <c r="G7666" s="84"/>
      <c r="H7666" s="84"/>
      <c r="I7666" s="84"/>
      <c r="J7666" s="84"/>
      <c r="K7666" s="20">
        <f>SUM(K7669:K7669)</f>
        <v>4</v>
      </c>
      <c r="L7666" s="21">
        <f>ROUND(0*(1+M2/100),2)</f>
        <v>0</v>
      </c>
      <c r="M7666" s="21">
        <f>ROUND(K7666*L7666,2)</f>
        <v>0</v>
      </c>
    </row>
    <row r="7667" spans="1:13" ht="49.05" customHeight="1" thickBot="1" x14ac:dyDescent="0.35">
      <c r="A7667" s="22"/>
      <c r="B7667" s="22"/>
      <c r="C7667" s="22"/>
      <c r="D7667" s="84" t="s">
        <v>13474</v>
      </c>
      <c r="E7667" s="84"/>
      <c r="F7667" s="84"/>
      <c r="G7667" s="84"/>
      <c r="H7667" s="84"/>
      <c r="I7667" s="84"/>
      <c r="J7667" s="84"/>
      <c r="K7667" s="84"/>
      <c r="L7667" s="84"/>
      <c r="M7667" s="84"/>
    </row>
    <row r="7668" spans="1:13" ht="15.15" customHeight="1" thickBot="1" x14ac:dyDescent="0.35">
      <c r="A7668" s="22"/>
      <c r="B7668" s="22"/>
      <c r="C7668" s="22"/>
      <c r="D7668" s="22"/>
      <c r="E7668" s="23"/>
      <c r="F7668" s="25" t="s">
        <v>13475</v>
      </c>
      <c r="G7668" s="25" t="s">
        <v>13476</v>
      </c>
      <c r="H7668" s="25" t="s">
        <v>13477</v>
      </c>
      <c r="I7668" s="25" t="s">
        <v>13478</v>
      </c>
      <c r="J7668" s="25" t="s">
        <v>13479</v>
      </c>
      <c r="K7668" s="25" t="s">
        <v>13480</v>
      </c>
      <c r="L7668" s="22"/>
      <c r="M7668" s="22"/>
    </row>
    <row r="7669" spans="1:13" ht="15.15" customHeight="1" thickBot="1" x14ac:dyDescent="0.35">
      <c r="A7669" s="22"/>
      <c r="B7669" s="22"/>
      <c r="C7669" s="22"/>
      <c r="D7669" s="26"/>
      <c r="E7669" s="27"/>
      <c r="F7669" s="28">
        <v>4</v>
      </c>
      <c r="G7669" s="29"/>
      <c r="H7669" s="29"/>
      <c r="I7669" s="29"/>
      <c r="J7669" s="31">
        <f>ROUND(F7669,3)</f>
        <v>4</v>
      </c>
      <c r="K7669" s="33">
        <f>SUM(J7669:J7669)</f>
        <v>4</v>
      </c>
      <c r="L7669" s="22"/>
      <c r="M7669" s="22"/>
    </row>
    <row r="7670" spans="1:13" ht="15.45" customHeight="1" thickBot="1" x14ac:dyDescent="0.35">
      <c r="A7670" s="10" t="s">
        <v>13481</v>
      </c>
      <c r="B7670" s="5" t="s">
        <v>13482</v>
      </c>
      <c r="C7670" s="5" t="s">
        <v>13483</v>
      </c>
      <c r="D7670" s="84" t="s">
        <v>13484</v>
      </c>
      <c r="E7670" s="84"/>
      <c r="F7670" s="84"/>
      <c r="G7670" s="84"/>
      <c r="H7670" s="84"/>
      <c r="I7670" s="84"/>
      <c r="J7670" s="84"/>
      <c r="K7670" s="20">
        <f>SUM(K7673:K7673)</f>
        <v>3</v>
      </c>
      <c r="L7670" s="21">
        <f>ROUND(0*(1+M2/100),2)</f>
        <v>0</v>
      </c>
      <c r="M7670" s="21">
        <f>ROUND(K7670*L7670,2)</f>
        <v>0</v>
      </c>
    </row>
    <row r="7671" spans="1:13" ht="67.5" customHeight="1" thickBot="1" x14ac:dyDescent="0.35">
      <c r="A7671" s="22"/>
      <c r="B7671" s="22"/>
      <c r="C7671" s="22"/>
      <c r="D7671" s="84" t="s">
        <v>13485</v>
      </c>
      <c r="E7671" s="84"/>
      <c r="F7671" s="84"/>
      <c r="G7671" s="84"/>
      <c r="H7671" s="84"/>
      <c r="I7671" s="84"/>
      <c r="J7671" s="84"/>
      <c r="K7671" s="84"/>
      <c r="L7671" s="84"/>
      <c r="M7671" s="84"/>
    </row>
    <row r="7672" spans="1:13" ht="15.15" customHeight="1" thickBot="1" x14ac:dyDescent="0.35">
      <c r="A7672" s="22"/>
      <c r="B7672" s="22"/>
      <c r="C7672" s="22"/>
      <c r="D7672" s="22"/>
      <c r="E7672" s="23"/>
      <c r="F7672" s="25" t="s">
        <v>13486</v>
      </c>
      <c r="G7672" s="25" t="s">
        <v>13487</v>
      </c>
      <c r="H7672" s="25" t="s">
        <v>13488</v>
      </c>
      <c r="I7672" s="25" t="s">
        <v>13489</v>
      </c>
      <c r="J7672" s="25" t="s">
        <v>13490</v>
      </c>
      <c r="K7672" s="25" t="s">
        <v>13491</v>
      </c>
      <c r="L7672" s="22"/>
      <c r="M7672" s="22"/>
    </row>
    <row r="7673" spans="1:13" ht="15.15" customHeight="1" thickBot="1" x14ac:dyDescent="0.35">
      <c r="A7673" s="22"/>
      <c r="B7673" s="22"/>
      <c r="C7673" s="22"/>
      <c r="D7673" s="26"/>
      <c r="E7673" s="27"/>
      <c r="F7673" s="28">
        <v>3</v>
      </c>
      <c r="G7673" s="29"/>
      <c r="H7673" s="29"/>
      <c r="I7673" s="29"/>
      <c r="J7673" s="31">
        <f>ROUND(F7673,3)</f>
        <v>3</v>
      </c>
      <c r="K7673" s="33">
        <f>SUM(J7673:J7673)</f>
        <v>3</v>
      </c>
      <c r="L7673" s="22"/>
      <c r="M7673" s="22"/>
    </row>
    <row r="7674" spans="1:13" ht="15.45" customHeight="1" thickBot="1" x14ac:dyDescent="0.35">
      <c r="A7674" s="34"/>
      <c r="B7674" s="34"/>
      <c r="C7674" s="34"/>
      <c r="D7674" s="35" t="s">
        <v>13492</v>
      </c>
      <c r="E7674" s="36"/>
      <c r="F7674" s="36"/>
      <c r="G7674" s="36"/>
      <c r="H7674" s="36"/>
      <c r="I7674" s="36"/>
      <c r="J7674" s="36"/>
      <c r="K7674" s="36"/>
      <c r="L7674" s="37">
        <f>M7636+M7640+M7645+M7650+M7655+M7661+M7666+M7670</f>
        <v>0</v>
      </c>
      <c r="M7674" s="37">
        <f>ROUND(L7674,2)</f>
        <v>0</v>
      </c>
    </row>
    <row r="7675" spans="1:13" ht="15.45" customHeight="1" thickBot="1" x14ac:dyDescent="0.35">
      <c r="A7675" s="38" t="s">
        <v>13493</v>
      </c>
      <c r="B7675" s="38" t="s">
        <v>13494</v>
      </c>
      <c r="C7675" s="39"/>
      <c r="D7675" s="85" t="s">
        <v>13495</v>
      </c>
      <c r="E7675" s="85"/>
      <c r="F7675" s="85"/>
      <c r="G7675" s="85"/>
      <c r="H7675" s="85"/>
      <c r="I7675" s="85"/>
      <c r="J7675" s="85"/>
      <c r="K7675" s="39"/>
      <c r="L7675" s="40">
        <f>L7805</f>
        <v>0</v>
      </c>
      <c r="M7675" s="40">
        <f>ROUND(L7675,2)</f>
        <v>0</v>
      </c>
    </row>
    <row r="7676" spans="1:13" ht="15.45" customHeight="1" thickBot="1" x14ac:dyDescent="0.35">
      <c r="A7676" s="10" t="s">
        <v>13496</v>
      </c>
      <c r="B7676" s="5" t="s">
        <v>13497</v>
      </c>
      <c r="C7676" s="5" t="s">
        <v>13498</v>
      </c>
      <c r="D7676" s="84" t="s">
        <v>13499</v>
      </c>
      <c r="E7676" s="84"/>
      <c r="F7676" s="84"/>
      <c r="G7676" s="84"/>
      <c r="H7676" s="84"/>
      <c r="I7676" s="84"/>
      <c r="J7676" s="84"/>
      <c r="K7676" s="20">
        <f>SUM(K7679:K7687)</f>
        <v>77.600000000000009</v>
      </c>
      <c r="L7676" s="21">
        <f>ROUND(0*(1+M2/100),2)</f>
        <v>0</v>
      </c>
      <c r="M7676" s="21">
        <f>ROUND(K7676*L7676,2)</f>
        <v>0</v>
      </c>
    </row>
    <row r="7677" spans="1:13" ht="67.5" customHeight="1" thickBot="1" x14ac:dyDescent="0.35">
      <c r="A7677" s="22"/>
      <c r="B7677" s="22"/>
      <c r="C7677" s="22"/>
      <c r="D7677" s="84" t="s">
        <v>13500</v>
      </c>
      <c r="E7677" s="84"/>
      <c r="F7677" s="84"/>
      <c r="G7677" s="84"/>
      <c r="H7677" s="84"/>
      <c r="I7677" s="84"/>
      <c r="J7677" s="84"/>
      <c r="K7677" s="84"/>
      <c r="L7677" s="84"/>
      <c r="M7677" s="84"/>
    </row>
    <row r="7678" spans="1:13" ht="15.15" customHeight="1" thickBot="1" x14ac:dyDescent="0.35">
      <c r="A7678" s="22"/>
      <c r="B7678" s="22"/>
      <c r="C7678" s="22"/>
      <c r="D7678" s="22"/>
      <c r="E7678" s="23"/>
      <c r="F7678" s="25" t="s">
        <v>13501</v>
      </c>
      <c r="G7678" s="25" t="s">
        <v>13502</v>
      </c>
      <c r="H7678" s="25" t="s">
        <v>13503</v>
      </c>
      <c r="I7678" s="25" t="s">
        <v>13504</v>
      </c>
      <c r="J7678" s="25" t="s">
        <v>13505</v>
      </c>
      <c r="K7678" s="25" t="s">
        <v>13506</v>
      </c>
      <c r="L7678" s="22"/>
      <c r="M7678" s="22"/>
    </row>
    <row r="7679" spans="1:13" ht="15.15" customHeight="1" thickBot="1" x14ac:dyDescent="0.35">
      <c r="A7679" s="22"/>
      <c r="B7679" s="22"/>
      <c r="C7679" s="22"/>
      <c r="D7679" s="26"/>
      <c r="E7679" s="27" t="s">
        <v>13507</v>
      </c>
      <c r="F7679" s="28">
        <v>2</v>
      </c>
      <c r="G7679" s="29">
        <v>4.55</v>
      </c>
      <c r="H7679" s="29"/>
      <c r="I7679" s="29">
        <v>2</v>
      </c>
      <c r="J7679" s="31">
        <f t="shared" ref="J7679:J7687" si="200">ROUND(F7679*G7679*I7679,3)</f>
        <v>18.2</v>
      </c>
      <c r="K7679" s="42"/>
      <c r="L7679" s="22"/>
      <c r="M7679" s="22"/>
    </row>
    <row r="7680" spans="1:13" ht="15.15" customHeight="1" thickBot="1" x14ac:dyDescent="0.35">
      <c r="A7680" s="22"/>
      <c r="B7680" s="22"/>
      <c r="C7680" s="22"/>
      <c r="D7680" s="26"/>
      <c r="E7680" s="5" t="s">
        <v>13508</v>
      </c>
      <c r="F7680" s="3">
        <v>2</v>
      </c>
      <c r="G7680" s="20">
        <v>2.7</v>
      </c>
      <c r="H7680" s="20"/>
      <c r="I7680" s="20">
        <v>2</v>
      </c>
      <c r="J7680" s="30">
        <f t="shared" si="200"/>
        <v>10.8</v>
      </c>
      <c r="K7680" s="22"/>
      <c r="L7680" s="22"/>
      <c r="M7680" s="22"/>
    </row>
    <row r="7681" spans="1:13" ht="15.15" customHeight="1" thickBot="1" x14ac:dyDescent="0.35">
      <c r="A7681" s="22"/>
      <c r="B7681" s="22"/>
      <c r="C7681" s="22"/>
      <c r="D7681" s="26"/>
      <c r="E7681" s="5" t="s">
        <v>13509</v>
      </c>
      <c r="F7681" s="3">
        <v>2</v>
      </c>
      <c r="G7681" s="20">
        <v>1.3</v>
      </c>
      <c r="H7681" s="20"/>
      <c r="I7681" s="20">
        <v>2</v>
      </c>
      <c r="J7681" s="30">
        <f t="shared" si="200"/>
        <v>5.2</v>
      </c>
      <c r="K7681" s="22"/>
      <c r="L7681" s="22"/>
      <c r="M7681" s="22"/>
    </row>
    <row r="7682" spans="1:13" ht="15.15" customHeight="1" thickBot="1" x14ac:dyDescent="0.35">
      <c r="A7682" s="22"/>
      <c r="B7682" s="22"/>
      <c r="C7682" s="22"/>
      <c r="D7682" s="26"/>
      <c r="E7682" s="5"/>
      <c r="F7682" s="3">
        <v>2</v>
      </c>
      <c r="G7682" s="20">
        <v>1.45</v>
      </c>
      <c r="H7682" s="20"/>
      <c r="I7682" s="20">
        <v>2</v>
      </c>
      <c r="J7682" s="30">
        <f t="shared" si="200"/>
        <v>5.8</v>
      </c>
      <c r="K7682" s="22"/>
      <c r="L7682" s="22"/>
      <c r="M7682" s="22"/>
    </row>
    <row r="7683" spans="1:13" ht="15.15" customHeight="1" thickBot="1" x14ac:dyDescent="0.35">
      <c r="A7683" s="22"/>
      <c r="B7683" s="22"/>
      <c r="C7683" s="22"/>
      <c r="D7683" s="26"/>
      <c r="E7683" s="5"/>
      <c r="F7683" s="3">
        <v>4</v>
      </c>
      <c r="G7683" s="20">
        <v>1.55</v>
      </c>
      <c r="H7683" s="20"/>
      <c r="I7683" s="20">
        <v>2</v>
      </c>
      <c r="J7683" s="30">
        <f t="shared" si="200"/>
        <v>12.4</v>
      </c>
      <c r="K7683" s="22"/>
      <c r="L7683" s="22"/>
      <c r="M7683" s="22"/>
    </row>
    <row r="7684" spans="1:13" ht="15.15" customHeight="1" thickBot="1" x14ac:dyDescent="0.35">
      <c r="A7684" s="22"/>
      <c r="B7684" s="22"/>
      <c r="C7684" s="22"/>
      <c r="D7684" s="26"/>
      <c r="E7684" s="5"/>
      <c r="F7684" s="3">
        <v>4</v>
      </c>
      <c r="G7684" s="20">
        <v>1.6</v>
      </c>
      <c r="H7684" s="20"/>
      <c r="I7684" s="20">
        <v>2</v>
      </c>
      <c r="J7684" s="30">
        <f t="shared" si="200"/>
        <v>12.8</v>
      </c>
      <c r="K7684" s="22"/>
      <c r="L7684" s="22"/>
      <c r="M7684" s="22"/>
    </row>
    <row r="7685" spans="1:13" ht="15.15" customHeight="1" thickBot="1" x14ac:dyDescent="0.35">
      <c r="A7685" s="22"/>
      <c r="B7685" s="22"/>
      <c r="C7685" s="22"/>
      <c r="D7685" s="26"/>
      <c r="E7685" s="5" t="s">
        <v>13510</v>
      </c>
      <c r="F7685" s="3">
        <v>1</v>
      </c>
      <c r="G7685" s="20">
        <v>3.25</v>
      </c>
      <c r="H7685" s="20"/>
      <c r="I7685" s="20">
        <v>2</v>
      </c>
      <c r="J7685" s="30">
        <f t="shared" si="200"/>
        <v>6.5</v>
      </c>
      <c r="K7685" s="22"/>
      <c r="L7685" s="22"/>
      <c r="M7685" s="22"/>
    </row>
    <row r="7686" spans="1:13" ht="15.15" customHeight="1" thickBot="1" x14ac:dyDescent="0.35">
      <c r="A7686" s="22"/>
      <c r="B7686" s="22"/>
      <c r="C7686" s="22"/>
      <c r="D7686" s="26"/>
      <c r="E7686" s="5" t="s">
        <v>13511</v>
      </c>
      <c r="F7686" s="3">
        <v>1</v>
      </c>
      <c r="G7686" s="20">
        <v>2.2000000000000002</v>
      </c>
      <c r="H7686" s="20"/>
      <c r="I7686" s="20">
        <v>2</v>
      </c>
      <c r="J7686" s="30">
        <f t="shared" si="200"/>
        <v>4.4000000000000004</v>
      </c>
      <c r="K7686" s="22"/>
      <c r="L7686" s="22"/>
      <c r="M7686" s="22"/>
    </row>
    <row r="7687" spans="1:13" ht="15.15" customHeight="1" thickBot="1" x14ac:dyDescent="0.35">
      <c r="A7687" s="22"/>
      <c r="B7687" s="22"/>
      <c r="C7687" s="22"/>
      <c r="D7687" s="26"/>
      <c r="E7687" s="5" t="s">
        <v>13512</v>
      </c>
      <c r="F7687" s="3">
        <v>2</v>
      </c>
      <c r="G7687" s="20">
        <v>0.5</v>
      </c>
      <c r="H7687" s="20"/>
      <c r="I7687" s="20">
        <v>1.5</v>
      </c>
      <c r="J7687" s="30">
        <f t="shared" si="200"/>
        <v>1.5</v>
      </c>
      <c r="K7687" s="32">
        <f>SUM(J7679:J7687)</f>
        <v>77.600000000000009</v>
      </c>
      <c r="L7687" s="22"/>
      <c r="M7687" s="22"/>
    </row>
    <row r="7688" spans="1:13" ht="15.45" customHeight="1" thickBot="1" x14ac:dyDescent="0.35">
      <c r="A7688" s="10" t="s">
        <v>13513</v>
      </c>
      <c r="B7688" s="5" t="s">
        <v>13514</v>
      </c>
      <c r="C7688" s="5" t="s">
        <v>13515</v>
      </c>
      <c r="D7688" s="84" t="s">
        <v>13516</v>
      </c>
      <c r="E7688" s="84"/>
      <c r="F7688" s="84"/>
      <c r="G7688" s="84"/>
      <c r="H7688" s="84"/>
      <c r="I7688" s="84"/>
      <c r="J7688" s="84"/>
      <c r="K7688" s="20">
        <f>SUM(K7691:K7725)</f>
        <v>60.899999999999984</v>
      </c>
      <c r="L7688" s="21">
        <f>ROUND(0*(1+M2/100),2)</f>
        <v>0</v>
      </c>
      <c r="M7688" s="21">
        <f>ROUND(K7688*L7688,2)</f>
        <v>0</v>
      </c>
    </row>
    <row r="7689" spans="1:13" ht="49.05" customHeight="1" thickBot="1" x14ac:dyDescent="0.35">
      <c r="A7689" s="22"/>
      <c r="B7689" s="22"/>
      <c r="C7689" s="22"/>
      <c r="D7689" s="84" t="s">
        <v>13517</v>
      </c>
      <c r="E7689" s="84"/>
      <c r="F7689" s="84"/>
      <c r="G7689" s="84"/>
      <c r="H7689" s="84"/>
      <c r="I7689" s="84"/>
      <c r="J7689" s="84"/>
      <c r="K7689" s="84"/>
      <c r="L7689" s="84"/>
      <c r="M7689" s="84"/>
    </row>
    <row r="7690" spans="1:13" ht="15.15" customHeight="1" thickBot="1" x14ac:dyDescent="0.35">
      <c r="A7690" s="22"/>
      <c r="B7690" s="22"/>
      <c r="C7690" s="22"/>
      <c r="D7690" s="22"/>
      <c r="E7690" s="23"/>
      <c r="F7690" s="25" t="s">
        <v>13518</v>
      </c>
      <c r="G7690" s="25" t="s">
        <v>13519</v>
      </c>
      <c r="H7690" s="25" t="s">
        <v>13520</v>
      </c>
      <c r="I7690" s="25" t="s">
        <v>13521</v>
      </c>
      <c r="J7690" s="25" t="s">
        <v>13522</v>
      </c>
      <c r="K7690" s="25" t="s">
        <v>13523</v>
      </c>
      <c r="L7690" s="22"/>
      <c r="M7690" s="22"/>
    </row>
    <row r="7691" spans="1:13" ht="15.15" customHeight="1" thickBot="1" x14ac:dyDescent="0.35">
      <c r="A7691" s="22"/>
      <c r="B7691" s="22"/>
      <c r="C7691" s="22"/>
      <c r="D7691" s="26"/>
      <c r="E7691" s="27" t="s">
        <v>13524</v>
      </c>
      <c r="F7691" s="28"/>
      <c r="G7691" s="29"/>
      <c r="H7691" s="29"/>
      <c r="I7691" s="29"/>
      <c r="J7691" s="41" t="s">
        <v>13525</v>
      </c>
      <c r="K7691" s="42"/>
      <c r="L7691" s="22"/>
      <c r="M7691" s="22"/>
    </row>
    <row r="7692" spans="1:13" ht="15.15" customHeight="1" thickBot="1" x14ac:dyDescent="0.35">
      <c r="A7692" s="22"/>
      <c r="B7692" s="22"/>
      <c r="C7692" s="22"/>
      <c r="D7692" s="26"/>
      <c r="E7692" s="5" t="s">
        <v>13526</v>
      </c>
      <c r="F7692" s="3"/>
      <c r="G7692" s="20"/>
      <c r="H7692" s="20"/>
      <c r="I7692" s="20"/>
      <c r="J7692" s="24" t="s">
        <v>13527</v>
      </c>
      <c r="K7692" s="22"/>
      <c r="L7692" s="22"/>
      <c r="M7692" s="22"/>
    </row>
    <row r="7693" spans="1:13" ht="15.15" customHeight="1" thickBot="1" x14ac:dyDescent="0.35">
      <c r="A7693" s="22"/>
      <c r="B7693" s="22"/>
      <c r="C7693" s="22"/>
      <c r="D7693" s="26"/>
      <c r="E7693" s="5">
        <v>1</v>
      </c>
      <c r="F7693" s="3">
        <v>1</v>
      </c>
      <c r="G7693" s="20">
        <v>2.7</v>
      </c>
      <c r="H7693" s="20"/>
      <c r="I7693" s="20"/>
      <c r="J7693" s="30">
        <f t="shared" ref="J7693:J7699" si="201">ROUND(F7693*G7693,3)</f>
        <v>2.7</v>
      </c>
      <c r="K7693" s="22"/>
      <c r="L7693" s="22"/>
      <c r="M7693" s="22"/>
    </row>
    <row r="7694" spans="1:13" ht="15.15" customHeight="1" thickBot="1" x14ac:dyDescent="0.35">
      <c r="A7694" s="22"/>
      <c r="B7694" s="22"/>
      <c r="C7694" s="22"/>
      <c r="D7694" s="26"/>
      <c r="E7694" s="5">
        <v>2</v>
      </c>
      <c r="F7694" s="3">
        <v>1</v>
      </c>
      <c r="G7694" s="20">
        <v>2.4500000000000002</v>
      </c>
      <c r="H7694" s="20"/>
      <c r="I7694" s="20"/>
      <c r="J7694" s="30">
        <f t="shared" si="201"/>
        <v>2.4500000000000002</v>
      </c>
      <c r="K7694" s="22"/>
      <c r="L7694" s="22"/>
      <c r="M7694" s="22"/>
    </row>
    <row r="7695" spans="1:13" ht="15.15" customHeight="1" thickBot="1" x14ac:dyDescent="0.35">
      <c r="A7695" s="22"/>
      <c r="B7695" s="22"/>
      <c r="C7695" s="22"/>
      <c r="D7695" s="26"/>
      <c r="E7695" s="5">
        <v>3</v>
      </c>
      <c r="F7695" s="3">
        <v>1</v>
      </c>
      <c r="G7695" s="20">
        <v>1.9</v>
      </c>
      <c r="H7695" s="20"/>
      <c r="I7695" s="20"/>
      <c r="J7695" s="30">
        <f t="shared" si="201"/>
        <v>1.9</v>
      </c>
      <c r="K7695" s="22"/>
      <c r="L7695" s="22"/>
      <c r="M7695" s="22"/>
    </row>
    <row r="7696" spans="1:13" ht="15.15" customHeight="1" thickBot="1" x14ac:dyDescent="0.35">
      <c r="A7696" s="22"/>
      <c r="B7696" s="22"/>
      <c r="C7696" s="22"/>
      <c r="D7696" s="26"/>
      <c r="E7696" s="5">
        <v>4</v>
      </c>
      <c r="F7696" s="3">
        <v>1</v>
      </c>
      <c r="G7696" s="20">
        <v>1.9</v>
      </c>
      <c r="H7696" s="20"/>
      <c r="I7696" s="20"/>
      <c r="J7696" s="30">
        <f t="shared" si="201"/>
        <v>1.9</v>
      </c>
      <c r="K7696" s="22"/>
      <c r="L7696" s="22"/>
      <c r="M7696" s="22"/>
    </row>
    <row r="7697" spans="1:13" ht="15.15" customHeight="1" thickBot="1" x14ac:dyDescent="0.35">
      <c r="A7697" s="22"/>
      <c r="B7697" s="22"/>
      <c r="C7697" s="22"/>
      <c r="D7697" s="26"/>
      <c r="E7697" s="5">
        <v>5</v>
      </c>
      <c r="F7697" s="3">
        <v>1</v>
      </c>
      <c r="G7697" s="20">
        <v>1.8</v>
      </c>
      <c r="H7697" s="20"/>
      <c r="I7697" s="20"/>
      <c r="J7697" s="30">
        <f t="shared" si="201"/>
        <v>1.8</v>
      </c>
      <c r="K7697" s="22"/>
      <c r="L7697" s="22"/>
      <c r="M7697" s="22"/>
    </row>
    <row r="7698" spans="1:13" ht="15.15" customHeight="1" thickBot="1" x14ac:dyDescent="0.35">
      <c r="A7698" s="22"/>
      <c r="B7698" s="22"/>
      <c r="C7698" s="22"/>
      <c r="D7698" s="26"/>
      <c r="E7698" s="5" t="s">
        <v>13528</v>
      </c>
      <c r="F7698" s="3">
        <v>1</v>
      </c>
      <c r="G7698" s="20">
        <v>1.9</v>
      </c>
      <c r="H7698" s="20"/>
      <c r="I7698" s="20"/>
      <c r="J7698" s="30">
        <f t="shared" si="201"/>
        <v>1.9</v>
      </c>
      <c r="K7698" s="22"/>
      <c r="L7698" s="22"/>
      <c r="M7698" s="22"/>
    </row>
    <row r="7699" spans="1:13" ht="15.15" customHeight="1" thickBot="1" x14ac:dyDescent="0.35">
      <c r="A7699" s="22"/>
      <c r="B7699" s="22"/>
      <c r="C7699" s="22"/>
      <c r="D7699" s="26"/>
      <c r="E7699" s="5" t="s">
        <v>13529</v>
      </c>
      <c r="F7699" s="3">
        <v>1</v>
      </c>
      <c r="G7699" s="20">
        <v>1.55</v>
      </c>
      <c r="H7699" s="20"/>
      <c r="I7699" s="20"/>
      <c r="J7699" s="30">
        <f t="shared" si="201"/>
        <v>1.55</v>
      </c>
      <c r="K7699" s="22"/>
      <c r="L7699" s="22"/>
      <c r="M7699" s="22"/>
    </row>
    <row r="7700" spans="1:13" ht="15.15" customHeight="1" thickBot="1" x14ac:dyDescent="0.35">
      <c r="A7700" s="22"/>
      <c r="B7700" s="22"/>
      <c r="C7700" s="22"/>
      <c r="D7700" s="26"/>
      <c r="E7700" s="5" t="s">
        <v>13530</v>
      </c>
      <c r="F7700" s="3"/>
      <c r="G7700" s="20"/>
      <c r="H7700" s="20"/>
      <c r="I7700" s="20"/>
      <c r="J7700" s="24" t="s">
        <v>13531</v>
      </c>
      <c r="K7700" s="22"/>
      <c r="L7700" s="22"/>
      <c r="M7700" s="22"/>
    </row>
    <row r="7701" spans="1:13" ht="15.15" customHeight="1" thickBot="1" x14ac:dyDescent="0.35">
      <c r="A7701" s="22"/>
      <c r="B7701" s="22"/>
      <c r="C7701" s="22"/>
      <c r="D7701" s="26"/>
      <c r="E7701" s="5">
        <v>101</v>
      </c>
      <c r="F7701" s="3">
        <v>1</v>
      </c>
      <c r="G7701" s="20">
        <v>2.2999999999999998</v>
      </c>
      <c r="H7701" s="20"/>
      <c r="I7701" s="20"/>
      <c r="J7701" s="30">
        <f t="shared" ref="J7701:J7716" si="202">ROUND(F7701*G7701,3)</f>
        <v>2.2999999999999998</v>
      </c>
      <c r="K7701" s="22"/>
      <c r="L7701" s="22"/>
      <c r="M7701" s="22"/>
    </row>
    <row r="7702" spans="1:13" ht="15.15" customHeight="1" thickBot="1" x14ac:dyDescent="0.35">
      <c r="A7702" s="22"/>
      <c r="B7702" s="22"/>
      <c r="C7702" s="22"/>
      <c r="D7702" s="26"/>
      <c r="E7702" s="5">
        <v>102</v>
      </c>
      <c r="F7702" s="3">
        <v>1</v>
      </c>
      <c r="G7702" s="20">
        <v>2.5</v>
      </c>
      <c r="H7702" s="20"/>
      <c r="I7702" s="20"/>
      <c r="J7702" s="30">
        <f t="shared" si="202"/>
        <v>2.5</v>
      </c>
      <c r="K7702" s="22"/>
      <c r="L7702" s="22"/>
      <c r="M7702" s="22"/>
    </row>
    <row r="7703" spans="1:13" ht="15.15" customHeight="1" thickBot="1" x14ac:dyDescent="0.35">
      <c r="A7703" s="22"/>
      <c r="B7703" s="22"/>
      <c r="C7703" s="22"/>
      <c r="D7703" s="26"/>
      <c r="E7703" s="5">
        <v>103</v>
      </c>
      <c r="F7703" s="3">
        <v>1</v>
      </c>
      <c r="G7703" s="20">
        <v>1.9</v>
      </c>
      <c r="H7703" s="20"/>
      <c r="I7703" s="20"/>
      <c r="J7703" s="30">
        <f t="shared" si="202"/>
        <v>1.9</v>
      </c>
      <c r="K7703" s="22"/>
      <c r="L7703" s="22"/>
      <c r="M7703" s="22"/>
    </row>
    <row r="7704" spans="1:13" ht="15.15" customHeight="1" thickBot="1" x14ac:dyDescent="0.35">
      <c r="A7704" s="22"/>
      <c r="B7704" s="22"/>
      <c r="C7704" s="22"/>
      <c r="D7704" s="26"/>
      <c r="E7704" s="5">
        <v>104</v>
      </c>
      <c r="F7704" s="3">
        <v>1</v>
      </c>
      <c r="G7704" s="20">
        <v>1.9</v>
      </c>
      <c r="H7704" s="20"/>
      <c r="I7704" s="20"/>
      <c r="J7704" s="30">
        <f t="shared" si="202"/>
        <v>1.9</v>
      </c>
      <c r="K7704" s="22"/>
      <c r="L7704" s="22"/>
      <c r="M7704" s="22"/>
    </row>
    <row r="7705" spans="1:13" ht="15.15" customHeight="1" thickBot="1" x14ac:dyDescent="0.35">
      <c r="A7705" s="22"/>
      <c r="B7705" s="22"/>
      <c r="C7705" s="22"/>
      <c r="D7705" s="26"/>
      <c r="E7705" s="5">
        <v>105</v>
      </c>
      <c r="F7705" s="3">
        <v>1</v>
      </c>
      <c r="G7705" s="20">
        <v>1.9</v>
      </c>
      <c r="H7705" s="20"/>
      <c r="I7705" s="20"/>
      <c r="J7705" s="30">
        <f t="shared" si="202"/>
        <v>1.9</v>
      </c>
      <c r="K7705" s="22"/>
      <c r="L7705" s="22"/>
      <c r="M7705" s="22"/>
    </row>
    <row r="7706" spans="1:13" ht="15.15" customHeight="1" thickBot="1" x14ac:dyDescent="0.35">
      <c r="A7706" s="22"/>
      <c r="B7706" s="22"/>
      <c r="C7706" s="22"/>
      <c r="D7706" s="26"/>
      <c r="E7706" s="5">
        <v>106</v>
      </c>
      <c r="F7706" s="3">
        <v>1</v>
      </c>
      <c r="G7706" s="20">
        <v>1.8</v>
      </c>
      <c r="H7706" s="20"/>
      <c r="I7706" s="20"/>
      <c r="J7706" s="30">
        <f t="shared" si="202"/>
        <v>1.8</v>
      </c>
      <c r="K7706" s="22"/>
      <c r="L7706" s="22"/>
      <c r="M7706" s="22"/>
    </row>
    <row r="7707" spans="1:13" ht="15.15" customHeight="1" thickBot="1" x14ac:dyDescent="0.35">
      <c r="A7707" s="22"/>
      <c r="B7707" s="22"/>
      <c r="C7707" s="22"/>
      <c r="D7707" s="26"/>
      <c r="E7707" s="5">
        <v>107</v>
      </c>
      <c r="F7707" s="3">
        <v>1</v>
      </c>
      <c r="G7707" s="20">
        <v>1.9</v>
      </c>
      <c r="H7707" s="20"/>
      <c r="I7707" s="20"/>
      <c r="J7707" s="30">
        <f t="shared" si="202"/>
        <v>1.9</v>
      </c>
      <c r="K7707" s="22"/>
      <c r="L7707" s="22"/>
      <c r="M7707" s="22"/>
    </row>
    <row r="7708" spans="1:13" ht="15.15" customHeight="1" thickBot="1" x14ac:dyDescent="0.35">
      <c r="A7708" s="22"/>
      <c r="B7708" s="22"/>
      <c r="C7708" s="22"/>
      <c r="D7708" s="26"/>
      <c r="E7708" s="5">
        <v>108</v>
      </c>
      <c r="F7708" s="3">
        <v>1</v>
      </c>
      <c r="G7708" s="20">
        <v>1.55</v>
      </c>
      <c r="H7708" s="20"/>
      <c r="I7708" s="20"/>
      <c r="J7708" s="30">
        <f t="shared" si="202"/>
        <v>1.55</v>
      </c>
      <c r="K7708" s="22"/>
      <c r="L7708" s="22"/>
      <c r="M7708" s="22"/>
    </row>
    <row r="7709" spans="1:13" ht="15.15" customHeight="1" thickBot="1" x14ac:dyDescent="0.35">
      <c r="A7709" s="22"/>
      <c r="B7709" s="22"/>
      <c r="C7709" s="22"/>
      <c r="D7709" s="26"/>
      <c r="E7709" s="5">
        <v>109</v>
      </c>
      <c r="F7709" s="3">
        <v>1</v>
      </c>
      <c r="G7709" s="20">
        <v>1.9</v>
      </c>
      <c r="H7709" s="20"/>
      <c r="I7709" s="20"/>
      <c r="J7709" s="30">
        <f t="shared" si="202"/>
        <v>1.9</v>
      </c>
      <c r="K7709" s="22"/>
      <c r="L7709" s="22"/>
      <c r="M7709" s="22"/>
    </row>
    <row r="7710" spans="1:13" ht="15.15" customHeight="1" thickBot="1" x14ac:dyDescent="0.35">
      <c r="A7710" s="22"/>
      <c r="B7710" s="22"/>
      <c r="C7710" s="22"/>
      <c r="D7710" s="26"/>
      <c r="E7710" s="5">
        <v>110</v>
      </c>
      <c r="F7710" s="3">
        <v>1</v>
      </c>
      <c r="G7710" s="20">
        <v>2.1</v>
      </c>
      <c r="H7710" s="20"/>
      <c r="I7710" s="20"/>
      <c r="J7710" s="30">
        <f t="shared" si="202"/>
        <v>2.1</v>
      </c>
      <c r="K7710" s="22"/>
      <c r="L7710" s="22"/>
      <c r="M7710" s="22"/>
    </row>
    <row r="7711" spans="1:13" ht="15.15" customHeight="1" thickBot="1" x14ac:dyDescent="0.35">
      <c r="A7711" s="22"/>
      <c r="B7711" s="22"/>
      <c r="C7711" s="22"/>
      <c r="D7711" s="26"/>
      <c r="E7711" s="5">
        <v>111</v>
      </c>
      <c r="F7711" s="3">
        <v>1</v>
      </c>
      <c r="G7711" s="20">
        <v>2.2000000000000002</v>
      </c>
      <c r="H7711" s="20"/>
      <c r="I7711" s="20"/>
      <c r="J7711" s="30">
        <f t="shared" si="202"/>
        <v>2.2000000000000002</v>
      </c>
      <c r="K7711" s="22"/>
      <c r="L7711" s="22"/>
      <c r="M7711" s="22"/>
    </row>
    <row r="7712" spans="1:13" ht="15.15" customHeight="1" thickBot="1" x14ac:dyDescent="0.35">
      <c r="A7712" s="22"/>
      <c r="B7712" s="22"/>
      <c r="C7712" s="22"/>
      <c r="D7712" s="26"/>
      <c r="E7712" s="5">
        <v>113</v>
      </c>
      <c r="F7712" s="3">
        <v>1</v>
      </c>
      <c r="G7712" s="20">
        <v>2.2999999999999998</v>
      </c>
      <c r="H7712" s="20"/>
      <c r="I7712" s="20"/>
      <c r="J7712" s="30">
        <f t="shared" si="202"/>
        <v>2.2999999999999998</v>
      </c>
      <c r="K7712" s="22"/>
      <c r="L7712" s="22"/>
      <c r="M7712" s="22"/>
    </row>
    <row r="7713" spans="1:13" ht="15.15" customHeight="1" thickBot="1" x14ac:dyDescent="0.35">
      <c r="A7713" s="22"/>
      <c r="B7713" s="22"/>
      <c r="C7713" s="22"/>
      <c r="D7713" s="26"/>
      <c r="E7713" s="5">
        <v>114</v>
      </c>
      <c r="F7713" s="3">
        <v>1</v>
      </c>
      <c r="G7713" s="20">
        <v>1.75</v>
      </c>
      <c r="H7713" s="20"/>
      <c r="I7713" s="20"/>
      <c r="J7713" s="30">
        <f t="shared" si="202"/>
        <v>1.75</v>
      </c>
      <c r="K7713" s="22"/>
      <c r="L7713" s="22"/>
      <c r="M7713" s="22"/>
    </row>
    <row r="7714" spans="1:13" ht="15.15" customHeight="1" thickBot="1" x14ac:dyDescent="0.35">
      <c r="A7714" s="22"/>
      <c r="B7714" s="22"/>
      <c r="C7714" s="22"/>
      <c r="D7714" s="26"/>
      <c r="E7714" s="5">
        <v>115</v>
      </c>
      <c r="F7714" s="3">
        <v>1</v>
      </c>
      <c r="G7714" s="20">
        <v>1.1000000000000001</v>
      </c>
      <c r="H7714" s="20"/>
      <c r="I7714" s="20"/>
      <c r="J7714" s="30">
        <f t="shared" si="202"/>
        <v>1.1000000000000001</v>
      </c>
      <c r="K7714" s="22"/>
      <c r="L7714" s="22"/>
      <c r="M7714" s="22"/>
    </row>
    <row r="7715" spans="1:13" ht="15.15" customHeight="1" thickBot="1" x14ac:dyDescent="0.35">
      <c r="A7715" s="22"/>
      <c r="B7715" s="22"/>
      <c r="C7715" s="22"/>
      <c r="D7715" s="26"/>
      <c r="E7715" s="5">
        <v>116</v>
      </c>
      <c r="F7715" s="3">
        <v>1</v>
      </c>
      <c r="G7715" s="20">
        <v>1.55</v>
      </c>
      <c r="H7715" s="20"/>
      <c r="I7715" s="20"/>
      <c r="J7715" s="30">
        <f t="shared" si="202"/>
        <v>1.55</v>
      </c>
      <c r="K7715" s="22"/>
      <c r="L7715" s="22"/>
      <c r="M7715" s="22"/>
    </row>
    <row r="7716" spans="1:13" ht="15.15" customHeight="1" thickBot="1" x14ac:dyDescent="0.35">
      <c r="A7716" s="22"/>
      <c r="B7716" s="22"/>
      <c r="C7716" s="22"/>
      <c r="D7716" s="26"/>
      <c r="E7716" s="5">
        <v>117</v>
      </c>
      <c r="F7716" s="3">
        <v>1</v>
      </c>
      <c r="G7716" s="20">
        <v>2.5499999999999998</v>
      </c>
      <c r="H7716" s="20"/>
      <c r="I7716" s="20"/>
      <c r="J7716" s="30">
        <f t="shared" si="202"/>
        <v>2.5499999999999998</v>
      </c>
      <c r="K7716" s="22"/>
      <c r="L7716" s="22"/>
      <c r="M7716" s="22"/>
    </row>
    <row r="7717" spans="1:13" ht="15.15" customHeight="1" thickBot="1" x14ac:dyDescent="0.35">
      <c r="A7717" s="22"/>
      <c r="B7717" s="22"/>
      <c r="C7717" s="22"/>
      <c r="D7717" s="26"/>
      <c r="E7717" s="5" t="s">
        <v>13532</v>
      </c>
      <c r="F7717" s="3"/>
      <c r="G7717" s="20"/>
      <c r="H7717" s="20"/>
      <c r="I7717" s="20"/>
      <c r="J7717" s="24" t="s">
        <v>13533</v>
      </c>
      <c r="K7717" s="22"/>
      <c r="L7717" s="22"/>
      <c r="M7717" s="22"/>
    </row>
    <row r="7718" spans="1:13" ht="15.15" customHeight="1" thickBot="1" x14ac:dyDescent="0.35">
      <c r="A7718" s="22"/>
      <c r="B7718" s="22"/>
      <c r="C7718" s="22"/>
      <c r="D7718" s="26"/>
      <c r="E7718" s="5">
        <v>201</v>
      </c>
      <c r="F7718" s="3">
        <v>1</v>
      </c>
      <c r="G7718" s="20">
        <v>1.8</v>
      </c>
      <c r="H7718" s="20"/>
      <c r="I7718" s="20"/>
      <c r="J7718" s="30">
        <f t="shared" ref="J7718:J7725" si="203">ROUND(F7718*G7718,3)</f>
        <v>1.8</v>
      </c>
      <c r="K7718" s="22"/>
      <c r="L7718" s="22"/>
      <c r="M7718" s="22"/>
    </row>
    <row r="7719" spans="1:13" ht="15.15" customHeight="1" thickBot="1" x14ac:dyDescent="0.35">
      <c r="A7719" s="22"/>
      <c r="B7719" s="22"/>
      <c r="C7719" s="22"/>
      <c r="D7719" s="26"/>
      <c r="E7719" s="5">
        <v>202</v>
      </c>
      <c r="F7719" s="3">
        <v>1</v>
      </c>
      <c r="G7719" s="20">
        <v>1.9</v>
      </c>
      <c r="H7719" s="20"/>
      <c r="I7719" s="20"/>
      <c r="J7719" s="30">
        <f t="shared" si="203"/>
        <v>1.9</v>
      </c>
      <c r="K7719" s="22"/>
      <c r="L7719" s="22"/>
      <c r="M7719" s="22"/>
    </row>
    <row r="7720" spans="1:13" ht="15.15" customHeight="1" thickBot="1" x14ac:dyDescent="0.35">
      <c r="A7720" s="22"/>
      <c r="B7720" s="22"/>
      <c r="C7720" s="22"/>
      <c r="D7720" s="26"/>
      <c r="E7720" s="5">
        <v>203</v>
      </c>
      <c r="F7720" s="3">
        <v>1</v>
      </c>
      <c r="G7720" s="20">
        <v>1.9</v>
      </c>
      <c r="H7720" s="20"/>
      <c r="I7720" s="20"/>
      <c r="J7720" s="30">
        <f t="shared" si="203"/>
        <v>1.9</v>
      </c>
      <c r="K7720" s="22"/>
      <c r="L7720" s="22"/>
      <c r="M7720" s="22"/>
    </row>
    <row r="7721" spans="1:13" ht="15.15" customHeight="1" thickBot="1" x14ac:dyDescent="0.35">
      <c r="A7721" s="22"/>
      <c r="B7721" s="22"/>
      <c r="C7721" s="22"/>
      <c r="D7721" s="26"/>
      <c r="E7721" s="5">
        <v>204</v>
      </c>
      <c r="F7721" s="3">
        <v>1</v>
      </c>
      <c r="G7721" s="20">
        <v>1.9</v>
      </c>
      <c r="H7721" s="20"/>
      <c r="I7721" s="20"/>
      <c r="J7721" s="30">
        <f t="shared" si="203"/>
        <v>1.9</v>
      </c>
      <c r="K7721" s="22"/>
      <c r="L7721" s="22"/>
      <c r="M7721" s="22"/>
    </row>
    <row r="7722" spans="1:13" ht="15.15" customHeight="1" thickBot="1" x14ac:dyDescent="0.35">
      <c r="A7722" s="22"/>
      <c r="B7722" s="22"/>
      <c r="C7722" s="22"/>
      <c r="D7722" s="26"/>
      <c r="E7722" s="5">
        <v>205</v>
      </c>
      <c r="F7722" s="3">
        <v>1</v>
      </c>
      <c r="G7722" s="20">
        <v>2</v>
      </c>
      <c r="H7722" s="20"/>
      <c r="I7722" s="20"/>
      <c r="J7722" s="30">
        <f t="shared" si="203"/>
        <v>2</v>
      </c>
      <c r="K7722" s="22"/>
      <c r="L7722" s="22"/>
      <c r="M7722" s="22"/>
    </row>
    <row r="7723" spans="1:13" ht="15.15" customHeight="1" thickBot="1" x14ac:dyDescent="0.35">
      <c r="A7723" s="22"/>
      <c r="B7723" s="22"/>
      <c r="C7723" s="22"/>
      <c r="D7723" s="26"/>
      <c r="E7723" s="5">
        <v>207</v>
      </c>
      <c r="F7723" s="3">
        <v>1</v>
      </c>
      <c r="G7723" s="20">
        <v>2.15</v>
      </c>
      <c r="H7723" s="20"/>
      <c r="I7723" s="20"/>
      <c r="J7723" s="30">
        <f t="shared" si="203"/>
        <v>2.15</v>
      </c>
      <c r="K7723" s="22"/>
      <c r="L7723" s="22"/>
      <c r="M7723" s="22"/>
    </row>
    <row r="7724" spans="1:13" ht="15.15" customHeight="1" thickBot="1" x14ac:dyDescent="0.35">
      <c r="A7724" s="22"/>
      <c r="B7724" s="22"/>
      <c r="C7724" s="22"/>
      <c r="D7724" s="26"/>
      <c r="E7724" s="5">
        <v>208</v>
      </c>
      <c r="F7724" s="3">
        <v>1</v>
      </c>
      <c r="G7724" s="20">
        <v>1.5</v>
      </c>
      <c r="H7724" s="20"/>
      <c r="I7724" s="20"/>
      <c r="J7724" s="30">
        <f t="shared" si="203"/>
        <v>1.5</v>
      </c>
      <c r="K7724" s="22"/>
      <c r="L7724" s="22"/>
      <c r="M7724" s="22"/>
    </row>
    <row r="7725" spans="1:13" ht="15.15" customHeight="1" thickBot="1" x14ac:dyDescent="0.35">
      <c r="A7725" s="22"/>
      <c r="B7725" s="22"/>
      <c r="C7725" s="22"/>
      <c r="D7725" s="26"/>
      <c r="E7725" s="5">
        <v>209</v>
      </c>
      <c r="F7725" s="3">
        <v>1</v>
      </c>
      <c r="G7725" s="20">
        <v>2.35</v>
      </c>
      <c r="H7725" s="20"/>
      <c r="I7725" s="20"/>
      <c r="J7725" s="30">
        <f t="shared" si="203"/>
        <v>2.35</v>
      </c>
      <c r="K7725" s="32">
        <f>SUM(J7691:J7725)</f>
        <v>60.899999999999984</v>
      </c>
      <c r="L7725" s="22"/>
      <c r="M7725" s="22"/>
    </row>
    <row r="7726" spans="1:13" ht="15.45" customHeight="1" thickBot="1" x14ac:dyDescent="0.35">
      <c r="A7726" s="10" t="s">
        <v>13534</v>
      </c>
      <c r="B7726" s="5" t="s">
        <v>13535</v>
      </c>
      <c r="C7726" s="5" t="s">
        <v>13536</v>
      </c>
      <c r="D7726" s="84" t="s">
        <v>13537</v>
      </c>
      <c r="E7726" s="84"/>
      <c r="F7726" s="84"/>
      <c r="G7726" s="84"/>
      <c r="H7726" s="84"/>
      <c r="I7726" s="84"/>
      <c r="J7726" s="84"/>
      <c r="K7726" s="20">
        <f>SUM(K7729:K7729)</f>
        <v>38</v>
      </c>
      <c r="L7726" s="21">
        <f>ROUND(0*(1+M2/100),2)</f>
        <v>0</v>
      </c>
      <c r="M7726" s="21">
        <f>ROUND(K7726*L7726,2)</f>
        <v>0</v>
      </c>
    </row>
    <row r="7727" spans="1:13" ht="30.6" customHeight="1" thickBot="1" x14ac:dyDescent="0.35">
      <c r="A7727" s="22"/>
      <c r="B7727" s="22"/>
      <c r="C7727" s="22"/>
      <c r="D7727" s="84" t="s">
        <v>13538</v>
      </c>
      <c r="E7727" s="84"/>
      <c r="F7727" s="84"/>
      <c r="G7727" s="84"/>
      <c r="H7727" s="84"/>
      <c r="I7727" s="84"/>
      <c r="J7727" s="84"/>
      <c r="K7727" s="84"/>
      <c r="L7727" s="84"/>
      <c r="M7727" s="84"/>
    </row>
    <row r="7728" spans="1:13" ht="15.15" customHeight="1" thickBot="1" x14ac:dyDescent="0.35">
      <c r="A7728" s="22"/>
      <c r="B7728" s="22"/>
      <c r="C7728" s="22"/>
      <c r="D7728" s="22"/>
      <c r="E7728" s="23"/>
      <c r="F7728" s="25" t="s">
        <v>13539</v>
      </c>
      <c r="G7728" s="25" t="s">
        <v>13540</v>
      </c>
      <c r="H7728" s="25" t="s">
        <v>13541</v>
      </c>
      <c r="I7728" s="25" t="s">
        <v>13542</v>
      </c>
      <c r="J7728" s="25" t="s">
        <v>13543</v>
      </c>
      <c r="K7728" s="25" t="s">
        <v>13544</v>
      </c>
      <c r="L7728" s="22"/>
      <c r="M7728" s="22"/>
    </row>
    <row r="7729" spans="1:13" ht="15.15" customHeight="1" thickBot="1" x14ac:dyDescent="0.35">
      <c r="A7729" s="22"/>
      <c r="B7729" s="22"/>
      <c r="C7729" s="22"/>
      <c r="D7729" s="26"/>
      <c r="E7729" s="27" t="s">
        <v>13545</v>
      </c>
      <c r="F7729" s="28">
        <v>38</v>
      </c>
      <c r="G7729" s="29"/>
      <c r="H7729" s="29"/>
      <c r="I7729" s="29"/>
      <c r="J7729" s="31">
        <f>ROUND(F7729,3)</f>
        <v>38</v>
      </c>
      <c r="K7729" s="33">
        <f>SUM(J7729:J7729)</f>
        <v>38</v>
      </c>
      <c r="L7729" s="22"/>
      <c r="M7729" s="22"/>
    </row>
    <row r="7730" spans="1:13" ht="15.45" customHeight="1" thickBot="1" x14ac:dyDescent="0.35">
      <c r="A7730" s="10" t="s">
        <v>13546</v>
      </c>
      <c r="B7730" s="5" t="s">
        <v>13547</v>
      </c>
      <c r="C7730" s="5" t="s">
        <v>13548</v>
      </c>
      <c r="D7730" s="84" t="s">
        <v>13549</v>
      </c>
      <c r="E7730" s="84"/>
      <c r="F7730" s="84"/>
      <c r="G7730" s="84"/>
      <c r="H7730" s="84"/>
      <c r="I7730" s="84"/>
      <c r="J7730" s="84"/>
      <c r="K7730" s="20">
        <f>SUM(K7733:K7733)</f>
        <v>38</v>
      </c>
      <c r="L7730" s="21">
        <f>ROUND(0*(1+M2/100),2)</f>
        <v>0</v>
      </c>
      <c r="M7730" s="21">
        <f>ROUND(K7730*L7730,2)</f>
        <v>0</v>
      </c>
    </row>
    <row r="7731" spans="1:13" ht="30.6" customHeight="1" thickBot="1" x14ac:dyDescent="0.35">
      <c r="A7731" s="22"/>
      <c r="B7731" s="22"/>
      <c r="C7731" s="22"/>
      <c r="D7731" s="84" t="s">
        <v>13550</v>
      </c>
      <c r="E7731" s="84"/>
      <c r="F7731" s="84"/>
      <c r="G7731" s="84"/>
      <c r="H7731" s="84"/>
      <c r="I7731" s="84"/>
      <c r="J7731" s="84"/>
      <c r="K7731" s="84"/>
      <c r="L7731" s="84"/>
      <c r="M7731" s="84"/>
    </row>
    <row r="7732" spans="1:13" ht="15.15" customHeight="1" thickBot="1" x14ac:dyDescent="0.35">
      <c r="A7732" s="22"/>
      <c r="B7732" s="22"/>
      <c r="C7732" s="22"/>
      <c r="D7732" s="22"/>
      <c r="E7732" s="23"/>
      <c r="F7732" s="25" t="s">
        <v>13551</v>
      </c>
      <c r="G7732" s="25" t="s">
        <v>13552</v>
      </c>
      <c r="H7732" s="25" t="s">
        <v>13553</v>
      </c>
      <c r="I7732" s="25" t="s">
        <v>13554</v>
      </c>
      <c r="J7732" s="25" t="s">
        <v>13555</v>
      </c>
      <c r="K7732" s="25" t="s">
        <v>13556</v>
      </c>
      <c r="L7732" s="22"/>
      <c r="M7732" s="22"/>
    </row>
    <row r="7733" spans="1:13" ht="15.15" customHeight="1" thickBot="1" x14ac:dyDescent="0.35">
      <c r="A7733" s="22"/>
      <c r="B7733" s="22"/>
      <c r="C7733" s="22"/>
      <c r="D7733" s="26"/>
      <c r="E7733" s="27" t="s">
        <v>13557</v>
      </c>
      <c r="F7733" s="28">
        <v>38</v>
      </c>
      <c r="G7733" s="29"/>
      <c r="H7733" s="29"/>
      <c r="I7733" s="29"/>
      <c r="J7733" s="31">
        <f>ROUND(F7733,3)</f>
        <v>38</v>
      </c>
      <c r="K7733" s="33">
        <f>SUM(J7733:J7733)</f>
        <v>38</v>
      </c>
      <c r="L7733" s="22"/>
      <c r="M7733" s="22"/>
    </row>
    <row r="7734" spans="1:13" ht="15.45" customHeight="1" thickBot="1" x14ac:dyDescent="0.35">
      <c r="A7734" s="10" t="s">
        <v>13558</v>
      </c>
      <c r="B7734" s="5" t="s">
        <v>13559</v>
      </c>
      <c r="C7734" s="5" t="s">
        <v>13560</v>
      </c>
      <c r="D7734" s="84" t="s">
        <v>13561</v>
      </c>
      <c r="E7734" s="84"/>
      <c r="F7734" s="84"/>
      <c r="G7734" s="84"/>
      <c r="H7734" s="84"/>
      <c r="I7734" s="84"/>
      <c r="J7734" s="84"/>
      <c r="K7734" s="20">
        <f>SUM(K7737:K7740)</f>
        <v>87</v>
      </c>
      <c r="L7734" s="21">
        <f>ROUND(0*(1+M2/100),2)</f>
        <v>0</v>
      </c>
      <c r="M7734" s="21">
        <f>ROUND(K7734*L7734,2)</f>
        <v>0</v>
      </c>
    </row>
    <row r="7735" spans="1:13" ht="30.6" customHeight="1" thickBot="1" x14ac:dyDescent="0.35">
      <c r="A7735" s="22"/>
      <c r="B7735" s="22"/>
      <c r="C7735" s="22"/>
      <c r="D7735" s="84" t="s">
        <v>13562</v>
      </c>
      <c r="E7735" s="84"/>
      <c r="F7735" s="84"/>
      <c r="G7735" s="84"/>
      <c r="H7735" s="84"/>
      <c r="I7735" s="84"/>
      <c r="J7735" s="84"/>
      <c r="K7735" s="84"/>
      <c r="L7735" s="84"/>
      <c r="M7735" s="84"/>
    </row>
    <row r="7736" spans="1:13" ht="15.15" customHeight="1" thickBot="1" x14ac:dyDescent="0.35">
      <c r="A7736" s="22"/>
      <c r="B7736" s="22"/>
      <c r="C7736" s="22"/>
      <c r="D7736" s="22"/>
      <c r="E7736" s="23"/>
      <c r="F7736" s="25" t="s">
        <v>13563</v>
      </c>
      <c r="G7736" s="25" t="s">
        <v>13564</v>
      </c>
      <c r="H7736" s="25" t="s">
        <v>13565</v>
      </c>
      <c r="I7736" s="25" t="s">
        <v>13566</v>
      </c>
      <c r="J7736" s="25" t="s">
        <v>13567</v>
      </c>
      <c r="K7736" s="25" t="s">
        <v>13568</v>
      </c>
      <c r="L7736" s="22"/>
      <c r="M7736" s="22"/>
    </row>
    <row r="7737" spans="1:13" ht="15.15" customHeight="1" thickBot="1" x14ac:dyDescent="0.35">
      <c r="A7737" s="22"/>
      <c r="B7737" s="22"/>
      <c r="C7737" s="22"/>
      <c r="D7737" s="26"/>
      <c r="E7737" s="27" t="s">
        <v>13569</v>
      </c>
      <c r="F7737" s="28">
        <v>2</v>
      </c>
      <c r="G7737" s="29">
        <v>38</v>
      </c>
      <c r="H7737" s="29"/>
      <c r="I7737" s="29"/>
      <c r="J7737" s="31">
        <f>ROUND(F7737*G7737,3)</f>
        <v>76</v>
      </c>
      <c r="K7737" s="42"/>
      <c r="L7737" s="22"/>
      <c r="M7737" s="22"/>
    </row>
    <row r="7738" spans="1:13" ht="15.15" customHeight="1" thickBot="1" x14ac:dyDescent="0.35">
      <c r="A7738" s="22"/>
      <c r="B7738" s="22"/>
      <c r="C7738" s="22"/>
      <c r="D7738" s="26"/>
      <c r="E7738" s="5" t="s">
        <v>13570</v>
      </c>
      <c r="F7738" s="3">
        <v>1</v>
      </c>
      <c r="G7738" s="20"/>
      <c r="H7738" s="20"/>
      <c r="I7738" s="20"/>
      <c r="J7738" s="30">
        <f>ROUND(F7738,3)</f>
        <v>1</v>
      </c>
      <c r="K7738" s="22"/>
      <c r="L7738" s="22"/>
      <c r="M7738" s="22"/>
    </row>
    <row r="7739" spans="1:13" ht="15.15" customHeight="1" thickBot="1" x14ac:dyDescent="0.35">
      <c r="A7739" s="22"/>
      <c r="B7739" s="22"/>
      <c r="C7739" s="22"/>
      <c r="D7739" s="26"/>
      <c r="E7739" s="5" t="s">
        <v>13571</v>
      </c>
      <c r="F7739" s="3">
        <v>4</v>
      </c>
      <c r="G7739" s="20"/>
      <c r="H7739" s="20"/>
      <c r="I7739" s="20"/>
      <c r="J7739" s="30">
        <f>ROUND(F7739,3)</f>
        <v>4</v>
      </c>
      <c r="K7739" s="22"/>
      <c r="L7739" s="22"/>
      <c r="M7739" s="22"/>
    </row>
    <row r="7740" spans="1:13" ht="15.15" customHeight="1" thickBot="1" x14ac:dyDescent="0.35">
      <c r="A7740" s="22"/>
      <c r="B7740" s="22"/>
      <c r="C7740" s="22"/>
      <c r="D7740" s="26"/>
      <c r="E7740" s="5" t="s">
        <v>13572</v>
      </c>
      <c r="F7740" s="3">
        <v>6</v>
      </c>
      <c r="G7740" s="20"/>
      <c r="H7740" s="20"/>
      <c r="I7740" s="20"/>
      <c r="J7740" s="30">
        <f>ROUND(F7740,3)</f>
        <v>6</v>
      </c>
      <c r="K7740" s="32">
        <f>SUM(J7737:J7740)</f>
        <v>87</v>
      </c>
      <c r="L7740" s="22"/>
      <c r="M7740" s="22"/>
    </row>
    <row r="7741" spans="1:13" ht="15.45" customHeight="1" thickBot="1" x14ac:dyDescent="0.35">
      <c r="A7741" s="10" t="s">
        <v>13573</v>
      </c>
      <c r="B7741" s="5" t="s">
        <v>13574</v>
      </c>
      <c r="C7741" s="5" t="s">
        <v>13575</v>
      </c>
      <c r="D7741" s="84" t="s">
        <v>13576</v>
      </c>
      <c r="E7741" s="84"/>
      <c r="F7741" s="84"/>
      <c r="G7741" s="84"/>
      <c r="H7741" s="84"/>
      <c r="I7741" s="84"/>
      <c r="J7741" s="84"/>
      <c r="K7741" s="20">
        <f>SUM(K7744:K7744)</f>
        <v>76</v>
      </c>
      <c r="L7741" s="21">
        <f>ROUND(0*(1+M2/100),2)</f>
        <v>0</v>
      </c>
      <c r="M7741" s="21">
        <f>ROUND(K7741*L7741,2)</f>
        <v>0</v>
      </c>
    </row>
    <row r="7742" spans="1:13" ht="30.6" customHeight="1" thickBot="1" x14ac:dyDescent="0.35">
      <c r="A7742" s="22"/>
      <c r="B7742" s="22"/>
      <c r="C7742" s="22"/>
      <c r="D7742" s="84" t="s">
        <v>13577</v>
      </c>
      <c r="E7742" s="84"/>
      <c r="F7742" s="84"/>
      <c r="G7742" s="84"/>
      <c r="H7742" s="84"/>
      <c r="I7742" s="84"/>
      <c r="J7742" s="84"/>
      <c r="K7742" s="84"/>
      <c r="L7742" s="84"/>
      <c r="M7742" s="84"/>
    </row>
    <row r="7743" spans="1:13" ht="15.15" customHeight="1" thickBot="1" x14ac:dyDescent="0.35">
      <c r="A7743" s="22"/>
      <c r="B7743" s="22"/>
      <c r="C7743" s="22"/>
      <c r="D7743" s="22"/>
      <c r="E7743" s="23"/>
      <c r="F7743" s="25" t="s">
        <v>13578</v>
      </c>
      <c r="G7743" s="25" t="s">
        <v>13579</v>
      </c>
      <c r="H7743" s="25" t="s">
        <v>13580</v>
      </c>
      <c r="I7743" s="25" t="s">
        <v>13581</v>
      </c>
      <c r="J7743" s="25" t="s">
        <v>13582</v>
      </c>
      <c r="K7743" s="25" t="s">
        <v>13583</v>
      </c>
      <c r="L7743" s="22"/>
      <c r="M7743" s="22"/>
    </row>
    <row r="7744" spans="1:13" ht="15.15" customHeight="1" thickBot="1" x14ac:dyDescent="0.35">
      <c r="A7744" s="22"/>
      <c r="B7744" s="22"/>
      <c r="C7744" s="22"/>
      <c r="D7744" s="26"/>
      <c r="E7744" s="27" t="s">
        <v>13584</v>
      </c>
      <c r="F7744" s="28">
        <v>2</v>
      </c>
      <c r="G7744" s="29">
        <v>38</v>
      </c>
      <c r="H7744" s="29"/>
      <c r="I7744" s="29"/>
      <c r="J7744" s="31">
        <f>ROUND(F7744*G7744,3)</f>
        <v>76</v>
      </c>
      <c r="K7744" s="33">
        <f>SUM(J7744:J7744)</f>
        <v>76</v>
      </c>
      <c r="L7744" s="22"/>
      <c r="M7744" s="22"/>
    </row>
    <row r="7745" spans="1:13" ht="15.45" customHeight="1" thickBot="1" x14ac:dyDescent="0.35">
      <c r="A7745" s="10" t="s">
        <v>13585</v>
      </c>
      <c r="B7745" s="5" t="s">
        <v>13586</v>
      </c>
      <c r="C7745" s="5" t="s">
        <v>13587</v>
      </c>
      <c r="D7745" s="84" t="s">
        <v>13588</v>
      </c>
      <c r="E7745" s="84"/>
      <c r="F7745" s="84"/>
      <c r="G7745" s="84"/>
      <c r="H7745" s="84"/>
      <c r="I7745" s="84"/>
      <c r="J7745" s="84"/>
      <c r="K7745" s="20">
        <f>SUM(K7748:K7750)</f>
        <v>9</v>
      </c>
      <c r="L7745" s="21">
        <f>ROUND(0*(1+M2/100),2)</f>
        <v>0</v>
      </c>
      <c r="M7745" s="21">
        <f>ROUND(K7745*L7745,2)</f>
        <v>0</v>
      </c>
    </row>
    <row r="7746" spans="1:13" ht="49.05" customHeight="1" thickBot="1" x14ac:dyDescent="0.35">
      <c r="A7746" s="22"/>
      <c r="B7746" s="22"/>
      <c r="C7746" s="22"/>
      <c r="D7746" s="84" t="s">
        <v>13589</v>
      </c>
      <c r="E7746" s="84"/>
      <c r="F7746" s="84"/>
      <c r="G7746" s="84"/>
      <c r="H7746" s="84"/>
      <c r="I7746" s="84"/>
      <c r="J7746" s="84"/>
      <c r="K7746" s="84"/>
      <c r="L7746" s="84"/>
      <c r="M7746" s="84"/>
    </row>
    <row r="7747" spans="1:13" ht="15.15" customHeight="1" thickBot="1" x14ac:dyDescent="0.35">
      <c r="A7747" s="22"/>
      <c r="B7747" s="22"/>
      <c r="C7747" s="22"/>
      <c r="D7747" s="22"/>
      <c r="E7747" s="23"/>
      <c r="F7747" s="25" t="s">
        <v>13590</v>
      </c>
      <c r="G7747" s="25" t="s">
        <v>13591</v>
      </c>
      <c r="H7747" s="25" t="s">
        <v>13592</v>
      </c>
      <c r="I7747" s="25" t="s">
        <v>13593</v>
      </c>
      <c r="J7747" s="25" t="s">
        <v>13594</v>
      </c>
      <c r="K7747" s="25" t="s">
        <v>13595</v>
      </c>
      <c r="L7747" s="22"/>
      <c r="M7747" s="22"/>
    </row>
    <row r="7748" spans="1:13" ht="15.15" customHeight="1" thickBot="1" x14ac:dyDescent="0.35">
      <c r="A7748" s="22"/>
      <c r="B7748" s="22"/>
      <c r="C7748" s="22"/>
      <c r="D7748" s="26"/>
      <c r="E7748" s="27" t="s">
        <v>13596</v>
      </c>
      <c r="F7748" s="28">
        <v>1</v>
      </c>
      <c r="G7748" s="29"/>
      <c r="H7748" s="29"/>
      <c r="I7748" s="29"/>
      <c r="J7748" s="31">
        <f>ROUND(F7748,3)</f>
        <v>1</v>
      </c>
      <c r="K7748" s="42"/>
      <c r="L7748" s="22"/>
      <c r="M7748" s="22"/>
    </row>
    <row r="7749" spans="1:13" ht="15.15" customHeight="1" thickBot="1" x14ac:dyDescent="0.35">
      <c r="A7749" s="22"/>
      <c r="B7749" s="22"/>
      <c r="C7749" s="22"/>
      <c r="D7749" s="26"/>
      <c r="E7749" s="5" t="s">
        <v>13597</v>
      </c>
      <c r="F7749" s="3">
        <v>4</v>
      </c>
      <c r="G7749" s="20"/>
      <c r="H7749" s="20"/>
      <c r="I7749" s="20"/>
      <c r="J7749" s="30">
        <f>ROUND(F7749,3)</f>
        <v>4</v>
      </c>
      <c r="K7749" s="22"/>
      <c r="L7749" s="22"/>
      <c r="M7749" s="22"/>
    </row>
    <row r="7750" spans="1:13" ht="15.15" customHeight="1" thickBot="1" x14ac:dyDescent="0.35">
      <c r="A7750" s="22"/>
      <c r="B7750" s="22"/>
      <c r="C7750" s="22"/>
      <c r="D7750" s="26"/>
      <c r="E7750" s="5" t="s">
        <v>13598</v>
      </c>
      <c r="F7750" s="3">
        <v>4</v>
      </c>
      <c r="G7750" s="20"/>
      <c r="H7750" s="20"/>
      <c r="I7750" s="20"/>
      <c r="J7750" s="30">
        <f>ROUND(F7750,3)</f>
        <v>4</v>
      </c>
      <c r="K7750" s="32">
        <f>SUM(J7748:J7750)</f>
        <v>9</v>
      </c>
      <c r="L7750" s="22"/>
      <c r="M7750" s="22"/>
    </row>
    <row r="7751" spans="1:13" ht="15.45" customHeight="1" thickBot="1" x14ac:dyDescent="0.35">
      <c r="A7751" s="10" t="s">
        <v>13599</v>
      </c>
      <c r="B7751" s="5" t="s">
        <v>13600</v>
      </c>
      <c r="C7751" s="5" t="s">
        <v>13601</v>
      </c>
      <c r="D7751" s="84" t="s">
        <v>13602</v>
      </c>
      <c r="E7751" s="84"/>
      <c r="F7751" s="84"/>
      <c r="G7751" s="84"/>
      <c r="H7751" s="84"/>
      <c r="I7751" s="84"/>
      <c r="J7751" s="84"/>
      <c r="K7751" s="20">
        <f>SUM(K7754:K7756)</f>
        <v>10</v>
      </c>
      <c r="L7751" s="21">
        <f>ROUND(0*(1+M2/100),2)</f>
        <v>0</v>
      </c>
      <c r="M7751" s="21">
        <f>ROUND(K7751*L7751,2)</f>
        <v>0</v>
      </c>
    </row>
    <row r="7752" spans="1:13" ht="39.75" customHeight="1" thickBot="1" x14ac:dyDescent="0.35">
      <c r="A7752" s="22"/>
      <c r="B7752" s="22"/>
      <c r="C7752" s="22"/>
      <c r="D7752" s="84" t="s">
        <v>13603</v>
      </c>
      <c r="E7752" s="84"/>
      <c r="F7752" s="84"/>
      <c r="G7752" s="84"/>
      <c r="H7752" s="84"/>
      <c r="I7752" s="84"/>
      <c r="J7752" s="84"/>
      <c r="K7752" s="84"/>
      <c r="L7752" s="84"/>
      <c r="M7752" s="84"/>
    </row>
    <row r="7753" spans="1:13" ht="15.15" customHeight="1" thickBot="1" x14ac:dyDescent="0.35">
      <c r="A7753" s="22"/>
      <c r="B7753" s="22"/>
      <c r="C7753" s="22"/>
      <c r="D7753" s="22"/>
      <c r="E7753" s="23"/>
      <c r="F7753" s="25" t="s">
        <v>13604</v>
      </c>
      <c r="G7753" s="25" t="s">
        <v>13605</v>
      </c>
      <c r="H7753" s="25" t="s">
        <v>13606</v>
      </c>
      <c r="I7753" s="25" t="s">
        <v>13607</v>
      </c>
      <c r="J7753" s="25" t="s">
        <v>13608</v>
      </c>
      <c r="K7753" s="25" t="s">
        <v>13609</v>
      </c>
      <c r="L7753" s="22"/>
      <c r="M7753" s="22"/>
    </row>
    <row r="7754" spans="1:13" ht="15.15" customHeight="1" thickBot="1" x14ac:dyDescent="0.35">
      <c r="A7754" s="22"/>
      <c r="B7754" s="22"/>
      <c r="C7754" s="22"/>
      <c r="D7754" s="26"/>
      <c r="E7754" s="27" t="s">
        <v>13610</v>
      </c>
      <c r="F7754" s="28">
        <v>1</v>
      </c>
      <c r="G7754" s="29"/>
      <c r="H7754" s="29"/>
      <c r="I7754" s="29"/>
      <c r="J7754" s="31">
        <f>ROUND(F7754,3)</f>
        <v>1</v>
      </c>
      <c r="K7754" s="42"/>
      <c r="L7754" s="22"/>
      <c r="M7754" s="22"/>
    </row>
    <row r="7755" spans="1:13" ht="15.15" customHeight="1" thickBot="1" x14ac:dyDescent="0.35">
      <c r="A7755" s="22"/>
      <c r="B7755" s="22"/>
      <c r="C7755" s="22"/>
      <c r="D7755" s="26"/>
      <c r="E7755" s="5" t="s">
        <v>13611</v>
      </c>
      <c r="F7755" s="3">
        <v>4</v>
      </c>
      <c r="G7755" s="20"/>
      <c r="H7755" s="20"/>
      <c r="I7755" s="20"/>
      <c r="J7755" s="30">
        <f>ROUND(F7755,3)</f>
        <v>4</v>
      </c>
      <c r="K7755" s="22"/>
      <c r="L7755" s="22"/>
      <c r="M7755" s="22"/>
    </row>
    <row r="7756" spans="1:13" ht="15.15" customHeight="1" thickBot="1" x14ac:dyDescent="0.35">
      <c r="A7756" s="22"/>
      <c r="B7756" s="22"/>
      <c r="C7756" s="22"/>
      <c r="D7756" s="26"/>
      <c r="E7756" s="5" t="s">
        <v>13612</v>
      </c>
      <c r="F7756" s="3">
        <v>5</v>
      </c>
      <c r="G7756" s="20"/>
      <c r="H7756" s="20"/>
      <c r="I7756" s="20"/>
      <c r="J7756" s="30">
        <f>ROUND(F7756,3)</f>
        <v>5</v>
      </c>
      <c r="K7756" s="32">
        <f>SUM(J7754:J7756)</f>
        <v>10</v>
      </c>
      <c r="L7756" s="22"/>
      <c r="M7756" s="22"/>
    </row>
    <row r="7757" spans="1:13" ht="15.45" customHeight="1" thickBot="1" x14ac:dyDescent="0.35">
      <c r="A7757" s="10" t="s">
        <v>13613</v>
      </c>
      <c r="B7757" s="5" t="s">
        <v>13614</v>
      </c>
      <c r="C7757" s="5" t="s">
        <v>13615</v>
      </c>
      <c r="D7757" s="84" t="s">
        <v>13616</v>
      </c>
      <c r="E7757" s="84"/>
      <c r="F7757" s="84"/>
      <c r="G7757" s="84"/>
      <c r="H7757" s="84"/>
      <c r="I7757" s="84"/>
      <c r="J7757" s="84"/>
      <c r="K7757" s="20">
        <f>SUM(K7760:K7762)</f>
        <v>12</v>
      </c>
      <c r="L7757" s="21">
        <f>ROUND(0*(1+M2/100),2)</f>
        <v>0</v>
      </c>
      <c r="M7757" s="21">
        <f>ROUND(K7757*L7757,2)</f>
        <v>0</v>
      </c>
    </row>
    <row r="7758" spans="1:13" ht="39.75" customHeight="1" thickBot="1" x14ac:dyDescent="0.35">
      <c r="A7758" s="22"/>
      <c r="B7758" s="22"/>
      <c r="C7758" s="22"/>
      <c r="D7758" s="84" t="s">
        <v>13617</v>
      </c>
      <c r="E7758" s="84"/>
      <c r="F7758" s="84"/>
      <c r="G7758" s="84"/>
      <c r="H7758" s="84"/>
      <c r="I7758" s="84"/>
      <c r="J7758" s="84"/>
      <c r="K7758" s="84"/>
      <c r="L7758" s="84"/>
      <c r="M7758" s="84"/>
    </row>
    <row r="7759" spans="1:13" ht="15.15" customHeight="1" thickBot="1" x14ac:dyDescent="0.35">
      <c r="A7759" s="22"/>
      <c r="B7759" s="22"/>
      <c r="C7759" s="22"/>
      <c r="D7759" s="22"/>
      <c r="E7759" s="23"/>
      <c r="F7759" s="25" t="s">
        <v>13618</v>
      </c>
      <c r="G7759" s="25" t="s">
        <v>13619</v>
      </c>
      <c r="H7759" s="25" t="s">
        <v>13620</v>
      </c>
      <c r="I7759" s="25" t="s">
        <v>13621</v>
      </c>
      <c r="J7759" s="25" t="s">
        <v>13622</v>
      </c>
      <c r="K7759" s="25" t="s">
        <v>13623</v>
      </c>
      <c r="L7759" s="22"/>
      <c r="M7759" s="22"/>
    </row>
    <row r="7760" spans="1:13" ht="15.15" customHeight="1" thickBot="1" x14ac:dyDescent="0.35">
      <c r="A7760" s="22"/>
      <c r="B7760" s="22"/>
      <c r="C7760" s="22"/>
      <c r="D7760" s="26"/>
      <c r="E7760" s="27" t="s">
        <v>13624</v>
      </c>
      <c r="F7760" s="28">
        <v>1</v>
      </c>
      <c r="G7760" s="29"/>
      <c r="H7760" s="29"/>
      <c r="I7760" s="29"/>
      <c r="J7760" s="31">
        <f>ROUND(F7760,3)</f>
        <v>1</v>
      </c>
      <c r="K7760" s="42"/>
      <c r="L7760" s="22"/>
      <c r="M7760" s="22"/>
    </row>
    <row r="7761" spans="1:13" ht="15.15" customHeight="1" thickBot="1" x14ac:dyDescent="0.35">
      <c r="A7761" s="22"/>
      <c r="B7761" s="22"/>
      <c r="C7761" s="22"/>
      <c r="D7761" s="26"/>
      <c r="E7761" s="5" t="s">
        <v>13625</v>
      </c>
      <c r="F7761" s="3">
        <v>5</v>
      </c>
      <c r="G7761" s="20"/>
      <c r="H7761" s="20"/>
      <c r="I7761" s="20"/>
      <c r="J7761" s="30">
        <f>ROUND(F7761,3)</f>
        <v>5</v>
      </c>
      <c r="K7761" s="22"/>
      <c r="L7761" s="22"/>
      <c r="M7761" s="22"/>
    </row>
    <row r="7762" spans="1:13" ht="15.15" customHeight="1" thickBot="1" x14ac:dyDescent="0.35">
      <c r="A7762" s="22"/>
      <c r="B7762" s="22"/>
      <c r="C7762" s="22"/>
      <c r="D7762" s="26"/>
      <c r="E7762" s="5" t="s">
        <v>13626</v>
      </c>
      <c r="F7762" s="3">
        <v>6</v>
      </c>
      <c r="G7762" s="20"/>
      <c r="H7762" s="20"/>
      <c r="I7762" s="20"/>
      <c r="J7762" s="30">
        <f>ROUND(F7762,3)</f>
        <v>6</v>
      </c>
      <c r="K7762" s="32">
        <f>SUM(J7760:J7762)</f>
        <v>12</v>
      </c>
      <c r="L7762" s="22"/>
      <c r="M7762" s="22"/>
    </row>
    <row r="7763" spans="1:13" ht="15.45" customHeight="1" thickBot="1" x14ac:dyDescent="0.35">
      <c r="A7763" s="10" t="s">
        <v>13627</v>
      </c>
      <c r="B7763" s="5" t="s">
        <v>13628</v>
      </c>
      <c r="C7763" s="5" t="s">
        <v>13629</v>
      </c>
      <c r="D7763" s="84" t="s">
        <v>13630</v>
      </c>
      <c r="E7763" s="84"/>
      <c r="F7763" s="84"/>
      <c r="G7763" s="84"/>
      <c r="H7763" s="84"/>
      <c r="I7763" s="84"/>
      <c r="J7763" s="84"/>
      <c r="K7763" s="20">
        <f>SUM(K7766:K7768)</f>
        <v>9</v>
      </c>
      <c r="L7763" s="21">
        <f>ROUND(0*(1+M2/100),2)</f>
        <v>0</v>
      </c>
      <c r="M7763" s="21">
        <f>ROUND(K7763*L7763,2)</f>
        <v>0</v>
      </c>
    </row>
    <row r="7764" spans="1:13" ht="30.6" customHeight="1" thickBot="1" x14ac:dyDescent="0.35">
      <c r="A7764" s="22"/>
      <c r="B7764" s="22"/>
      <c r="C7764" s="22"/>
      <c r="D7764" s="84" t="s">
        <v>13631</v>
      </c>
      <c r="E7764" s="84"/>
      <c r="F7764" s="84"/>
      <c r="G7764" s="84"/>
      <c r="H7764" s="84"/>
      <c r="I7764" s="84"/>
      <c r="J7764" s="84"/>
      <c r="K7764" s="84"/>
      <c r="L7764" s="84"/>
      <c r="M7764" s="84"/>
    </row>
    <row r="7765" spans="1:13" ht="15.15" customHeight="1" thickBot="1" x14ac:dyDescent="0.35">
      <c r="A7765" s="22"/>
      <c r="B7765" s="22"/>
      <c r="C7765" s="22"/>
      <c r="D7765" s="22"/>
      <c r="E7765" s="23"/>
      <c r="F7765" s="25" t="s">
        <v>13632</v>
      </c>
      <c r="G7765" s="25" t="s">
        <v>13633</v>
      </c>
      <c r="H7765" s="25" t="s">
        <v>13634</v>
      </c>
      <c r="I7765" s="25" t="s">
        <v>13635</v>
      </c>
      <c r="J7765" s="25" t="s">
        <v>13636</v>
      </c>
      <c r="K7765" s="25" t="s">
        <v>13637</v>
      </c>
      <c r="L7765" s="22"/>
      <c r="M7765" s="22"/>
    </row>
    <row r="7766" spans="1:13" ht="15.15" customHeight="1" thickBot="1" x14ac:dyDescent="0.35">
      <c r="A7766" s="22"/>
      <c r="B7766" s="22"/>
      <c r="C7766" s="22"/>
      <c r="D7766" s="26"/>
      <c r="E7766" s="27" t="s">
        <v>13638</v>
      </c>
      <c r="F7766" s="28">
        <v>1</v>
      </c>
      <c r="G7766" s="29"/>
      <c r="H7766" s="29"/>
      <c r="I7766" s="29"/>
      <c r="J7766" s="31">
        <f>ROUND(F7766,3)</f>
        <v>1</v>
      </c>
      <c r="K7766" s="42"/>
      <c r="L7766" s="22"/>
      <c r="M7766" s="22"/>
    </row>
    <row r="7767" spans="1:13" ht="15.15" customHeight="1" thickBot="1" x14ac:dyDescent="0.35">
      <c r="A7767" s="22"/>
      <c r="B7767" s="22"/>
      <c r="C7767" s="22"/>
      <c r="D7767" s="26"/>
      <c r="E7767" s="5" t="s">
        <v>13639</v>
      </c>
      <c r="F7767" s="3">
        <v>4</v>
      </c>
      <c r="G7767" s="20"/>
      <c r="H7767" s="20"/>
      <c r="I7767" s="20"/>
      <c r="J7767" s="30">
        <f>ROUND(F7767,3)</f>
        <v>4</v>
      </c>
      <c r="K7767" s="22"/>
      <c r="L7767" s="22"/>
      <c r="M7767" s="22"/>
    </row>
    <row r="7768" spans="1:13" ht="15.15" customHeight="1" thickBot="1" x14ac:dyDescent="0.35">
      <c r="A7768" s="22"/>
      <c r="B7768" s="22"/>
      <c r="C7768" s="22"/>
      <c r="D7768" s="26"/>
      <c r="E7768" s="5" t="s">
        <v>13640</v>
      </c>
      <c r="F7768" s="3">
        <v>4</v>
      </c>
      <c r="G7768" s="20"/>
      <c r="H7768" s="20"/>
      <c r="I7768" s="20"/>
      <c r="J7768" s="30">
        <f>ROUND(F7768,3)</f>
        <v>4</v>
      </c>
      <c r="K7768" s="32">
        <f>SUM(J7766:J7768)</f>
        <v>9</v>
      </c>
      <c r="L7768" s="22"/>
      <c r="M7768" s="22"/>
    </row>
    <row r="7769" spans="1:13" ht="15.45" customHeight="1" thickBot="1" x14ac:dyDescent="0.35">
      <c r="A7769" s="10" t="s">
        <v>13641</v>
      </c>
      <c r="B7769" s="5" t="s">
        <v>13642</v>
      </c>
      <c r="C7769" s="5" t="s">
        <v>13643</v>
      </c>
      <c r="D7769" s="84" t="s">
        <v>13644</v>
      </c>
      <c r="E7769" s="84"/>
      <c r="F7769" s="84"/>
      <c r="G7769" s="84"/>
      <c r="H7769" s="84"/>
      <c r="I7769" s="84"/>
      <c r="J7769" s="84"/>
      <c r="K7769" s="20">
        <f>SUM(K7772:K7772)</f>
        <v>43</v>
      </c>
      <c r="L7769" s="21">
        <f>ROUND(0*(1+M2/100),2)</f>
        <v>0</v>
      </c>
      <c r="M7769" s="21">
        <f>ROUND(K7769*L7769,2)</f>
        <v>0</v>
      </c>
    </row>
    <row r="7770" spans="1:13" ht="39.75" customHeight="1" thickBot="1" x14ac:dyDescent="0.35">
      <c r="A7770" s="22"/>
      <c r="B7770" s="22"/>
      <c r="C7770" s="22"/>
      <c r="D7770" s="84" t="s">
        <v>13645</v>
      </c>
      <c r="E7770" s="84"/>
      <c r="F7770" s="84"/>
      <c r="G7770" s="84"/>
      <c r="H7770" s="84"/>
      <c r="I7770" s="84"/>
      <c r="J7770" s="84"/>
      <c r="K7770" s="84"/>
      <c r="L7770" s="84"/>
      <c r="M7770" s="84"/>
    </row>
    <row r="7771" spans="1:13" ht="15.15" customHeight="1" thickBot="1" x14ac:dyDescent="0.35">
      <c r="A7771" s="22"/>
      <c r="B7771" s="22"/>
      <c r="C7771" s="22"/>
      <c r="D7771" s="22"/>
      <c r="E7771" s="23"/>
      <c r="F7771" s="25" t="s">
        <v>13646</v>
      </c>
      <c r="G7771" s="25" t="s">
        <v>13647</v>
      </c>
      <c r="H7771" s="25" t="s">
        <v>13648</v>
      </c>
      <c r="I7771" s="25" t="s">
        <v>13649</v>
      </c>
      <c r="J7771" s="25" t="s">
        <v>13650</v>
      </c>
      <c r="K7771" s="25" t="s">
        <v>13651</v>
      </c>
      <c r="L7771" s="22"/>
      <c r="M7771" s="22"/>
    </row>
    <row r="7772" spans="1:13" ht="15.15" customHeight="1" thickBot="1" x14ac:dyDescent="0.35">
      <c r="A7772" s="22"/>
      <c r="B7772" s="22"/>
      <c r="C7772" s="22"/>
      <c r="D7772" s="26"/>
      <c r="E7772" s="27"/>
      <c r="F7772" s="28">
        <v>43</v>
      </c>
      <c r="G7772" s="29"/>
      <c r="H7772" s="29"/>
      <c r="I7772" s="29"/>
      <c r="J7772" s="31">
        <f>ROUND(F7772,3)</f>
        <v>43</v>
      </c>
      <c r="K7772" s="33">
        <f>SUM(J7772:J7772)</f>
        <v>43</v>
      </c>
      <c r="L7772" s="22"/>
      <c r="M7772" s="22"/>
    </row>
    <row r="7773" spans="1:13" ht="15.45" customHeight="1" thickBot="1" x14ac:dyDescent="0.35">
      <c r="A7773" s="10" t="s">
        <v>13652</v>
      </c>
      <c r="B7773" s="5" t="s">
        <v>13653</v>
      </c>
      <c r="C7773" s="5" t="s">
        <v>13654</v>
      </c>
      <c r="D7773" s="84" t="s">
        <v>13655</v>
      </c>
      <c r="E7773" s="84"/>
      <c r="F7773" s="84"/>
      <c r="G7773" s="84"/>
      <c r="H7773" s="84"/>
      <c r="I7773" s="84"/>
      <c r="J7773" s="84"/>
      <c r="K7773" s="20">
        <f>SUM(K7776:K7776)</f>
        <v>36</v>
      </c>
      <c r="L7773" s="21">
        <f>ROUND(0*(1+M2/100),2)</f>
        <v>0</v>
      </c>
      <c r="M7773" s="21">
        <f>ROUND(K7773*L7773,2)</f>
        <v>0</v>
      </c>
    </row>
    <row r="7774" spans="1:13" ht="39.75" customHeight="1" thickBot="1" x14ac:dyDescent="0.35">
      <c r="A7774" s="22"/>
      <c r="B7774" s="22"/>
      <c r="C7774" s="22"/>
      <c r="D7774" s="84" t="s">
        <v>13656</v>
      </c>
      <c r="E7774" s="84"/>
      <c r="F7774" s="84"/>
      <c r="G7774" s="84"/>
      <c r="H7774" s="84"/>
      <c r="I7774" s="84"/>
      <c r="J7774" s="84"/>
      <c r="K7774" s="84"/>
      <c r="L7774" s="84"/>
      <c r="M7774" s="84"/>
    </row>
    <row r="7775" spans="1:13" ht="15.15" customHeight="1" thickBot="1" x14ac:dyDescent="0.35">
      <c r="A7775" s="22"/>
      <c r="B7775" s="22"/>
      <c r="C7775" s="22"/>
      <c r="D7775" s="22"/>
      <c r="E7775" s="23"/>
      <c r="F7775" s="25" t="s">
        <v>13657</v>
      </c>
      <c r="G7775" s="25" t="s">
        <v>13658</v>
      </c>
      <c r="H7775" s="25" t="s">
        <v>13659</v>
      </c>
      <c r="I7775" s="25" t="s">
        <v>13660</v>
      </c>
      <c r="J7775" s="25" t="s">
        <v>13661</v>
      </c>
      <c r="K7775" s="25" t="s">
        <v>13662</v>
      </c>
      <c r="L7775" s="22"/>
      <c r="M7775" s="22"/>
    </row>
    <row r="7776" spans="1:13" ht="15.15" customHeight="1" thickBot="1" x14ac:dyDescent="0.35">
      <c r="A7776" s="22"/>
      <c r="B7776" s="22"/>
      <c r="C7776" s="22"/>
      <c r="D7776" s="26"/>
      <c r="E7776" s="27"/>
      <c r="F7776" s="28">
        <v>36</v>
      </c>
      <c r="G7776" s="29"/>
      <c r="H7776" s="29"/>
      <c r="I7776" s="29"/>
      <c r="J7776" s="31">
        <f>ROUND(F7776,3)</f>
        <v>36</v>
      </c>
      <c r="K7776" s="33">
        <f>SUM(J7776:J7776)</f>
        <v>36</v>
      </c>
      <c r="L7776" s="22"/>
      <c r="M7776" s="22"/>
    </row>
    <row r="7777" spans="1:13" ht="15.45" customHeight="1" thickBot="1" x14ac:dyDescent="0.35">
      <c r="A7777" s="10" t="s">
        <v>13663</v>
      </c>
      <c r="B7777" s="5" t="s">
        <v>13664</v>
      </c>
      <c r="C7777" s="5" t="s">
        <v>13665</v>
      </c>
      <c r="D7777" s="84" t="s">
        <v>13666</v>
      </c>
      <c r="E7777" s="84"/>
      <c r="F7777" s="84"/>
      <c r="G7777" s="84"/>
      <c r="H7777" s="84"/>
      <c r="I7777" s="84"/>
      <c r="J7777" s="84"/>
      <c r="K7777" s="20">
        <f>SUM(K7780:K7780)</f>
        <v>112</v>
      </c>
      <c r="L7777" s="21">
        <f>ROUND(0*(1+M2/100),2)</f>
        <v>0</v>
      </c>
      <c r="M7777" s="21">
        <f>ROUND(K7777*L7777,2)</f>
        <v>0</v>
      </c>
    </row>
    <row r="7778" spans="1:13" ht="30.6" customHeight="1" thickBot="1" x14ac:dyDescent="0.35">
      <c r="A7778" s="22"/>
      <c r="B7778" s="22"/>
      <c r="C7778" s="22"/>
      <c r="D7778" s="84" t="s">
        <v>13667</v>
      </c>
      <c r="E7778" s="84"/>
      <c r="F7778" s="84"/>
      <c r="G7778" s="84"/>
      <c r="H7778" s="84"/>
      <c r="I7778" s="84"/>
      <c r="J7778" s="84"/>
      <c r="K7778" s="84"/>
      <c r="L7778" s="84"/>
      <c r="M7778" s="84"/>
    </row>
    <row r="7779" spans="1:13" ht="15.15" customHeight="1" thickBot="1" x14ac:dyDescent="0.35">
      <c r="A7779" s="22"/>
      <c r="B7779" s="22"/>
      <c r="C7779" s="22"/>
      <c r="D7779" s="22"/>
      <c r="E7779" s="23"/>
      <c r="F7779" s="25" t="s">
        <v>13668</v>
      </c>
      <c r="G7779" s="25" t="s">
        <v>13669</v>
      </c>
      <c r="H7779" s="25" t="s">
        <v>13670</v>
      </c>
      <c r="I7779" s="25" t="s">
        <v>13671</v>
      </c>
      <c r="J7779" s="25" t="s">
        <v>13672</v>
      </c>
      <c r="K7779" s="25" t="s">
        <v>13673</v>
      </c>
      <c r="L7779" s="22"/>
      <c r="M7779" s="22"/>
    </row>
    <row r="7780" spans="1:13" ht="15.15" customHeight="1" thickBot="1" x14ac:dyDescent="0.35">
      <c r="A7780" s="22"/>
      <c r="B7780" s="22"/>
      <c r="C7780" s="22"/>
      <c r="D7780" s="26"/>
      <c r="E7780" s="27"/>
      <c r="F7780" s="28">
        <v>112</v>
      </c>
      <c r="G7780" s="29"/>
      <c r="H7780" s="29"/>
      <c r="I7780" s="29"/>
      <c r="J7780" s="31">
        <f>ROUND(F7780,3)</f>
        <v>112</v>
      </c>
      <c r="K7780" s="33">
        <f>SUM(J7780:J7780)</f>
        <v>112</v>
      </c>
      <c r="L7780" s="22"/>
      <c r="M7780" s="22"/>
    </row>
    <row r="7781" spans="1:13" ht="15.45" customHeight="1" thickBot="1" x14ac:dyDescent="0.35">
      <c r="A7781" s="10" t="s">
        <v>13674</v>
      </c>
      <c r="B7781" s="5" t="s">
        <v>13675</v>
      </c>
      <c r="C7781" s="5" t="s">
        <v>13676</v>
      </c>
      <c r="D7781" s="84" t="s">
        <v>13677</v>
      </c>
      <c r="E7781" s="84"/>
      <c r="F7781" s="84"/>
      <c r="G7781" s="84"/>
      <c r="H7781" s="84"/>
      <c r="I7781" s="84"/>
      <c r="J7781" s="84"/>
      <c r="K7781" s="20">
        <f>SUM(K7784:K7784)</f>
        <v>12</v>
      </c>
      <c r="L7781" s="21">
        <f>ROUND(0*(1+M2/100),2)</f>
        <v>0</v>
      </c>
      <c r="M7781" s="21">
        <f>ROUND(K7781*L7781,2)</f>
        <v>0</v>
      </c>
    </row>
    <row r="7782" spans="1:13" ht="39.75" customHeight="1" thickBot="1" x14ac:dyDescent="0.35">
      <c r="A7782" s="22"/>
      <c r="B7782" s="22"/>
      <c r="C7782" s="22"/>
      <c r="D7782" s="84" t="s">
        <v>13678</v>
      </c>
      <c r="E7782" s="84"/>
      <c r="F7782" s="84"/>
      <c r="G7782" s="84"/>
      <c r="H7782" s="84"/>
      <c r="I7782" s="84"/>
      <c r="J7782" s="84"/>
      <c r="K7782" s="84"/>
      <c r="L7782" s="84"/>
      <c r="M7782" s="84"/>
    </row>
    <row r="7783" spans="1:13" ht="15.15" customHeight="1" thickBot="1" x14ac:dyDescent="0.35">
      <c r="A7783" s="22"/>
      <c r="B7783" s="22"/>
      <c r="C7783" s="22"/>
      <c r="D7783" s="22"/>
      <c r="E7783" s="23"/>
      <c r="F7783" s="25" t="s">
        <v>13679</v>
      </c>
      <c r="G7783" s="25" t="s">
        <v>13680</v>
      </c>
      <c r="H7783" s="25" t="s">
        <v>13681</v>
      </c>
      <c r="I7783" s="25" t="s">
        <v>13682</v>
      </c>
      <c r="J7783" s="25" t="s">
        <v>13683</v>
      </c>
      <c r="K7783" s="25" t="s">
        <v>13684</v>
      </c>
      <c r="L7783" s="22"/>
      <c r="M7783" s="22"/>
    </row>
    <row r="7784" spans="1:13" ht="15.15" customHeight="1" thickBot="1" x14ac:dyDescent="0.35">
      <c r="A7784" s="22"/>
      <c r="B7784" s="22"/>
      <c r="C7784" s="22"/>
      <c r="D7784" s="26"/>
      <c r="E7784" s="27"/>
      <c r="F7784" s="28">
        <v>12</v>
      </c>
      <c r="G7784" s="29"/>
      <c r="H7784" s="29"/>
      <c r="I7784" s="29"/>
      <c r="J7784" s="31">
        <f>ROUND(F7784,3)</f>
        <v>12</v>
      </c>
      <c r="K7784" s="33">
        <f>SUM(J7784:J7784)</f>
        <v>12</v>
      </c>
      <c r="L7784" s="22"/>
      <c r="M7784" s="22"/>
    </row>
    <row r="7785" spans="1:13" ht="15.45" customHeight="1" thickBot="1" x14ac:dyDescent="0.35">
      <c r="A7785" s="10" t="s">
        <v>13685</v>
      </c>
      <c r="B7785" s="5" t="s">
        <v>13686</v>
      </c>
      <c r="C7785" s="5" t="s">
        <v>13687</v>
      </c>
      <c r="D7785" s="84" t="s">
        <v>13688</v>
      </c>
      <c r="E7785" s="84"/>
      <c r="F7785" s="84"/>
      <c r="G7785" s="84"/>
      <c r="H7785" s="84"/>
      <c r="I7785" s="84"/>
      <c r="J7785" s="84"/>
      <c r="K7785" s="20">
        <f>SUM(K7788:K7788)</f>
        <v>47</v>
      </c>
      <c r="L7785" s="21">
        <f>ROUND(0*(1+M2/100),2)</f>
        <v>0</v>
      </c>
      <c r="M7785" s="21">
        <f>ROUND(K7785*L7785,2)</f>
        <v>0</v>
      </c>
    </row>
    <row r="7786" spans="1:13" ht="39.75" customHeight="1" thickBot="1" x14ac:dyDescent="0.35">
      <c r="A7786" s="22"/>
      <c r="B7786" s="22"/>
      <c r="C7786" s="22"/>
      <c r="D7786" s="84" t="s">
        <v>13689</v>
      </c>
      <c r="E7786" s="84"/>
      <c r="F7786" s="84"/>
      <c r="G7786" s="84"/>
      <c r="H7786" s="84"/>
      <c r="I7786" s="84"/>
      <c r="J7786" s="84"/>
      <c r="K7786" s="84"/>
      <c r="L7786" s="84"/>
      <c r="M7786" s="84"/>
    </row>
    <row r="7787" spans="1:13" ht="15.15" customHeight="1" thickBot="1" x14ac:dyDescent="0.35">
      <c r="A7787" s="22"/>
      <c r="B7787" s="22"/>
      <c r="C7787" s="22"/>
      <c r="D7787" s="22"/>
      <c r="E7787" s="23"/>
      <c r="F7787" s="25" t="s">
        <v>13690</v>
      </c>
      <c r="G7787" s="25" t="s">
        <v>13691</v>
      </c>
      <c r="H7787" s="25" t="s">
        <v>13692</v>
      </c>
      <c r="I7787" s="25" t="s">
        <v>13693</v>
      </c>
      <c r="J7787" s="25" t="s">
        <v>13694</v>
      </c>
      <c r="K7787" s="25" t="s">
        <v>13695</v>
      </c>
      <c r="L7787" s="22"/>
      <c r="M7787" s="22"/>
    </row>
    <row r="7788" spans="1:13" ht="15.15" customHeight="1" thickBot="1" x14ac:dyDescent="0.35">
      <c r="A7788" s="22"/>
      <c r="B7788" s="22"/>
      <c r="C7788" s="22"/>
      <c r="D7788" s="26"/>
      <c r="E7788" s="27"/>
      <c r="F7788" s="28">
        <v>47</v>
      </c>
      <c r="G7788" s="29"/>
      <c r="H7788" s="29"/>
      <c r="I7788" s="29"/>
      <c r="J7788" s="31">
        <f>ROUND(F7788,3)</f>
        <v>47</v>
      </c>
      <c r="K7788" s="33">
        <f>SUM(J7788:J7788)</f>
        <v>47</v>
      </c>
      <c r="L7788" s="22"/>
      <c r="M7788" s="22"/>
    </row>
    <row r="7789" spans="1:13" ht="15.45" customHeight="1" thickBot="1" x14ac:dyDescent="0.35">
      <c r="A7789" s="10" t="s">
        <v>13696</v>
      </c>
      <c r="B7789" s="5" t="s">
        <v>13697</v>
      </c>
      <c r="C7789" s="5" t="s">
        <v>13698</v>
      </c>
      <c r="D7789" s="84" t="s">
        <v>13699</v>
      </c>
      <c r="E7789" s="84"/>
      <c r="F7789" s="84"/>
      <c r="G7789" s="84"/>
      <c r="H7789" s="84"/>
      <c r="I7789" s="84"/>
      <c r="J7789" s="84"/>
      <c r="K7789" s="20">
        <f>SUM(K7792:K7792)</f>
        <v>34</v>
      </c>
      <c r="L7789" s="21">
        <f>ROUND(0*(1+M2/100),2)</f>
        <v>0</v>
      </c>
      <c r="M7789" s="21">
        <f>ROUND(K7789*L7789,2)</f>
        <v>0</v>
      </c>
    </row>
    <row r="7790" spans="1:13" ht="30.6" customHeight="1" thickBot="1" x14ac:dyDescent="0.35">
      <c r="A7790" s="22"/>
      <c r="B7790" s="22"/>
      <c r="C7790" s="22"/>
      <c r="D7790" s="84" t="s">
        <v>13700</v>
      </c>
      <c r="E7790" s="84"/>
      <c r="F7790" s="84"/>
      <c r="G7790" s="84"/>
      <c r="H7790" s="84"/>
      <c r="I7790" s="84"/>
      <c r="J7790" s="84"/>
      <c r="K7790" s="84"/>
      <c r="L7790" s="84"/>
      <c r="M7790" s="84"/>
    </row>
    <row r="7791" spans="1:13" ht="15.15" customHeight="1" thickBot="1" x14ac:dyDescent="0.35">
      <c r="A7791" s="22"/>
      <c r="B7791" s="22"/>
      <c r="C7791" s="22"/>
      <c r="D7791" s="22"/>
      <c r="E7791" s="23"/>
      <c r="F7791" s="25" t="s">
        <v>13701</v>
      </c>
      <c r="G7791" s="25" t="s">
        <v>13702</v>
      </c>
      <c r="H7791" s="25" t="s">
        <v>13703</v>
      </c>
      <c r="I7791" s="25" t="s">
        <v>13704</v>
      </c>
      <c r="J7791" s="25" t="s">
        <v>13705</v>
      </c>
      <c r="K7791" s="25" t="s">
        <v>13706</v>
      </c>
      <c r="L7791" s="22"/>
      <c r="M7791" s="22"/>
    </row>
    <row r="7792" spans="1:13" ht="15.15" customHeight="1" thickBot="1" x14ac:dyDescent="0.35">
      <c r="A7792" s="22"/>
      <c r="B7792" s="22"/>
      <c r="C7792" s="22"/>
      <c r="D7792" s="26"/>
      <c r="E7792" s="27" t="s">
        <v>13707</v>
      </c>
      <c r="F7792" s="28">
        <v>2</v>
      </c>
      <c r="G7792" s="29">
        <v>17</v>
      </c>
      <c r="H7792" s="29"/>
      <c r="I7792" s="29"/>
      <c r="J7792" s="31">
        <f>ROUND(F7792*G7792,3)</f>
        <v>34</v>
      </c>
      <c r="K7792" s="33">
        <f>SUM(J7792:J7792)</f>
        <v>34</v>
      </c>
      <c r="L7792" s="22"/>
      <c r="M7792" s="22"/>
    </row>
    <row r="7793" spans="1:13" ht="15.45" customHeight="1" thickBot="1" x14ac:dyDescent="0.35">
      <c r="A7793" s="10" t="s">
        <v>13708</v>
      </c>
      <c r="B7793" s="5" t="s">
        <v>13709</v>
      </c>
      <c r="C7793" s="5" t="s">
        <v>13710</v>
      </c>
      <c r="D7793" s="84" t="s">
        <v>13711</v>
      </c>
      <c r="E7793" s="84"/>
      <c r="F7793" s="84"/>
      <c r="G7793" s="84"/>
      <c r="H7793" s="84"/>
      <c r="I7793" s="84"/>
      <c r="J7793" s="84"/>
      <c r="K7793" s="20">
        <f>SUM(K7796:K7796)</f>
        <v>2</v>
      </c>
      <c r="L7793" s="21">
        <f>ROUND(0*(1+M2/100),2)</f>
        <v>0</v>
      </c>
      <c r="M7793" s="21">
        <f>ROUND(K7793*L7793,2)</f>
        <v>0</v>
      </c>
    </row>
    <row r="7794" spans="1:13" ht="30.6" customHeight="1" thickBot="1" x14ac:dyDescent="0.35">
      <c r="A7794" s="22"/>
      <c r="B7794" s="22"/>
      <c r="C7794" s="22"/>
      <c r="D7794" s="84" t="s">
        <v>13712</v>
      </c>
      <c r="E7794" s="84"/>
      <c r="F7794" s="84"/>
      <c r="G7794" s="84"/>
      <c r="H7794" s="84"/>
      <c r="I7794" s="84"/>
      <c r="J7794" s="84"/>
      <c r="K7794" s="84"/>
      <c r="L7794" s="84"/>
      <c r="M7794" s="84"/>
    </row>
    <row r="7795" spans="1:13" ht="15.15" customHeight="1" thickBot="1" x14ac:dyDescent="0.35">
      <c r="A7795" s="22"/>
      <c r="B7795" s="22"/>
      <c r="C7795" s="22"/>
      <c r="D7795" s="22"/>
      <c r="E7795" s="23"/>
      <c r="F7795" s="25" t="s">
        <v>13713</v>
      </c>
      <c r="G7795" s="25" t="s">
        <v>13714</v>
      </c>
      <c r="H7795" s="25" t="s">
        <v>13715</v>
      </c>
      <c r="I7795" s="25" t="s">
        <v>13716</v>
      </c>
      <c r="J7795" s="25" t="s">
        <v>13717</v>
      </c>
      <c r="K7795" s="25" t="s">
        <v>13718</v>
      </c>
      <c r="L7795" s="22"/>
      <c r="M7795" s="22"/>
    </row>
    <row r="7796" spans="1:13" ht="15.15" customHeight="1" thickBot="1" x14ac:dyDescent="0.35">
      <c r="A7796" s="22"/>
      <c r="B7796" s="22"/>
      <c r="C7796" s="22"/>
      <c r="D7796" s="26"/>
      <c r="E7796" s="27"/>
      <c r="F7796" s="28">
        <v>2</v>
      </c>
      <c r="G7796" s="29"/>
      <c r="H7796" s="29"/>
      <c r="I7796" s="29"/>
      <c r="J7796" s="31">
        <f>ROUND(F7796,3)</f>
        <v>2</v>
      </c>
      <c r="K7796" s="33">
        <f>SUM(J7796:J7796)</f>
        <v>2</v>
      </c>
      <c r="L7796" s="22"/>
      <c r="M7796" s="22"/>
    </row>
    <row r="7797" spans="1:13" ht="15.45" customHeight="1" thickBot="1" x14ac:dyDescent="0.35">
      <c r="A7797" s="10" t="s">
        <v>13719</v>
      </c>
      <c r="B7797" s="5" t="s">
        <v>13720</v>
      </c>
      <c r="C7797" s="5" t="s">
        <v>13721</v>
      </c>
      <c r="D7797" s="84" t="s">
        <v>13722</v>
      </c>
      <c r="E7797" s="84"/>
      <c r="F7797" s="84"/>
      <c r="G7797" s="84"/>
      <c r="H7797" s="84"/>
      <c r="I7797" s="84"/>
      <c r="J7797" s="84"/>
      <c r="K7797" s="20">
        <f>SUM(K7800:K7800)</f>
        <v>1</v>
      </c>
      <c r="L7797" s="21">
        <f>ROUND(0*(1+M2/100),2)</f>
        <v>0</v>
      </c>
      <c r="M7797" s="21">
        <f>ROUND(K7797*L7797,2)</f>
        <v>0</v>
      </c>
    </row>
    <row r="7798" spans="1:13" ht="30.6" customHeight="1" thickBot="1" x14ac:dyDescent="0.35">
      <c r="A7798" s="22"/>
      <c r="B7798" s="22"/>
      <c r="C7798" s="22"/>
      <c r="D7798" s="84" t="s">
        <v>13723</v>
      </c>
      <c r="E7798" s="84"/>
      <c r="F7798" s="84"/>
      <c r="G7798" s="84"/>
      <c r="H7798" s="84"/>
      <c r="I7798" s="84"/>
      <c r="J7798" s="84"/>
      <c r="K7798" s="84"/>
      <c r="L7798" s="84"/>
      <c r="M7798" s="84"/>
    </row>
    <row r="7799" spans="1:13" ht="15.15" customHeight="1" thickBot="1" x14ac:dyDescent="0.35">
      <c r="A7799" s="22"/>
      <c r="B7799" s="22"/>
      <c r="C7799" s="22"/>
      <c r="D7799" s="22"/>
      <c r="E7799" s="23"/>
      <c r="F7799" s="25" t="s">
        <v>13724</v>
      </c>
      <c r="G7799" s="25" t="s">
        <v>13725</v>
      </c>
      <c r="H7799" s="25" t="s">
        <v>13726</v>
      </c>
      <c r="I7799" s="25" t="s">
        <v>13727</v>
      </c>
      <c r="J7799" s="25" t="s">
        <v>13728</v>
      </c>
      <c r="K7799" s="25" t="s">
        <v>13729</v>
      </c>
      <c r="L7799" s="22"/>
      <c r="M7799" s="22"/>
    </row>
    <row r="7800" spans="1:13" ht="15.15" customHeight="1" thickBot="1" x14ac:dyDescent="0.35">
      <c r="A7800" s="22"/>
      <c r="B7800" s="22"/>
      <c r="C7800" s="22"/>
      <c r="D7800" s="26"/>
      <c r="E7800" s="27"/>
      <c r="F7800" s="28">
        <v>1</v>
      </c>
      <c r="G7800" s="29"/>
      <c r="H7800" s="29"/>
      <c r="I7800" s="29"/>
      <c r="J7800" s="31">
        <f>ROUND(F7800,3)</f>
        <v>1</v>
      </c>
      <c r="K7800" s="33">
        <f>SUM(J7800:J7800)</f>
        <v>1</v>
      </c>
      <c r="L7800" s="22"/>
      <c r="M7800" s="22"/>
    </row>
    <row r="7801" spans="1:13" ht="15.45" customHeight="1" thickBot="1" x14ac:dyDescent="0.35">
      <c r="A7801" s="10" t="s">
        <v>13730</v>
      </c>
      <c r="B7801" s="5" t="s">
        <v>13731</v>
      </c>
      <c r="C7801" s="5" t="s">
        <v>13732</v>
      </c>
      <c r="D7801" s="84" t="s">
        <v>13733</v>
      </c>
      <c r="E7801" s="84"/>
      <c r="F7801" s="84"/>
      <c r="G7801" s="84"/>
      <c r="H7801" s="84"/>
      <c r="I7801" s="84"/>
      <c r="J7801" s="84"/>
      <c r="K7801" s="20">
        <f>SUM(K7804:K7804)</f>
        <v>2</v>
      </c>
      <c r="L7801" s="21">
        <f>ROUND(0*(1+M2/100),2)</f>
        <v>0</v>
      </c>
      <c r="M7801" s="21">
        <f>ROUND(K7801*L7801,2)</f>
        <v>0</v>
      </c>
    </row>
    <row r="7802" spans="1:13" ht="85.95" customHeight="1" thickBot="1" x14ac:dyDescent="0.35">
      <c r="A7802" s="22"/>
      <c r="B7802" s="22"/>
      <c r="C7802" s="22"/>
      <c r="D7802" s="84" t="s">
        <v>13734</v>
      </c>
      <c r="E7802" s="84"/>
      <c r="F7802" s="84"/>
      <c r="G7802" s="84"/>
      <c r="H7802" s="84"/>
      <c r="I7802" s="84"/>
      <c r="J7802" s="84"/>
      <c r="K7802" s="84"/>
      <c r="L7802" s="84"/>
      <c r="M7802" s="84"/>
    </row>
    <row r="7803" spans="1:13" ht="15.15" customHeight="1" thickBot="1" x14ac:dyDescent="0.35">
      <c r="A7803" s="22"/>
      <c r="B7803" s="22"/>
      <c r="C7803" s="22"/>
      <c r="D7803" s="22"/>
      <c r="E7803" s="23"/>
      <c r="F7803" s="25" t="s">
        <v>13735</v>
      </c>
      <c r="G7803" s="25" t="s">
        <v>13736</v>
      </c>
      <c r="H7803" s="25" t="s">
        <v>13737</v>
      </c>
      <c r="I7803" s="25" t="s">
        <v>13738</v>
      </c>
      <c r="J7803" s="25" t="s">
        <v>13739</v>
      </c>
      <c r="K7803" s="25" t="s">
        <v>13740</v>
      </c>
      <c r="L7803" s="22"/>
      <c r="M7803" s="22"/>
    </row>
    <row r="7804" spans="1:13" ht="15.15" customHeight="1" thickBot="1" x14ac:dyDescent="0.35">
      <c r="A7804" s="22"/>
      <c r="B7804" s="22"/>
      <c r="C7804" s="22"/>
      <c r="D7804" s="26"/>
      <c r="E7804" s="27"/>
      <c r="F7804" s="28">
        <v>2</v>
      </c>
      <c r="G7804" s="29"/>
      <c r="H7804" s="29"/>
      <c r="I7804" s="29"/>
      <c r="J7804" s="31">
        <f>ROUND(F7804,3)</f>
        <v>2</v>
      </c>
      <c r="K7804" s="33">
        <f>SUM(J7804:J7804)</f>
        <v>2</v>
      </c>
      <c r="L7804" s="22"/>
      <c r="M7804" s="22"/>
    </row>
    <row r="7805" spans="1:13" ht="15.45" customHeight="1" thickBot="1" x14ac:dyDescent="0.35">
      <c r="A7805" s="34"/>
      <c r="B7805" s="34"/>
      <c r="C7805" s="34"/>
      <c r="D7805" s="35" t="s">
        <v>13741</v>
      </c>
      <c r="E7805" s="36"/>
      <c r="F7805" s="36"/>
      <c r="G7805" s="36"/>
      <c r="H7805" s="36"/>
      <c r="I7805" s="36"/>
      <c r="J7805" s="36"/>
      <c r="K7805" s="36"/>
      <c r="L7805" s="37">
        <f>M7676+M7688+M7726+M7730+M7734+M7741+M7745+M7751+M7757+M7763+M7769+M7773+M7777+M7781+M7785+M7789+M7793+M7797+M7801</f>
        <v>0</v>
      </c>
      <c r="M7805" s="37">
        <f>ROUND(L7805,2)</f>
        <v>0</v>
      </c>
    </row>
    <row r="7806" spans="1:13" ht="15.45" customHeight="1" thickBot="1" x14ac:dyDescent="0.35">
      <c r="A7806" s="38" t="s">
        <v>13742</v>
      </c>
      <c r="B7806" s="38" t="s">
        <v>13743</v>
      </c>
      <c r="C7806" s="39"/>
      <c r="D7806" s="85" t="s">
        <v>13744</v>
      </c>
      <c r="E7806" s="85"/>
      <c r="F7806" s="85"/>
      <c r="G7806" s="85"/>
      <c r="H7806" s="85"/>
      <c r="I7806" s="85"/>
      <c r="J7806" s="85"/>
      <c r="K7806" s="39"/>
      <c r="L7806" s="40">
        <f>L7815</f>
        <v>0</v>
      </c>
      <c r="M7806" s="40">
        <f>ROUND(L7806,2)</f>
        <v>0</v>
      </c>
    </row>
    <row r="7807" spans="1:13" ht="15.45" customHeight="1" thickBot="1" x14ac:dyDescent="0.35">
      <c r="A7807" s="10" t="s">
        <v>13745</v>
      </c>
      <c r="B7807" s="5" t="s">
        <v>13746</v>
      </c>
      <c r="C7807" s="5" t="s">
        <v>13747</v>
      </c>
      <c r="D7807" s="84" t="s">
        <v>13748</v>
      </c>
      <c r="E7807" s="84"/>
      <c r="F7807" s="84"/>
      <c r="G7807" s="84"/>
      <c r="H7807" s="84"/>
      <c r="I7807" s="84"/>
      <c r="J7807" s="84"/>
      <c r="K7807" s="20">
        <f>SUM(K7810:K7810)</f>
        <v>52</v>
      </c>
      <c r="L7807" s="21">
        <f>ROUND(0*(1+M2/100),2)</f>
        <v>0</v>
      </c>
      <c r="M7807" s="21">
        <f>ROUND(K7807*L7807,2)</f>
        <v>0</v>
      </c>
    </row>
    <row r="7808" spans="1:13" ht="58.35" customHeight="1" thickBot="1" x14ac:dyDescent="0.35">
      <c r="A7808" s="22"/>
      <c r="B7808" s="22"/>
      <c r="C7808" s="22"/>
      <c r="D7808" s="84" t="s">
        <v>13749</v>
      </c>
      <c r="E7808" s="84"/>
      <c r="F7808" s="84"/>
      <c r="G7808" s="84"/>
      <c r="H7808" s="84"/>
      <c r="I7808" s="84"/>
      <c r="J7808" s="84"/>
      <c r="K7808" s="84"/>
      <c r="L7808" s="84"/>
      <c r="M7808" s="84"/>
    </row>
    <row r="7809" spans="1:13" ht="15.15" customHeight="1" thickBot="1" x14ac:dyDescent="0.35">
      <c r="A7809" s="22"/>
      <c r="B7809" s="22"/>
      <c r="C7809" s="22"/>
      <c r="D7809" s="22"/>
      <c r="E7809" s="23"/>
      <c r="F7809" s="25" t="s">
        <v>13750</v>
      </c>
      <c r="G7809" s="25" t="s">
        <v>13751</v>
      </c>
      <c r="H7809" s="25" t="s">
        <v>13752</v>
      </c>
      <c r="I7809" s="25" t="s">
        <v>13753</v>
      </c>
      <c r="J7809" s="25" t="s">
        <v>13754</v>
      </c>
      <c r="K7809" s="25" t="s">
        <v>13755</v>
      </c>
      <c r="L7809" s="22"/>
      <c r="M7809" s="22"/>
    </row>
    <row r="7810" spans="1:13" ht="15.15" customHeight="1" thickBot="1" x14ac:dyDescent="0.35">
      <c r="A7810" s="22"/>
      <c r="B7810" s="22"/>
      <c r="C7810" s="22"/>
      <c r="D7810" s="26"/>
      <c r="E7810" s="27"/>
      <c r="F7810" s="28">
        <v>52</v>
      </c>
      <c r="G7810" s="29"/>
      <c r="H7810" s="29"/>
      <c r="I7810" s="29"/>
      <c r="J7810" s="31">
        <f>ROUND(F7810,3)</f>
        <v>52</v>
      </c>
      <c r="K7810" s="33">
        <f>SUM(J7810:J7810)</f>
        <v>52</v>
      </c>
      <c r="L7810" s="22"/>
      <c r="M7810" s="22"/>
    </row>
    <row r="7811" spans="1:13" ht="15.45" customHeight="1" thickBot="1" x14ac:dyDescent="0.35">
      <c r="A7811" s="10" t="s">
        <v>13756</v>
      </c>
      <c r="B7811" s="5" t="s">
        <v>13757</v>
      </c>
      <c r="C7811" s="5" t="s">
        <v>13758</v>
      </c>
      <c r="D7811" s="84" t="s">
        <v>13759</v>
      </c>
      <c r="E7811" s="84"/>
      <c r="F7811" s="84"/>
      <c r="G7811" s="84"/>
      <c r="H7811" s="84"/>
      <c r="I7811" s="84"/>
      <c r="J7811" s="84"/>
      <c r="K7811" s="20">
        <f>SUM(K7814:K7814)</f>
        <v>38</v>
      </c>
      <c r="L7811" s="21">
        <f>ROUND(0*(1+M2/100),2)</f>
        <v>0</v>
      </c>
      <c r="M7811" s="21">
        <f>ROUND(K7811*L7811,2)</f>
        <v>0</v>
      </c>
    </row>
    <row r="7812" spans="1:13" ht="39.75" customHeight="1" thickBot="1" x14ac:dyDescent="0.35">
      <c r="A7812" s="22"/>
      <c r="B7812" s="22"/>
      <c r="C7812" s="22"/>
      <c r="D7812" s="84" t="s">
        <v>13760</v>
      </c>
      <c r="E7812" s="84"/>
      <c r="F7812" s="84"/>
      <c r="G7812" s="84"/>
      <c r="H7812" s="84"/>
      <c r="I7812" s="84"/>
      <c r="J7812" s="84"/>
      <c r="K7812" s="84"/>
      <c r="L7812" s="84"/>
      <c r="M7812" s="84"/>
    </row>
    <row r="7813" spans="1:13" ht="15.15" customHeight="1" thickBot="1" x14ac:dyDescent="0.35">
      <c r="A7813" s="22"/>
      <c r="B7813" s="22"/>
      <c r="C7813" s="22"/>
      <c r="D7813" s="22"/>
      <c r="E7813" s="23"/>
      <c r="F7813" s="25" t="s">
        <v>13761</v>
      </c>
      <c r="G7813" s="25" t="s">
        <v>13762</v>
      </c>
      <c r="H7813" s="25" t="s">
        <v>13763</v>
      </c>
      <c r="I7813" s="25" t="s">
        <v>13764</v>
      </c>
      <c r="J7813" s="25" t="s">
        <v>13765</v>
      </c>
      <c r="K7813" s="25" t="s">
        <v>13766</v>
      </c>
      <c r="L7813" s="22"/>
      <c r="M7813" s="22"/>
    </row>
    <row r="7814" spans="1:13" ht="15.15" customHeight="1" thickBot="1" x14ac:dyDescent="0.35">
      <c r="A7814" s="22"/>
      <c r="B7814" s="22"/>
      <c r="C7814" s="22"/>
      <c r="D7814" s="26"/>
      <c r="E7814" s="27" t="s">
        <v>13767</v>
      </c>
      <c r="F7814" s="28">
        <v>38</v>
      </c>
      <c r="G7814" s="29"/>
      <c r="H7814" s="29"/>
      <c r="I7814" s="29"/>
      <c r="J7814" s="31">
        <f>ROUND(F7814,3)</f>
        <v>38</v>
      </c>
      <c r="K7814" s="33">
        <f>SUM(J7814:J7814)</f>
        <v>38</v>
      </c>
      <c r="L7814" s="22"/>
      <c r="M7814" s="22"/>
    </row>
    <row r="7815" spans="1:13" ht="15.45" customHeight="1" thickBot="1" x14ac:dyDescent="0.35">
      <c r="A7815" s="34"/>
      <c r="B7815" s="34"/>
      <c r="C7815" s="34"/>
      <c r="D7815" s="35" t="s">
        <v>13768</v>
      </c>
      <c r="E7815" s="36"/>
      <c r="F7815" s="36"/>
      <c r="G7815" s="36"/>
      <c r="H7815" s="36"/>
      <c r="I7815" s="36"/>
      <c r="J7815" s="36"/>
      <c r="K7815" s="36"/>
      <c r="L7815" s="37">
        <f>M7807+M7811</f>
        <v>0</v>
      </c>
      <c r="M7815" s="37">
        <f>ROUND(L7815,2)</f>
        <v>0</v>
      </c>
    </row>
    <row r="7816" spans="1:13" ht="15.45" customHeight="1" thickBot="1" x14ac:dyDescent="0.35">
      <c r="A7816" s="38" t="s">
        <v>13769</v>
      </c>
      <c r="B7816" s="38" t="s">
        <v>13770</v>
      </c>
      <c r="C7816" s="39"/>
      <c r="D7816" s="85" t="s">
        <v>13771</v>
      </c>
      <c r="E7816" s="85"/>
      <c r="F7816" s="85"/>
      <c r="G7816" s="85"/>
      <c r="H7816" s="85"/>
      <c r="I7816" s="85"/>
      <c r="J7816" s="85"/>
      <c r="K7816" s="39"/>
      <c r="L7816" s="40">
        <f>L8169</f>
        <v>0</v>
      </c>
      <c r="M7816" s="40">
        <f>ROUND(L7816,2)</f>
        <v>0</v>
      </c>
    </row>
    <row r="7817" spans="1:13" ht="15.45" customHeight="1" thickBot="1" x14ac:dyDescent="0.35">
      <c r="A7817" s="50" t="s">
        <v>13772</v>
      </c>
      <c r="B7817" s="50" t="s">
        <v>13773</v>
      </c>
      <c r="C7817" s="51"/>
      <c r="D7817" s="87" t="s">
        <v>13774</v>
      </c>
      <c r="E7817" s="87"/>
      <c r="F7817" s="87"/>
      <c r="G7817" s="87"/>
      <c r="H7817" s="87"/>
      <c r="I7817" s="87"/>
      <c r="J7817" s="87"/>
      <c r="K7817" s="51"/>
      <c r="L7817" s="52">
        <f>L8088</f>
        <v>0</v>
      </c>
      <c r="M7817" s="52">
        <f>ROUND(L7817,2)</f>
        <v>0</v>
      </c>
    </row>
    <row r="7818" spans="1:13" ht="15.45" customHeight="1" thickBot="1" x14ac:dyDescent="0.35">
      <c r="A7818" s="59" t="s">
        <v>13775</v>
      </c>
      <c r="B7818" s="59" t="s">
        <v>13776</v>
      </c>
      <c r="C7818" s="60"/>
      <c r="D7818" s="89" t="s">
        <v>13777</v>
      </c>
      <c r="E7818" s="89"/>
      <c r="F7818" s="89"/>
      <c r="G7818" s="89"/>
      <c r="H7818" s="89"/>
      <c r="I7818" s="89"/>
      <c r="J7818" s="89"/>
      <c r="K7818" s="60"/>
      <c r="L7818" s="61">
        <f>L7843</f>
        <v>0</v>
      </c>
      <c r="M7818" s="61">
        <f>ROUND(L7818,2)</f>
        <v>0</v>
      </c>
    </row>
    <row r="7819" spans="1:13" ht="15.45" customHeight="1" thickBot="1" x14ac:dyDescent="0.35">
      <c r="A7819" s="10" t="s">
        <v>13778</v>
      </c>
      <c r="B7819" s="5" t="s">
        <v>13779</v>
      </c>
      <c r="C7819" s="5" t="s">
        <v>13780</v>
      </c>
      <c r="D7819" s="84" t="s">
        <v>13781</v>
      </c>
      <c r="E7819" s="84"/>
      <c r="F7819" s="84"/>
      <c r="G7819" s="84"/>
      <c r="H7819" s="84"/>
      <c r="I7819" s="84"/>
      <c r="J7819" s="84"/>
      <c r="K7819" s="20">
        <f>SUM(K7822:K7822)</f>
        <v>3</v>
      </c>
      <c r="L7819" s="21">
        <f>ROUND(0*(1+M2/100),2)</f>
        <v>0</v>
      </c>
      <c r="M7819" s="21">
        <f>ROUND(K7819*L7819,2)</f>
        <v>0</v>
      </c>
    </row>
    <row r="7820" spans="1:13" ht="30.6" customHeight="1" thickBot="1" x14ac:dyDescent="0.35">
      <c r="A7820" s="22"/>
      <c r="B7820" s="22"/>
      <c r="C7820" s="22"/>
      <c r="D7820" s="84" t="s">
        <v>13782</v>
      </c>
      <c r="E7820" s="84"/>
      <c r="F7820" s="84"/>
      <c r="G7820" s="84"/>
      <c r="H7820" s="84"/>
      <c r="I7820" s="84"/>
      <c r="J7820" s="84"/>
      <c r="K7820" s="84"/>
      <c r="L7820" s="84"/>
      <c r="M7820" s="84"/>
    </row>
    <row r="7821" spans="1:13" ht="15.15" customHeight="1" thickBot="1" x14ac:dyDescent="0.35">
      <c r="A7821" s="22"/>
      <c r="B7821" s="22"/>
      <c r="C7821" s="22"/>
      <c r="D7821" s="22"/>
      <c r="E7821" s="23"/>
      <c r="F7821" s="25" t="s">
        <v>13783</v>
      </c>
      <c r="G7821" s="25" t="s">
        <v>13784</v>
      </c>
      <c r="H7821" s="25" t="s">
        <v>13785</v>
      </c>
      <c r="I7821" s="25" t="s">
        <v>13786</v>
      </c>
      <c r="J7821" s="25" t="s">
        <v>13787</v>
      </c>
      <c r="K7821" s="25" t="s">
        <v>13788</v>
      </c>
      <c r="L7821" s="22"/>
      <c r="M7821" s="22"/>
    </row>
    <row r="7822" spans="1:13" ht="21.3" customHeight="1" thickBot="1" x14ac:dyDescent="0.35">
      <c r="A7822" s="22"/>
      <c r="B7822" s="22"/>
      <c r="C7822" s="22"/>
      <c r="D7822" s="26"/>
      <c r="E7822" s="27" t="s">
        <v>13789</v>
      </c>
      <c r="F7822" s="28">
        <v>3</v>
      </c>
      <c r="G7822" s="29"/>
      <c r="H7822" s="29"/>
      <c r="I7822" s="29"/>
      <c r="J7822" s="31">
        <f>ROUND(F7822,3)</f>
        <v>3</v>
      </c>
      <c r="K7822" s="33">
        <f>SUM(J7822:J7822)</f>
        <v>3</v>
      </c>
      <c r="L7822" s="22"/>
      <c r="M7822" s="22"/>
    </row>
    <row r="7823" spans="1:13" ht="15.45" customHeight="1" thickBot="1" x14ac:dyDescent="0.35">
      <c r="A7823" s="10" t="s">
        <v>13790</v>
      </c>
      <c r="B7823" s="5" t="s">
        <v>13791</v>
      </c>
      <c r="C7823" s="5" t="s">
        <v>13792</v>
      </c>
      <c r="D7823" s="84" t="s">
        <v>13793</v>
      </c>
      <c r="E7823" s="84"/>
      <c r="F7823" s="84"/>
      <c r="G7823" s="84"/>
      <c r="H7823" s="84"/>
      <c r="I7823" s="84"/>
      <c r="J7823" s="84"/>
      <c r="K7823" s="20">
        <f>SUM(K7826:K7826)</f>
        <v>1</v>
      </c>
      <c r="L7823" s="21">
        <f>ROUND(0*(1+M2/100),2)</f>
        <v>0</v>
      </c>
      <c r="M7823" s="21">
        <f>ROUND(K7823*L7823,2)</f>
        <v>0</v>
      </c>
    </row>
    <row r="7824" spans="1:13" ht="49.05" customHeight="1" thickBot="1" x14ac:dyDescent="0.35">
      <c r="A7824" s="22"/>
      <c r="B7824" s="22"/>
      <c r="C7824" s="22"/>
      <c r="D7824" s="84" t="s">
        <v>13794</v>
      </c>
      <c r="E7824" s="84"/>
      <c r="F7824" s="84"/>
      <c r="G7824" s="84"/>
      <c r="H7824" s="84"/>
      <c r="I7824" s="84"/>
      <c r="J7824" s="84"/>
      <c r="K7824" s="84"/>
      <c r="L7824" s="84"/>
      <c r="M7824" s="84"/>
    </row>
    <row r="7825" spans="1:13" ht="15.15" customHeight="1" thickBot="1" x14ac:dyDescent="0.35">
      <c r="A7825" s="22"/>
      <c r="B7825" s="22"/>
      <c r="C7825" s="22"/>
      <c r="D7825" s="22"/>
      <c r="E7825" s="23"/>
      <c r="F7825" s="25" t="s">
        <v>13795</v>
      </c>
      <c r="G7825" s="25" t="s">
        <v>13796</v>
      </c>
      <c r="H7825" s="25" t="s">
        <v>13797</v>
      </c>
      <c r="I7825" s="25" t="s">
        <v>13798</v>
      </c>
      <c r="J7825" s="25" t="s">
        <v>13799</v>
      </c>
      <c r="K7825" s="25" t="s">
        <v>13800</v>
      </c>
      <c r="L7825" s="22"/>
      <c r="M7825" s="22"/>
    </row>
    <row r="7826" spans="1:13" ht="30.6" customHeight="1" thickBot="1" x14ac:dyDescent="0.35">
      <c r="A7826" s="22"/>
      <c r="B7826" s="22"/>
      <c r="C7826" s="22"/>
      <c r="D7826" s="26"/>
      <c r="E7826" s="27" t="s">
        <v>13801</v>
      </c>
      <c r="F7826" s="28">
        <v>1</v>
      </c>
      <c r="G7826" s="29"/>
      <c r="H7826" s="29"/>
      <c r="I7826" s="29"/>
      <c r="J7826" s="31">
        <f>ROUND(F7826,3)</f>
        <v>1</v>
      </c>
      <c r="K7826" s="33">
        <f>SUM(J7826:J7826)</f>
        <v>1</v>
      </c>
      <c r="L7826" s="22"/>
      <c r="M7826" s="22"/>
    </row>
    <row r="7827" spans="1:13" ht="15.45" customHeight="1" thickBot="1" x14ac:dyDescent="0.35">
      <c r="A7827" s="10" t="s">
        <v>13802</v>
      </c>
      <c r="B7827" s="5" t="s">
        <v>13803</v>
      </c>
      <c r="C7827" s="5" t="s">
        <v>13804</v>
      </c>
      <c r="D7827" s="84" t="s">
        <v>13805</v>
      </c>
      <c r="E7827" s="84"/>
      <c r="F7827" s="84"/>
      <c r="G7827" s="84"/>
      <c r="H7827" s="84"/>
      <c r="I7827" s="84"/>
      <c r="J7827" s="84"/>
      <c r="K7827" s="20">
        <f>SUM(K7830:K7830)</f>
        <v>1</v>
      </c>
      <c r="L7827" s="21">
        <f>ROUND(0*(1+M2/100),2)</f>
        <v>0</v>
      </c>
      <c r="M7827" s="21">
        <f>ROUND(K7827*L7827,2)</f>
        <v>0</v>
      </c>
    </row>
    <row r="7828" spans="1:13" ht="85.95" customHeight="1" thickBot="1" x14ac:dyDescent="0.35">
      <c r="A7828" s="22"/>
      <c r="B7828" s="22"/>
      <c r="C7828" s="22"/>
      <c r="D7828" s="84" t="s">
        <v>13806</v>
      </c>
      <c r="E7828" s="84"/>
      <c r="F7828" s="84"/>
      <c r="G7828" s="84"/>
      <c r="H7828" s="84"/>
      <c r="I7828" s="84"/>
      <c r="J7828" s="84"/>
      <c r="K7828" s="84"/>
      <c r="L7828" s="84"/>
      <c r="M7828" s="84"/>
    </row>
    <row r="7829" spans="1:13" ht="15.15" customHeight="1" thickBot="1" x14ac:dyDescent="0.35">
      <c r="A7829" s="22"/>
      <c r="B7829" s="22"/>
      <c r="C7829" s="22"/>
      <c r="D7829" s="22"/>
      <c r="E7829" s="23"/>
      <c r="F7829" s="25" t="s">
        <v>13807</v>
      </c>
      <c r="G7829" s="25" t="s">
        <v>13808</v>
      </c>
      <c r="H7829" s="25" t="s">
        <v>13809</v>
      </c>
      <c r="I7829" s="25" t="s">
        <v>13810</v>
      </c>
      <c r="J7829" s="25" t="s">
        <v>13811</v>
      </c>
      <c r="K7829" s="25" t="s">
        <v>13812</v>
      </c>
      <c r="L7829" s="22"/>
      <c r="M7829" s="22"/>
    </row>
    <row r="7830" spans="1:13" ht="21.3" customHeight="1" thickBot="1" x14ac:dyDescent="0.35">
      <c r="A7830" s="22"/>
      <c r="B7830" s="22"/>
      <c r="C7830" s="22"/>
      <c r="D7830" s="26"/>
      <c r="E7830" s="27" t="s">
        <v>13813</v>
      </c>
      <c r="F7830" s="28">
        <v>1</v>
      </c>
      <c r="G7830" s="29"/>
      <c r="H7830" s="29"/>
      <c r="I7830" s="29"/>
      <c r="J7830" s="31">
        <f>ROUND(F7830,3)</f>
        <v>1</v>
      </c>
      <c r="K7830" s="33">
        <f>SUM(J7830:J7830)</f>
        <v>1</v>
      </c>
      <c r="L7830" s="22"/>
      <c r="M7830" s="22"/>
    </row>
    <row r="7831" spans="1:13" ht="15.45" customHeight="1" thickBot="1" x14ac:dyDescent="0.35">
      <c r="A7831" s="10" t="s">
        <v>13814</v>
      </c>
      <c r="B7831" s="5" t="s">
        <v>13815</v>
      </c>
      <c r="C7831" s="5" t="s">
        <v>13816</v>
      </c>
      <c r="D7831" s="84" t="s">
        <v>13817</v>
      </c>
      <c r="E7831" s="84"/>
      <c r="F7831" s="84"/>
      <c r="G7831" s="84"/>
      <c r="H7831" s="84"/>
      <c r="I7831" s="84"/>
      <c r="J7831" s="84"/>
      <c r="K7831" s="20">
        <f>SUM(K7834:K7834)</f>
        <v>1</v>
      </c>
      <c r="L7831" s="21">
        <f>ROUND(0*(1+M2/100),2)</f>
        <v>0</v>
      </c>
      <c r="M7831" s="21">
        <f>ROUND(K7831*L7831,2)</f>
        <v>0</v>
      </c>
    </row>
    <row r="7832" spans="1:13" ht="85.95" customHeight="1" thickBot="1" x14ac:dyDescent="0.35">
      <c r="A7832" s="22"/>
      <c r="B7832" s="22"/>
      <c r="C7832" s="22"/>
      <c r="D7832" s="84" t="s">
        <v>13818</v>
      </c>
      <c r="E7832" s="84"/>
      <c r="F7832" s="84"/>
      <c r="G7832" s="84"/>
      <c r="H7832" s="84"/>
      <c r="I7832" s="84"/>
      <c r="J7832" s="84"/>
      <c r="K7832" s="84"/>
      <c r="L7832" s="84"/>
      <c r="M7832" s="84"/>
    </row>
    <row r="7833" spans="1:13" ht="15.15" customHeight="1" thickBot="1" x14ac:dyDescent="0.35">
      <c r="A7833" s="22"/>
      <c r="B7833" s="22"/>
      <c r="C7833" s="22"/>
      <c r="D7833" s="22"/>
      <c r="E7833" s="23"/>
      <c r="F7833" s="25" t="s">
        <v>13819</v>
      </c>
      <c r="G7833" s="25" t="s">
        <v>13820</v>
      </c>
      <c r="H7833" s="25" t="s">
        <v>13821</v>
      </c>
      <c r="I7833" s="25" t="s">
        <v>13822</v>
      </c>
      <c r="J7833" s="25" t="s">
        <v>13823</v>
      </c>
      <c r="K7833" s="25" t="s">
        <v>13824</v>
      </c>
      <c r="L7833" s="22"/>
      <c r="M7833" s="22"/>
    </row>
    <row r="7834" spans="1:13" ht="30.6" customHeight="1" thickBot="1" x14ac:dyDescent="0.35">
      <c r="A7834" s="22"/>
      <c r="B7834" s="22"/>
      <c r="C7834" s="22"/>
      <c r="D7834" s="26"/>
      <c r="E7834" s="27" t="s">
        <v>13825</v>
      </c>
      <c r="F7834" s="28">
        <v>1</v>
      </c>
      <c r="G7834" s="29"/>
      <c r="H7834" s="29"/>
      <c r="I7834" s="29"/>
      <c r="J7834" s="31">
        <f>ROUND(F7834,3)</f>
        <v>1</v>
      </c>
      <c r="K7834" s="33">
        <f>SUM(J7834:J7834)</f>
        <v>1</v>
      </c>
      <c r="L7834" s="22"/>
      <c r="M7834" s="22"/>
    </row>
    <row r="7835" spans="1:13" ht="15.45" customHeight="1" thickBot="1" x14ac:dyDescent="0.35">
      <c r="A7835" s="10" t="s">
        <v>13826</v>
      </c>
      <c r="B7835" s="5" t="s">
        <v>13827</v>
      </c>
      <c r="C7835" s="5" t="s">
        <v>13828</v>
      </c>
      <c r="D7835" s="84" t="s">
        <v>13829</v>
      </c>
      <c r="E7835" s="84"/>
      <c r="F7835" s="84"/>
      <c r="G7835" s="84"/>
      <c r="H7835" s="84"/>
      <c r="I7835" s="84"/>
      <c r="J7835" s="84"/>
      <c r="K7835" s="20">
        <f>SUM(K7838:K7838)</f>
        <v>1</v>
      </c>
      <c r="L7835" s="21">
        <f>ROUND(0*(1+M2/100),2)</f>
        <v>0</v>
      </c>
      <c r="M7835" s="21">
        <f>ROUND(K7835*L7835,2)</f>
        <v>0</v>
      </c>
    </row>
    <row r="7836" spans="1:13" ht="85.95" customHeight="1" thickBot="1" x14ac:dyDescent="0.35">
      <c r="A7836" s="22"/>
      <c r="B7836" s="22"/>
      <c r="C7836" s="22"/>
      <c r="D7836" s="84" t="s">
        <v>13830</v>
      </c>
      <c r="E7836" s="84"/>
      <c r="F7836" s="84"/>
      <c r="G7836" s="84"/>
      <c r="H7836" s="84"/>
      <c r="I7836" s="84"/>
      <c r="J7836" s="84"/>
      <c r="K7836" s="84"/>
      <c r="L7836" s="84"/>
      <c r="M7836" s="84"/>
    </row>
    <row r="7837" spans="1:13" ht="15.15" customHeight="1" thickBot="1" x14ac:dyDescent="0.35">
      <c r="A7837" s="22"/>
      <c r="B7837" s="22"/>
      <c r="C7837" s="22"/>
      <c r="D7837" s="22"/>
      <c r="E7837" s="23"/>
      <c r="F7837" s="25" t="s">
        <v>13831</v>
      </c>
      <c r="G7837" s="25" t="s">
        <v>13832</v>
      </c>
      <c r="H7837" s="25" t="s">
        <v>13833</v>
      </c>
      <c r="I7837" s="25" t="s">
        <v>13834</v>
      </c>
      <c r="J7837" s="25" t="s">
        <v>13835</v>
      </c>
      <c r="K7837" s="25" t="s">
        <v>13836</v>
      </c>
      <c r="L7837" s="22"/>
      <c r="M7837" s="22"/>
    </row>
    <row r="7838" spans="1:13" ht="21.3" customHeight="1" thickBot="1" x14ac:dyDescent="0.35">
      <c r="A7838" s="22"/>
      <c r="B7838" s="22"/>
      <c r="C7838" s="22"/>
      <c r="D7838" s="26"/>
      <c r="E7838" s="27" t="s">
        <v>13837</v>
      </c>
      <c r="F7838" s="28">
        <v>1</v>
      </c>
      <c r="G7838" s="29"/>
      <c r="H7838" s="29"/>
      <c r="I7838" s="29"/>
      <c r="J7838" s="31">
        <f>ROUND(F7838,3)</f>
        <v>1</v>
      </c>
      <c r="K7838" s="33">
        <f>SUM(J7838:J7838)</f>
        <v>1</v>
      </c>
      <c r="L7838" s="22"/>
      <c r="M7838" s="22"/>
    </row>
    <row r="7839" spans="1:13" ht="15.45" customHeight="1" thickBot="1" x14ac:dyDescent="0.35">
      <c r="A7839" s="10" t="s">
        <v>13838</v>
      </c>
      <c r="B7839" s="5" t="s">
        <v>13839</v>
      </c>
      <c r="C7839" s="5" t="s">
        <v>13840</v>
      </c>
      <c r="D7839" s="84" t="s">
        <v>13841</v>
      </c>
      <c r="E7839" s="84"/>
      <c r="F7839" s="84"/>
      <c r="G7839" s="84"/>
      <c r="H7839" s="84"/>
      <c r="I7839" s="84"/>
      <c r="J7839" s="84"/>
      <c r="K7839" s="20">
        <f>SUM(K7842:K7842)</f>
        <v>1</v>
      </c>
      <c r="L7839" s="21">
        <f>ROUND(0*(1+M2/100),2)</f>
        <v>0</v>
      </c>
      <c r="M7839" s="21">
        <f>ROUND(K7839*L7839,2)</f>
        <v>0</v>
      </c>
    </row>
    <row r="7840" spans="1:13" ht="85.95" customHeight="1" thickBot="1" x14ac:dyDescent="0.35">
      <c r="A7840" s="22"/>
      <c r="B7840" s="22"/>
      <c r="C7840" s="22"/>
      <c r="D7840" s="84" t="s">
        <v>13842</v>
      </c>
      <c r="E7840" s="84"/>
      <c r="F7840" s="84"/>
      <c r="G7840" s="84"/>
      <c r="H7840" s="84"/>
      <c r="I7840" s="84"/>
      <c r="J7840" s="84"/>
      <c r="K7840" s="84"/>
      <c r="L7840" s="84"/>
      <c r="M7840" s="84"/>
    </row>
    <row r="7841" spans="1:13" ht="15.15" customHeight="1" thickBot="1" x14ac:dyDescent="0.35">
      <c r="A7841" s="22"/>
      <c r="B7841" s="22"/>
      <c r="C7841" s="22"/>
      <c r="D7841" s="22"/>
      <c r="E7841" s="23"/>
      <c r="F7841" s="25" t="s">
        <v>13843</v>
      </c>
      <c r="G7841" s="25" t="s">
        <v>13844</v>
      </c>
      <c r="H7841" s="25" t="s">
        <v>13845</v>
      </c>
      <c r="I7841" s="25" t="s">
        <v>13846</v>
      </c>
      <c r="J7841" s="25" t="s">
        <v>13847</v>
      </c>
      <c r="K7841" s="25" t="s">
        <v>13848</v>
      </c>
      <c r="L7841" s="22"/>
      <c r="M7841" s="22"/>
    </row>
    <row r="7842" spans="1:13" ht="49.05" customHeight="1" thickBot="1" x14ac:dyDescent="0.35">
      <c r="A7842" s="22"/>
      <c r="B7842" s="22"/>
      <c r="C7842" s="22"/>
      <c r="D7842" s="26"/>
      <c r="E7842" s="27" t="s">
        <v>13849</v>
      </c>
      <c r="F7842" s="28">
        <v>1</v>
      </c>
      <c r="G7842" s="29"/>
      <c r="H7842" s="29"/>
      <c r="I7842" s="29"/>
      <c r="J7842" s="31">
        <f>ROUND(F7842,3)</f>
        <v>1</v>
      </c>
      <c r="K7842" s="33">
        <f>SUM(J7842:J7842)</f>
        <v>1</v>
      </c>
      <c r="L7842" s="22"/>
      <c r="M7842" s="22"/>
    </row>
    <row r="7843" spans="1:13" ht="15.45" customHeight="1" thickBot="1" x14ac:dyDescent="0.35">
      <c r="A7843" s="34"/>
      <c r="B7843" s="34"/>
      <c r="C7843" s="34"/>
      <c r="D7843" s="62" t="s">
        <v>13850</v>
      </c>
      <c r="E7843" s="63"/>
      <c r="F7843" s="63"/>
      <c r="G7843" s="63"/>
      <c r="H7843" s="63"/>
      <c r="I7843" s="63"/>
      <c r="J7843" s="63"/>
      <c r="K7843" s="63"/>
      <c r="L7843" s="64">
        <f>M7819+M7823+M7827+M7831+M7835+M7839</f>
        <v>0</v>
      </c>
      <c r="M7843" s="64">
        <f>ROUND(L7843,2)</f>
        <v>0</v>
      </c>
    </row>
    <row r="7844" spans="1:13" ht="15.45" customHeight="1" thickBot="1" x14ac:dyDescent="0.35">
      <c r="A7844" s="65" t="s">
        <v>13851</v>
      </c>
      <c r="B7844" s="65" t="s">
        <v>13852</v>
      </c>
      <c r="C7844" s="66"/>
      <c r="D7844" s="90" t="s">
        <v>13853</v>
      </c>
      <c r="E7844" s="90"/>
      <c r="F7844" s="90"/>
      <c r="G7844" s="90"/>
      <c r="H7844" s="90"/>
      <c r="I7844" s="90"/>
      <c r="J7844" s="90"/>
      <c r="K7844" s="66"/>
      <c r="L7844" s="67">
        <f>L7893</f>
        <v>0</v>
      </c>
      <c r="M7844" s="67">
        <f>ROUND(L7844,2)</f>
        <v>0</v>
      </c>
    </row>
    <row r="7845" spans="1:13" ht="15.45" customHeight="1" thickBot="1" x14ac:dyDescent="0.35">
      <c r="A7845" s="10" t="s">
        <v>13854</v>
      </c>
      <c r="B7845" s="5" t="s">
        <v>13855</v>
      </c>
      <c r="C7845" s="5" t="s">
        <v>13856</v>
      </c>
      <c r="D7845" s="84" t="s">
        <v>13857</v>
      </c>
      <c r="E7845" s="84"/>
      <c r="F7845" s="84"/>
      <c r="G7845" s="84"/>
      <c r="H7845" s="84"/>
      <c r="I7845" s="84"/>
      <c r="J7845" s="84"/>
      <c r="K7845" s="20">
        <f>SUM(K7848:K7848)</f>
        <v>1</v>
      </c>
      <c r="L7845" s="21">
        <f>ROUND(0*(1+M2/100),2)</f>
        <v>0</v>
      </c>
      <c r="M7845" s="21">
        <f>ROUND(K7845*L7845,2)</f>
        <v>0</v>
      </c>
    </row>
    <row r="7846" spans="1:13" ht="85.95" customHeight="1" thickBot="1" x14ac:dyDescent="0.35">
      <c r="A7846" s="22"/>
      <c r="B7846" s="22"/>
      <c r="C7846" s="22"/>
      <c r="D7846" s="84" t="s">
        <v>13858</v>
      </c>
      <c r="E7846" s="84"/>
      <c r="F7846" s="84"/>
      <c r="G7846" s="84"/>
      <c r="H7846" s="84"/>
      <c r="I7846" s="84"/>
      <c r="J7846" s="84"/>
      <c r="K7846" s="84"/>
      <c r="L7846" s="84"/>
      <c r="M7846" s="84"/>
    </row>
    <row r="7847" spans="1:13" ht="15.15" customHeight="1" thickBot="1" x14ac:dyDescent="0.35">
      <c r="A7847" s="22"/>
      <c r="B7847" s="22"/>
      <c r="C7847" s="22"/>
      <c r="D7847" s="22"/>
      <c r="E7847" s="23"/>
      <c r="F7847" s="25" t="s">
        <v>13859</v>
      </c>
      <c r="G7847" s="25" t="s">
        <v>13860</v>
      </c>
      <c r="H7847" s="25" t="s">
        <v>13861</v>
      </c>
      <c r="I7847" s="25" t="s">
        <v>13862</v>
      </c>
      <c r="J7847" s="25" t="s">
        <v>13863</v>
      </c>
      <c r="K7847" s="25" t="s">
        <v>13864</v>
      </c>
      <c r="L7847" s="22"/>
      <c r="M7847" s="22"/>
    </row>
    <row r="7848" spans="1:13" ht="15.15" customHeight="1" thickBot="1" x14ac:dyDescent="0.35">
      <c r="A7848" s="22"/>
      <c r="B7848" s="22"/>
      <c r="C7848" s="22"/>
      <c r="D7848" s="26"/>
      <c r="E7848" s="27" t="s">
        <v>13865</v>
      </c>
      <c r="F7848" s="28">
        <v>1</v>
      </c>
      <c r="G7848" s="29"/>
      <c r="H7848" s="29"/>
      <c r="I7848" s="29"/>
      <c r="J7848" s="31">
        <f>ROUND(F7848,3)</f>
        <v>1</v>
      </c>
      <c r="K7848" s="33">
        <f>SUM(J7848:J7848)</f>
        <v>1</v>
      </c>
      <c r="L7848" s="22"/>
      <c r="M7848" s="22"/>
    </row>
    <row r="7849" spans="1:13" ht="15.45" customHeight="1" thickBot="1" x14ac:dyDescent="0.35">
      <c r="A7849" s="10" t="s">
        <v>13866</v>
      </c>
      <c r="B7849" s="5" t="s">
        <v>13867</v>
      </c>
      <c r="C7849" s="5" t="s">
        <v>13868</v>
      </c>
      <c r="D7849" s="84" t="s">
        <v>13869</v>
      </c>
      <c r="E7849" s="84"/>
      <c r="F7849" s="84"/>
      <c r="G7849" s="84"/>
      <c r="H7849" s="84"/>
      <c r="I7849" s="84"/>
      <c r="J7849" s="84"/>
      <c r="K7849" s="20">
        <f>SUM(K7852:K7852)</f>
        <v>1</v>
      </c>
      <c r="L7849" s="21">
        <f>ROUND(0*(1+M2/100),2)</f>
        <v>0</v>
      </c>
      <c r="M7849" s="21">
        <f>ROUND(K7849*L7849,2)</f>
        <v>0</v>
      </c>
    </row>
    <row r="7850" spans="1:13" ht="30.6" customHeight="1" thickBot="1" x14ac:dyDescent="0.35">
      <c r="A7850" s="22"/>
      <c r="B7850" s="22"/>
      <c r="C7850" s="22"/>
      <c r="D7850" s="84" t="s">
        <v>13870</v>
      </c>
      <c r="E7850" s="84"/>
      <c r="F7850" s="84"/>
      <c r="G7850" s="84"/>
      <c r="H7850" s="84"/>
      <c r="I7850" s="84"/>
      <c r="J7850" s="84"/>
      <c r="K7850" s="84"/>
      <c r="L7850" s="84"/>
      <c r="M7850" s="84"/>
    </row>
    <row r="7851" spans="1:13" ht="15.15" customHeight="1" thickBot="1" x14ac:dyDescent="0.35">
      <c r="A7851" s="22"/>
      <c r="B7851" s="22"/>
      <c r="C7851" s="22"/>
      <c r="D7851" s="22"/>
      <c r="E7851" s="23"/>
      <c r="F7851" s="25" t="s">
        <v>13871</v>
      </c>
      <c r="G7851" s="25" t="s">
        <v>13872</v>
      </c>
      <c r="H7851" s="25" t="s">
        <v>13873</v>
      </c>
      <c r="I7851" s="25" t="s">
        <v>13874</v>
      </c>
      <c r="J7851" s="25" t="s">
        <v>13875</v>
      </c>
      <c r="K7851" s="25" t="s">
        <v>13876</v>
      </c>
      <c r="L7851" s="22"/>
      <c r="M7851" s="22"/>
    </row>
    <row r="7852" spans="1:13" ht="15.15" customHeight="1" thickBot="1" x14ac:dyDescent="0.35">
      <c r="A7852" s="22"/>
      <c r="B7852" s="22"/>
      <c r="C7852" s="22"/>
      <c r="D7852" s="26"/>
      <c r="E7852" s="27" t="s">
        <v>13877</v>
      </c>
      <c r="F7852" s="28">
        <v>1</v>
      </c>
      <c r="G7852" s="29"/>
      <c r="H7852" s="29"/>
      <c r="I7852" s="29"/>
      <c r="J7852" s="31">
        <f>ROUND(F7852,3)</f>
        <v>1</v>
      </c>
      <c r="K7852" s="33">
        <f>SUM(J7852:J7852)</f>
        <v>1</v>
      </c>
      <c r="L7852" s="22"/>
      <c r="M7852" s="22"/>
    </row>
    <row r="7853" spans="1:13" ht="15.45" customHeight="1" thickBot="1" x14ac:dyDescent="0.35">
      <c r="A7853" s="10" t="s">
        <v>13878</v>
      </c>
      <c r="B7853" s="5" t="s">
        <v>13879</v>
      </c>
      <c r="C7853" s="5" t="s">
        <v>13880</v>
      </c>
      <c r="D7853" s="84" t="s">
        <v>13881</v>
      </c>
      <c r="E7853" s="84"/>
      <c r="F7853" s="84"/>
      <c r="G7853" s="84"/>
      <c r="H7853" s="84"/>
      <c r="I7853" s="84"/>
      <c r="J7853" s="84"/>
      <c r="K7853" s="20">
        <f>SUM(K7856:K7856)</f>
        <v>7.95</v>
      </c>
      <c r="L7853" s="21">
        <f>ROUND(0*(1+M2/100),2)</f>
        <v>0</v>
      </c>
      <c r="M7853" s="21">
        <f>ROUND(K7853*L7853,2)</f>
        <v>0</v>
      </c>
    </row>
    <row r="7854" spans="1:13" ht="49.05" customHeight="1" thickBot="1" x14ac:dyDescent="0.35">
      <c r="A7854" s="22"/>
      <c r="B7854" s="22"/>
      <c r="C7854" s="22"/>
      <c r="D7854" s="84" t="s">
        <v>13882</v>
      </c>
      <c r="E7854" s="84"/>
      <c r="F7854" s="84"/>
      <c r="G7854" s="84"/>
      <c r="H7854" s="84"/>
      <c r="I7854" s="84"/>
      <c r="J7854" s="84"/>
      <c r="K7854" s="84"/>
      <c r="L7854" s="84"/>
      <c r="M7854" s="84"/>
    </row>
    <row r="7855" spans="1:13" ht="15.15" customHeight="1" thickBot="1" x14ac:dyDescent="0.35">
      <c r="A7855" s="22"/>
      <c r="B7855" s="22"/>
      <c r="C7855" s="22"/>
      <c r="D7855" s="22"/>
      <c r="E7855" s="23"/>
      <c r="F7855" s="25" t="s">
        <v>13883</v>
      </c>
      <c r="G7855" s="25" t="s">
        <v>13884</v>
      </c>
      <c r="H7855" s="25" t="s">
        <v>13885</v>
      </c>
      <c r="I7855" s="25" t="s">
        <v>13886</v>
      </c>
      <c r="J7855" s="25" t="s">
        <v>13887</v>
      </c>
      <c r="K7855" s="25" t="s">
        <v>13888</v>
      </c>
      <c r="L7855" s="22"/>
      <c r="M7855" s="22"/>
    </row>
    <row r="7856" spans="1:13" ht="15.15" customHeight="1" thickBot="1" x14ac:dyDescent="0.35">
      <c r="A7856" s="22"/>
      <c r="B7856" s="22"/>
      <c r="C7856" s="22"/>
      <c r="D7856" s="26"/>
      <c r="E7856" s="27" t="s">
        <v>13889</v>
      </c>
      <c r="F7856" s="28">
        <v>7.95</v>
      </c>
      <c r="G7856" s="29"/>
      <c r="H7856" s="29"/>
      <c r="I7856" s="29"/>
      <c r="J7856" s="31">
        <f>ROUND(F7856,3)</f>
        <v>7.95</v>
      </c>
      <c r="K7856" s="33">
        <f>SUM(J7856:J7856)</f>
        <v>7.95</v>
      </c>
      <c r="L7856" s="22"/>
      <c r="M7856" s="22"/>
    </row>
    <row r="7857" spans="1:13" ht="15.45" customHeight="1" thickBot="1" x14ac:dyDescent="0.35">
      <c r="A7857" s="10" t="s">
        <v>13890</v>
      </c>
      <c r="B7857" s="5" t="s">
        <v>13891</v>
      </c>
      <c r="C7857" s="5" t="s">
        <v>13892</v>
      </c>
      <c r="D7857" s="84" t="s">
        <v>13893</v>
      </c>
      <c r="E7857" s="84"/>
      <c r="F7857" s="84"/>
      <c r="G7857" s="84"/>
      <c r="H7857" s="84"/>
      <c r="I7857" s="84"/>
      <c r="J7857" s="84"/>
      <c r="K7857" s="20">
        <f>SUM(K7860:K7860)</f>
        <v>1</v>
      </c>
      <c r="L7857" s="21">
        <f>ROUND(0*(1+M2/100),2)</f>
        <v>0</v>
      </c>
      <c r="M7857" s="21">
        <f>ROUND(K7857*L7857,2)</f>
        <v>0</v>
      </c>
    </row>
    <row r="7858" spans="1:13" ht="49.05" customHeight="1" thickBot="1" x14ac:dyDescent="0.35">
      <c r="A7858" s="22"/>
      <c r="B7858" s="22"/>
      <c r="C7858" s="22"/>
      <c r="D7858" s="84" t="s">
        <v>13894</v>
      </c>
      <c r="E7858" s="84"/>
      <c r="F7858" s="84"/>
      <c r="G7858" s="84"/>
      <c r="H7858" s="84"/>
      <c r="I7858" s="84"/>
      <c r="J7858" s="84"/>
      <c r="K7858" s="84"/>
      <c r="L7858" s="84"/>
      <c r="M7858" s="84"/>
    </row>
    <row r="7859" spans="1:13" ht="15.15" customHeight="1" thickBot="1" x14ac:dyDescent="0.35">
      <c r="A7859" s="22"/>
      <c r="B7859" s="22"/>
      <c r="C7859" s="22"/>
      <c r="D7859" s="22"/>
      <c r="E7859" s="23"/>
      <c r="F7859" s="25" t="s">
        <v>13895</v>
      </c>
      <c r="G7859" s="25" t="s">
        <v>13896</v>
      </c>
      <c r="H7859" s="25" t="s">
        <v>13897</v>
      </c>
      <c r="I7859" s="25" t="s">
        <v>13898</v>
      </c>
      <c r="J7859" s="25" t="s">
        <v>13899</v>
      </c>
      <c r="K7859" s="25" t="s">
        <v>13900</v>
      </c>
      <c r="L7859" s="22"/>
      <c r="M7859" s="22"/>
    </row>
    <row r="7860" spans="1:13" ht="15.15" customHeight="1" thickBot="1" x14ac:dyDescent="0.35">
      <c r="A7860" s="22"/>
      <c r="B7860" s="22"/>
      <c r="C7860" s="22"/>
      <c r="D7860" s="26"/>
      <c r="E7860" s="27" t="s">
        <v>13901</v>
      </c>
      <c r="F7860" s="28">
        <v>1</v>
      </c>
      <c r="G7860" s="29"/>
      <c r="H7860" s="29"/>
      <c r="I7860" s="29"/>
      <c r="J7860" s="31">
        <f>ROUND(F7860,3)</f>
        <v>1</v>
      </c>
      <c r="K7860" s="33">
        <f>SUM(J7860:J7860)</f>
        <v>1</v>
      </c>
      <c r="L7860" s="22"/>
      <c r="M7860" s="22"/>
    </row>
    <row r="7861" spans="1:13" ht="15.45" customHeight="1" thickBot="1" x14ac:dyDescent="0.35">
      <c r="A7861" s="10" t="s">
        <v>13902</v>
      </c>
      <c r="B7861" s="5" t="s">
        <v>13903</v>
      </c>
      <c r="C7861" s="5" t="s">
        <v>13904</v>
      </c>
      <c r="D7861" s="84" t="s">
        <v>13905</v>
      </c>
      <c r="E7861" s="84"/>
      <c r="F7861" s="84"/>
      <c r="G7861" s="84"/>
      <c r="H7861" s="84"/>
      <c r="I7861" s="84"/>
      <c r="J7861" s="84"/>
      <c r="K7861" s="20">
        <f>SUM(K7864:K7864)</f>
        <v>2</v>
      </c>
      <c r="L7861" s="21">
        <f>ROUND(0*(1+M2/100),2)</f>
        <v>0</v>
      </c>
      <c r="M7861" s="21">
        <f>ROUND(K7861*L7861,2)</f>
        <v>0</v>
      </c>
    </row>
    <row r="7862" spans="1:13" ht="113.7" customHeight="1" thickBot="1" x14ac:dyDescent="0.35">
      <c r="A7862" s="22"/>
      <c r="B7862" s="22"/>
      <c r="C7862" s="22"/>
      <c r="D7862" s="84" t="s">
        <v>13906</v>
      </c>
      <c r="E7862" s="84"/>
      <c r="F7862" s="84"/>
      <c r="G7862" s="84"/>
      <c r="H7862" s="84"/>
      <c r="I7862" s="84"/>
      <c r="J7862" s="84"/>
      <c r="K7862" s="84"/>
      <c r="L7862" s="84"/>
      <c r="M7862" s="84"/>
    </row>
    <row r="7863" spans="1:13" ht="15.15" customHeight="1" thickBot="1" x14ac:dyDescent="0.35">
      <c r="A7863" s="22"/>
      <c r="B7863" s="22"/>
      <c r="C7863" s="22"/>
      <c r="D7863" s="22"/>
      <c r="E7863" s="23"/>
      <c r="F7863" s="25" t="s">
        <v>13907</v>
      </c>
      <c r="G7863" s="25" t="s">
        <v>13908</v>
      </c>
      <c r="H7863" s="25" t="s">
        <v>13909</v>
      </c>
      <c r="I7863" s="25" t="s">
        <v>13910</v>
      </c>
      <c r="J7863" s="25" t="s">
        <v>13911</v>
      </c>
      <c r="K7863" s="25" t="s">
        <v>13912</v>
      </c>
      <c r="L7863" s="22"/>
      <c r="M7863" s="22"/>
    </row>
    <row r="7864" spans="1:13" ht="15.15" customHeight="1" thickBot="1" x14ac:dyDescent="0.35">
      <c r="A7864" s="22"/>
      <c r="B7864" s="22"/>
      <c r="C7864" s="22"/>
      <c r="D7864" s="26"/>
      <c r="E7864" s="27" t="s">
        <v>13913</v>
      </c>
      <c r="F7864" s="28">
        <v>2</v>
      </c>
      <c r="G7864" s="29"/>
      <c r="H7864" s="29"/>
      <c r="I7864" s="29"/>
      <c r="J7864" s="31">
        <f>ROUND(F7864,3)</f>
        <v>2</v>
      </c>
      <c r="K7864" s="33">
        <f>SUM(J7864:J7864)</f>
        <v>2</v>
      </c>
      <c r="L7864" s="22"/>
      <c r="M7864" s="22"/>
    </row>
    <row r="7865" spans="1:13" ht="15.45" customHeight="1" thickBot="1" x14ac:dyDescent="0.35">
      <c r="A7865" s="10" t="s">
        <v>13914</v>
      </c>
      <c r="B7865" s="5" t="s">
        <v>13915</v>
      </c>
      <c r="C7865" s="5" t="s">
        <v>13916</v>
      </c>
      <c r="D7865" s="84" t="s">
        <v>13917</v>
      </c>
      <c r="E7865" s="84"/>
      <c r="F7865" s="84"/>
      <c r="G7865" s="84"/>
      <c r="H7865" s="84"/>
      <c r="I7865" s="84"/>
      <c r="J7865" s="84"/>
      <c r="K7865" s="20">
        <f>SUM(K7868:K7868)</f>
        <v>1</v>
      </c>
      <c r="L7865" s="21">
        <f>ROUND(0*(1+M2/100),2)</f>
        <v>0</v>
      </c>
      <c r="M7865" s="21">
        <f>ROUND(K7865*L7865,2)</f>
        <v>0</v>
      </c>
    </row>
    <row r="7866" spans="1:13" ht="67.5" customHeight="1" thickBot="1" x14ac:dyDescent="0.35">
      <c r="A7866" s="22"/>
      <c r="B7866" s="22"/>
      <c r="C7866" s="22"/>
      <c r="D7866" s="84" t="s">
        <v>13918</v>
      </c>
      <c r="E7866" s="84"/>
      <c r="F7866" s="84"/>
      <c r="G7866" s="84"/>
      <c r="H7866" s="84"/>
      <c r="I7866" s="84"/>
      <c r="J7866" s="84"/>
      <c r="K7866" s="84"/>
      <c r="L7866" s="84"/>
      <c r="M7866" s="84"/>
    </row>
    <row r="7867" spans="1:13" ht="15.15" customHeight="1" thickBot="1" x14ac:dyDescent="0.35">
      <c r="A7867" s="22"/>
      <c r="B7867" s="22"/>
      <c r="C7867" s="22"/>
      <c r="D7867" s="22"/>
      <c r="E7867" s="23"/>
      <c r="F7867" s="25" t="s">
        <v>13919</v>
      </c>
      <c r="G7867" s="25" t="s">
        <v>13920</v>
      </c>
      <c r="H7867" s="25" t="s">
        <v>13921</v>
      </c>
      <c r="I7867" s="25" t="s">
        <v>13922</v>
      </c>
      <c r="J7867" s="25" t="s">
        <v>13923</v>
      </c>
      <c r="K7867" s="25" t="s">
        <v>13924</v>
      </c>
      <c r="L7867" s="22"/>
      <c r="M7867" s="22"/>
    </row>
    <row r="7868" spans="1:13" ht="15.15" customHeight="1" thickBot="1" x14ac:dyDescent="0.35">
      <c r="A7868" s="22"/>
      <c r="B7868" s="22"/>
      <c r="C7868" s="22"/>
      <c r="D7868" s="26"/>
      <c r="E7868" s="27" t="s">
        <v>13925</v>
      </c>
      <c r="F7868" s="28">
        <v>1</v>
      </c>
      <c r="G7868" s="29"/>
      <c r="H7868" s="29"/>
      <c r="I7868" s="29"/>
      <c r="J7868" s="31">
        <f>ROUND(F7868,3)</f>
        <v>1</v>
      </c>
      <c r="K7868" s="33">
        <f>SUM(J7868:J7868)</f>
        <v>1</v>
      </c>
      <c r="L7868" s="22"/>
      <c r="M7868" s="22"/>
    </row>
    <row r="7869" spans="1:13" ht="15.45" customHeight="1" thickBot="1" x14ac:dyDescent="0.35">
      <c r="A7869" s="10" t="s">
        <v>13926</v>
      </c>
      <c r="B7869" s="5" t="s">
        <v>13927</v>
      </c>
      <c r="C7869" s="5" t="s">
        <v>13928</v>
      </c>
      <c r="D7869" s="84" t="s">
        <v>13929</v>
      </c>
      <c r="E7869" s="84"/>
      <c r="F7869" s="84"/>
      <c r="G7869" s="84"/>
      <c r="H7869" s="84"/>
      <c r="I7869" s="84"/>
      <c r="J7869" s="84"/>
      <c r="K7869" s="20">
        <f>SUM(K7872:K7872)</f>
        <v>1</v>
      </c>
      <c r="L7869" s="21">
        <f>ROUND(0*(1+M2/100),2)</f>
        <v>0</v>
      </c>
      <c r="M7869" s="21">
        <f>ROUND(K7869*L7869,2)</f>
        <v>0</v>
      </c>
    </row>
    <row r="7870" spans="1:13" ht="58.35" customHeight="1" thickBot="1" x14ac:dyDescent="0.35">
      <c r="A7870" s="22"/>
      <c r="B7870" s="22"/>
      <c r="C7870" s="22"/>
      <c r="D7870" s="84" t="s">
        <v>13930</v>
      </c>
      <c r="E7870" s="84"/>
      <c r="F7870" s="84"/>
      <c r="G7870" s="84"/>
      <c r="H7870" s="84"/>
      <c r="I7870" s="84"/>
      <c r="J7870" s="84"/>
      <c r="K7870" s="84"/>
      <c r="L7870" s="84"/>
      <c r="M7870" s="84"/>
    </row>
    <row r="7871" spans="1:13" ht="15.15" customHeight="1" thickBot="1" x14ac:dyDescent="0.35">
      <c r="A7871" s="22"/>
      <c r="B7871" s="22"/>
      <c r="C7871" s="22"/>
      <c r="D7871" s="22"/>
      <c r="E7871" s="23"/>
      <c r="F7871" s="25" t="s">
        <v>13931</v>
      </c>
      <c r="G7871" s="25" t="s">
        <v>13932</v>
      </c>
      <c r="H7871" s="25" t="s">
        <v>13933</v>
      </c>
      <c r="I7871" s="25" t="s">
        <v>13934</v>
      </c>
      <c r="J7871" s="25" t="s">
        <v>13935</v>
      </c>
      <c r="K7871" s="25" t="s">
        <v>13936</v>
      </c>
      <c r="L7871" s="22"/>
      <c r="M7871" s="22"/>
    </row>
    <row r="7872" spans="1:13" ht="15.15" customHeight="1" thickBot="1" x14ac:dyDescent="0.35">
      <c r="A7872" s="22"/>
      <c r="B7872" s="22"/>
      <c r="C7872" s="22"/>
      <c r="D7872" s="26"/>
      <c r="E7872" s="27" t="s">
        <v>13937</v>
      </c>
      <c r="F7872" s="28">
        <v>1</v>
      </c>
      <c r="G7872" s="29"/>
      <c r="H7872" s="29"/>
      <c r="I7872" s="29"/>
      <c r="J7872" s="31">
        <f>ROUND(F7872,3)</f>
        <v>1</v>
      </c>
      <c r="K7872" s="33">
        <f>SUM(J7872:J7872)</f>
        <v>1</v>
      </c>
      <c r="L7872" s="22"/>
      <c r="M7872" s="22"/>
    </row>
    <row r="7873" spans="1:13" ht="15.45" customHeight="1" thickBot="1" x14ac:dyDescent="0.35">
      <c r="A7873" s="10" t="s">
        <v>13938</v>
      </c>
      <c r="B7873" s="5" t="s">
        <v>13939</v>
      </c>
      <c r="C7873" s="5" t="s">
        <v>13940</v>
      </c>
      <c r="D7873" s="84" t="s">
        <v>13941</v>
      </c>
      <c r="E7873" s="84"/>
      <c r="F7873" s="84"/>
      <c r="G7873" s="84"/>
      <c r="H7873" s="84"/>
      <c r="I7873" s="84"/>
      <c r="J7873" s="84"/>
      <c r="K7873" s="20">
        <f>SUM(K7876:K7876)</f>
        <v>1</v>
      </c>
      <c r="L7873" s="21">
        <f>ROUND(0*(1+M2/100),2)</f>
        <v>0</v>
      </c>
      <c r="M7873" s="21">
        <f>ROUND(K7873*L7873,2)</f>
        <v>0</v>
      </c>
    </row>
    <row r="7874" spans="1:13" ht="30.6" customHeight="1" thickBot="1" x14ac:dyDescent="0.35">
      <c r="A7874" s="22"/>
      <c r="B7874" s="22"/>
      <c r="C7874" s="22"/>
      <c r="D7874" s="84" t="s">
        <v>13942</v>
      </c>
      <c r="E7874" s="84"/>
      <c r="F7874" s="84"/>
      <c r="G7874" s="84"/>
      <c r="H7874" s="84"/>
      <c r="I7874" s="84"/>
      <c r="J7874" s="84"/>
      <c r="K7874" s="84"/>
      <c r="L7874" s="84"/>
      <c r="M7874" s="84"/>
    </row>
    <row r="7875" spans="1:13" ht="15.15" customHeight="1" thickBot="1" x14ac:dyDescent="0.35">
      <c r="A7875" s="22"/>
      <c r="B7875" s="22"/>
      <c r="C7875" s="22"/>
      <c r="D7875" s="22"/>
      <c r="E7875" s="23"/>
      <c r="F7875" s="25" t="s">
        <v>13943</v>
      </c>
      <c r="G7875" s="25" t="s">
        <v>13944</v>
      </c>
      <c r="H7875" s="25" t="s">
        <v>13945</v>
      </c>
      <c r="I7875" s="25" t="s">
        <v>13946</v>
      </c>
      <c r="J7875" s="25" t="s">
        <v>13947</v>
      </c>
      <c r="K7875" s="25" t="s">
        <v>13948</v>
      </c>
      <c r="L7875" s="22"/>
      <c r="M7875" s="22"/>
    </row>
    <row r="7876" spans="1:13" ht="15.15" customHeight="1" thickBot="1" x14ac:dyDescent="0.35">
      <c r="A7876" s="22"/>
      <c r="B7876" s="22"/>
      <c r="C7876" s="22"/>
      <c r="D7876" s="26"/>
      <c r="E7876" s="27" t="s">
        <v>13949</v>
      </c>
      <c r="F7876" s="28">
        <v>1</v>
      </c>
      <c r="G7876" s="29"/>
      <c r="H7876" s="29"/>
      <c r="I7876" s="29"/>
      <c r="J7876" s="31">
        <f>ROUND(F7876,3)</f>
        <v>1</v>
      </c>
      <c r="K7876" s="33">
        <f>SUM(J7876:J7876)</f>
        <v>1</v>
      </c>
      <c r="L7876" s="22"/>
      <c r="M7876" s="22"/>
    </row>
    <row r="7877" spans="1:13" ht="15.45" customHeight="1" thickBot="1" x14ac:dyDescent="0.35">
      <c r="A7877" s="10" t="s">
        <v>13950</v>
      </c>
      <c r="B7877" s="5" t="s">
        <v>13951</v>
      </c>
      <c r="C7877" s="5" t="s">
        <v>13952</v>
      </c>
      <c r="D7877" s="84" t="s">
        <v>13953</v>
      </c>
      <c r="E7877" s="84"/>
      <c r="F7877" s="84"/>
      <c r="G7877" s="84"/>
      <c r="H7877" s="84"/>
      <c r="I7877" s="84"/>
      <c r="J7877" s="84"/>
      <c r="K7877" s="20">
        <f>SUM(K7880:K7880)</f>
        <v>1</v>
      </c>
      <c r="L7877" s="21">
        <f>ROUND(0*(1+M2/100),2)</f>
        <v>0</v>
      </c>
      <c r="M7877" s="21">
        <f>ROUND(K7877*L7877,2)</f>
        <v>0</v>
      </c>
    </row>
    <row r="7878" spans="1:13" ht="85.95" customHeight="1" thickBot="1" x14ac:dyDescent="0.35">
      <c r="A7878" s="22"/>
      <c r="B7878" s="22"/>
      <c r="C7878" s="22"/>
      <c r="D7878" s="84" t="s">
        <v>13954</v>
      </c>
      <c r="E7878" s="84"/>
      <c r="F7878" s="84"/>
      <c r="G7878" s="84"/>
      <c r="H7878" s="84"/>
      <c r="I7878" s="84"/>
      <c r="J7878" s="84"/>
      <c r="K7878" s="84"/>
      <c r="L7878" s="84"/>
      <c r="M7878" s="84"/>
    </row>
    <row r="7879" spans="1:13" ht="15.15" customHeight="1" thickBot="1" x14ac:dyDescent="0.35">
      <c r="A7879" s="22"/>
      <c r="B7879" s="22"/>
      <c r="C7879" s="22"/>
      <c r="D7879" s="22"/>
      <c r="E7879" s="23"/>
      <c r="F7879" s="25" t="s">
        <v>13955</v>
      </c>
      <c r="G7879" s="25" t="s">
        <v>13956</v>
      </c>
      <c r="H7879" s="25" t="s">
        <v>13957</v>
      </c>
      <c r="I7879" s="25" t="s">
        <v>13958</v>
      </c>
      <c r="J7879" s="25" t="s">
        <v>13959</v>
      </c>
      <c r="K7879" s="25" t="s">
        <v>13960</v>
      </c>
      <c r="L7879" s="22"/>
      <c r="M7879" s="22"/>
    </row>
    <row r="7880" spans="1:13" ht="15.15" customHeight="1" thickBot="1" x14ac:dyDescent="0.35">
      <c r="A7880" s="22"/>
      <c r="B7880" s="22"/>
      <c r="C7880" s="22"/>
      <c r="D7880" s="26"/>
      <c r="E7880" s="27" t="s">
        <v>13961</v>
      </c>
      <c r="F7880" s="28">
        <v>1</v>
      </c>
      <c r="G7880" s="29"/>
      <c r="H7880" s="29"/>
      <c r="I7880" s="29"/>
      <c r="J7880" s="31">
        <f>ROUND(F7880,3)</f>
        <v>1</v>
      </c>
      <c r="K7880" s="33">
        <f>SUM(J7880:J7880)</f>
        <v>1</v>
      </c>
      <c r="L7880" s="22"/>
      <c r="M7880" s="22"/>
    </row>
    <row r="7881" spans="1:13" ht="15.45" customHeight="1" thickBot="1" x14ac:dyDescent="0.35">
      <c r="A7881" s="10" t="s">
        <v>13962</v>
      </c>
      <c r="B7881" s="5" t="s">
        <v>13963</v>
      </c>
      <c r="C7881" s="5" t="s">
        <v>13964</v>
      </c>
      <c r="D7881" s="84" t="s">
        <v>13965</v>
      </c>
      <c r="E7881" s="84"/>
      <c r="F7881" s="84"/>
      <c r="G7881" s="84"/>
      <c r="H7881" s="84"/>
      <c r="I7881" s="84"/>
      <c r="J7881" s="84"/>
      <c r="K7881" s="20">
        <f>SUM(K7884:K7884)</f>
        <v>1</v>
      </c>
      <c r="L7881" s="21">
        <f>ROUND(0*(1+M2/100),2)</f>
        <v>0</v>
      </c>
      <c r="M7881" s="21">
        <f>ROUND(K7881*L7881,2)</f>
        <v>0</v>
      </c>
    </row>
    <row r="7882" spans="1:13" ht="58.35" customHeight="1" thickBot="1" x14ac:dyDescent="0.35">
      <c r="A7882" s="22"/>
      <c r="B7882" s="22"/>
      <c r="C7882" s="22"/>
      <c r="D7882" s="84" t="s">
        <v>13966</v>
      </c>
      <c r="E7882" s="84"/>
      <c r="F7882" s="84"/>
      <c r="G7882" s="84"/>
      <c r="H7882" s="84"/>
      <c r="I7882" s="84"/>
      <c r="J7882" s="84"/>
      <c r="K7882" s="84"/>
      <c r="L7882" s="84"/>
      <c r="M7882" s="84"/>
    </row>
    <row r="7883" spans="1:13" ht="15.15" customHeight="1" thickBot="1" x14ac:dyDescent="0.35">
      <c r="A7883" s="22"/>
      <c r="B7883" s="22"/>
      <c r="C7883" s="22"/>
      <c r="D7883" s="22"/>
      <c r="E7883" s="23"/>
      <c r="F7883" s="25" t="s">
        <v>13967</v>
      </c>
      <c r="G7883" s="25" t="s">
        <v>13968</v>
      </c>
      <c r="H7883" s="25" t="s">
        <v>13969</v>
      </c>
      <c r="I7883" s="25" t="s">
        <v>13970</v>
      </c>
      <c r="J7883" s="25" t="s">
        <v>13971</v>
      </c>
      <c r="K7883" s="25" t="s">
        <v>13972</v>
      </c>
      <c r="L7883" s="22"/>
      <c r="M7883" s="22"/>
    </row>
    <row r="7884" spans="1:13" ht="15.15" customHeight="1" thickBot="1" x14ac:dyDescent="0.35">
      <c r="A7884" s="22"/>
      <c r="B7884" s="22"/>
      <c r="C7884" s="22"/>
      <c r="D7884" s="26"/>
      <c r="E7884" s="27" t="s">
        <v>13973</v>
      </c>
      <c r="F7884" s="28">
        <v>1</v>
      </c>
      <c r="G7884" s="29"/>
      <c r="H7884" s="29"/>
      <c r="I7884" s="29"/>
      <c r="J7884" s="31">
        <f>ROUND(F7884,3)</f>
        <v>1</v>
      </c>
      <c r="K7884" s="33">
        <f>SUM(J7884:J7884)</f>
        <v>1</v>
      </c>
      <c r="L7884" s="22"/>
      <c r="M7884" s="22"/>
    </row>
    <row r="7885" spans="1:13" ht="15.45" customHeight="1" thickBot="1" x14ac:dyDescent="0.35">
      <c r="A7885" s="10" t="s">
        <v>13974</v>
      </c>
      <c r="B7885" s="5" t="s">
        <v>13975</v>
      </c>
      <c r="C7885" s="5" t="s">
        <v>13976</v>
      </c>
      <c r="D7885" s="84" t="s">
        <v>13977</v>
      </c>
      <c r="E7885" s="84"/>
      <c r="F7885" s="84"/>
      <c r="G7885" s="84"/>
      <c r="H7885" s="84"/>
      <c r="I7885" s="84"/>
      <c r="J7885" s="84"/>
      <c r="K7885" s="20">
        <f>SUM(K7888:K7888)</f>
        <v>1</v>
      </c>
      <c r="L7885" s="21">
        <f>ROUND(0*(1+M2/100),2)</f>
        <v>0</v>
      </c>
      <c r="M7885" s="21">
        <f>ROUND(K7885*L7885,2)</f>
        <v>0</v>
      </c>
    </row>
    <row r="7886" spans="1:13" ht="58.35" customHeight="1" thickBot="1" x14ac:dyDescent="0.35">
      <c r="A7886" s="22"/>
      <c r="B7886" s="22"/>
      <c r="C7886" s="22"/>
      <c r="D7886" s="84" t="s">
        <v>13978</v>
      </c>
      <c r="E7886" s="84"/>
      <c r="F7886" s="84"/>
      <c r="G7886" s="84"/>
      <c r="H7886" s="84"/>
      <c r="I7886" s="84"/>
      <c r="J7886" s="84"/>
      <c r="K7886" s="84"/>
      <c r="L7886" s="84"/>
      <c r="M7886" s="84"/>
    </row>
    <row r="7887" spans="1:13" ht="15.15" customHeight="1" thickBot="1" x14ac:dyDescent="0.35">
      <c r="A7887" s="22"/>
      <c r="B7887" s="22"/>
      <c r="C7887" s="22"/>
      <c r="D7887" s="22"/>
      <c r="E7887" s="23"/>
      <c r="F7887" s="25" t="s">
        <v>13979</v>
      </c>
      <c r="G7887" s="25" t="s">
        <v>13980</v>
      </c>
      <c r="H7887" s="25" t="s">
        <v>13981</v>
      </c>
      <c r="I7887" s="25" t="s">
        <v>13982</v>
      </c>
      <c r="J7887" s="25" t="s">
        <v>13983</v>
      </c>
      <c r="K7887" s="25" t="s">
        <v>13984</v>
      </c>
      <c r="L7887" s="22"/>
      <c r="M7887" s="22"/>
    </row>
    <row r="7888" spans="1:13" ht="15.15" customHeight="1" thickBot="1" x14ac:dyDescent="0.35">
      <c r="A7888" s="22"/>
      <c r="B7888" s="22"/>
      <c r="C7888" s="22"/>
      <c r="D7888" s="26"/>
      <c r="E7888" s="27" t="s">
        <v>13985</v>
      </c>
      <c r="F7888" s="28">
        <v>1</v>
      </c>
      <c r="G7888" s="29"/>
      <c r="H7888" s="29"/>
      <c r="I7888" s="29"/>
      <c r="J7888" s="31">
        <f>ROUND(F7888,3)</f>
        <v>1</v>
      </c>
      <c r="K7888" s="33">
        <f>SUM(J7888:J7888)</f>
        <v>1</v>
      </c>
      <c r="L7888" s="22"/>
      <c r="M7888" s="22"/>
    </row>
    <row r="7889" spans="1:13" ht="15.45" customHeight="1" thickBot="1" x14ac:dyDescent="0.35">
      <c r="A7889" s="10" t="s">
        <v>13986</v>
      </c>
      <c r="B7889" s="5" t="s">
        <v>13987</v>
      </c>
      <c r="C7889" s="5" t="s">
        <v>13988</v>
      </c>
      <c r="D7889" s="84" t="s">
        <v>13989</v>
      </c>
      <c r="E7889" s="84"/>
      <c r="F7889" s="84"/>
      <c r="G7889" s="84"/>
      <c r="H7889" s="84"/>
      <c r="I7889" s="84"/>
      <c r="J7889" s="84"/>
      <c r="K7889" s="20">
        <f>SUM(K7892:K7892)</f>
        <v>2</v>
      </c>
      <c r="L7889" s="21">
        <f>ROUND(0*(1+M2/100),2)</f>
        <v>0</v>
      </c>
      <c r="M7889" s="21">
        <f>ROUND(K7889*L7889,2)</f>
        <v>0</v>
      </c>
    </row>
    <row r="7890" spans="1:13" ht="58.35" customHeight="1" thickBot="1" x14ac:dyDescent="0.35">
      <c r="A7890" s="22"/>
      <c r="B7890" s="22"/>
      <c r="C7890" s="22"/>
      <c r="D7890" s="84" t="s">
        <v>13990</v>
      </c>
      <c r="E7890" s="84"/>
      <c r="F7890" s="84"/>
      <c r="G7890" s="84"/>
      <c r="H7890" s="84"/>
      <c r="I7890" s="84"/>
      <c r="J7890" s="84"/>
      <c r="K7890" s="84"/>
      <c r="L7890" s="84"/>
      <c r="M7890" s="84"/>
    </row>
    <row r="7891" spans="1:13" ht="15.15" customHeight="1" thickBot="1" x14ac:dyDescent="0.35">
      <c r="A7891" s="22"/>
      <c r="B7891" s="22"/>
      <c r="C7891" s="22"/>
      <c r="D7891" s="22"/>
      <c r="E7891" s="23"/>
      <c r="F7891" s="25" t="s">
        <v>13991</v>
      </c>
      <c r="G7891" s="25" t="s">
        <v>13992</v>
      </c>
      <c r="H7891" s="25" t="s">
        <v>13993</v>
      </c>
      <c r="I7891" s="25" t="s">
        <v>13994</v>
      </c>
      <c r="J7891" s="25" t="s">
        <v>13995</v>
      </c>
      <c r="K7891" s="25" t="s">
        <v>13996</v>
      </c>
      <c r="L7891" s="22"/>
      <c r="M7891" s="22"/>
    </row>
    <row r="7892" spans="1:13" ht="15.15" customHeight="1" thickBot="1" x14ac:dyDescent="0.35">
      <c r="A7892" s="22"/>
      <c r="B7892" s="22"/>
      <c r="C7892" s="22"/>
      <c r="D7892" s="26"/>
      <c r="E7892" s="27" t="s">
        <v>13997</v>
      </c>
      <c r="F7892" s="28">
        <v>2</v>
      </c>
      <c r="G7892" s="29"/>
      <c r="H7892" s="29"/>
      <c r="I7892" s="29"/>
      <c r="J7892" s="31">
        <f>ROUND(F7892,3)</f>
        <v>2</v>
      </c>
      <c r="K7892" s="33">
        <f>SUM(J7892:J7892)</f>
        <v>2</v>
      </c>
      <c r="L7892" s="22"/>
      <c r="M7892" s="22"/>
    </row>
    <row r="7893" spans="1:13" ht="15.45" customHeight="1" thickBot="1" x14ac:dyDescent="0.35">
      <c r="A7893" s="34"/>
      <c r="B7893" s="34"/>
      <c r="C7893" s="34"/>
      <c r="D7893" s="62" t="s">
        <v>13998</v>
      </c>
      <c r="E7893" s="63"/>
      <c r="F7893" s="63"/>
      <c r="G7893" s="63"/>
      <c r="H7893" s="63"/>
      <c r="I7893" s="63"/>
      <c r="J7893" s="63"/>
      <c r="K7893" s="63"/>
      <c r="L7893" s="64">
        <f>M7845+M7849+M7853+M7857+M7861+M7865+M7869+M7873+M7877+M7881+M7885+M7889</f>
        <v>0</v>
      </c>
      <c r="M7893" s="64">
        <f>ROUND(L7893,2)</f>
        <v>0</v>
      </c>
    </row>
    <row r="7894" spans="1:13" ht="15.45" customHeight="1" thickBot="1" x14ac:dyDescent="0.35">
      <c r="A7894" s="65" t="s">
        <v>13999</v>
      </c>
      <c r="B7894" s="65" t="s">
        <v>14000</v>
      </c>
      <c r="C7894" s="66"/>
      <c r="D7894" s="90" t="s">
        <v>14001</v>
      </c>
      <c r="E7894" s="90"/>
      <c r="F7894" s="90"/>
      <c r="G7894" s="90"/>
      <c r="H7894" s="90"/>
      <c r="I7894" s="90"/>
      <c r="J7894" s="90"/>
      <c r="K7894" s="66"/>
      <c r="L7894" s="67">
        <f>L7999</f>
        <v>0</v>
      </c>
      <c r="M7894" s="67">
        <f>ROUND(L7894,2)</f>
        <v>0</v>
      </c>
    </row>
    <row r="7895" spans="1:13" ht="15.45" customHeight="1" thickBot="1" x14ac:dyDescent="0.35">
      <c r="A7895" s="10" t="s">
        <v>14002</v>
      </c>
      <c r="B7895" s="5" t="s">
        <v>14003</v>
      </c>
      <c r="C7895" s="5" t="s">
        <v>14004</v>
      </c>
      <c r="D7895" s="84" t="s">
        <v>14005</v>
      </c>
      <c r="E7895" s="84"/>
      <c r="F7895" s="84"/>
      <c r="G7895" s="84"/>
      <c r="H7895" s="84"/>
      <c r="I7895" s="84"/>
      <c r="J7895" s="84"/>
      <c r="K7895" s="20">
        <f>SUM(K7898:K7898)</f>
        <v>1</v>
      </c>
      <c r="L7895" s="21">
        <f>ROUND(0*(1+M2/100),2)</f>
        <v>0</v>
      </c>
      <c r="M7895" s="21">
        <f>ROUND(K7895*L7895,2)</f>
        <v>0</v>
      </c>
    </row>
    <row r="7896" spans="1:13" ht="49.05" customHeight="1" thickBot="1" x14ac:dyDescent="0.35">
      <c r="A7896" s="22"/>
      <c r="B7896" s="22"/>
      <c r="C7896" s="22"/>
      <c r="D7896" s="84" t="s">
        <v>14006</v>
      </c>
      <c r="E7896" s="84"/>
      <c r="F7896" s="84"/>
      <c r="G7896" s="84"/>
      <c r="H7896" s="84"/>
      <c r="I7896" s="84"/>
      <c r="J7896" s="84"/>
      <c r="K7896" s="84"/>
      <c r="L7896" s="84"/>
      <c r="M7896" s="84"/>
    </row>
    <row r="7897" spans="1:13" ht="15.15" customHeight="1" thickBot="1" x14ac:dyDescent="0.35">
      <c r="A7897" s="22"/>
      <c r="B7897" s="22"/>
      <c r="C7897" s="22"/>
      <c r="D7897" s="22"/>
      <c r="E7897" s="23"/>
      <c r="F7897" s="25" t="s">
        <v>14007</v>
      </c>
      <c r="G7897" s="25" t="s">
        <v>14008</v>
      </c>
      <c r="H7897" s="25" t="s">
        <v>14009</v>
      </c>
      <c r="I7897" s="25" t="s">
        <v>14010</v>
      </c>
      <c r="J7897" s="25" t="s">
        <v>14011</v>
      </c>
      <c r="K7897" s="25" t="s">
        <v>14012</v>
      </c>
      <c r="L7897" s="22"/>
      <c r="M7897" s="22"/>
    </row>
    <row r="7898" spans="1:13" ht="15.15" customHeight="1" thickBot="1" x14ac:dyDescent="0.35">
      <c r="A7898" s="22"/>
      <c r="B7898" s="22"/>
      <c r="C7898" s="22"/>
      <c r="D7898" s="26"/>
      <c r="E7898" s="27" t="s">
        <v>14013</v>
      </c>
      <c r="F7898" s="28">
        <v>1</v>
      </c>
      <c r="G7898" s="29"/>
      <c r="H7898" s="29"/>
      <c r="I7898" s="29"/>
      <c r="J7898" s="31">
        <f>ROUND(F7898,3)</f>
        <v>1</v>
      </c>
      <c r="K7898" s="33">
        <f>SUM(J7898:J7898)</f>
        <v>1</v>
      </c>
      <c r="L7898" s="22"/>
      <c r="M7898" s="22"/>
    </row>
    <row r="7899" spans="1:13" ht="15.45" customHeight="1" thickBot="1" x14ac:dyDescent="0.35">
      <c r="A7899" s="10" t="s">
        <v>14014</v>
      </c>
      <c r="B7899" s="5" t="s">
        <v>14015</v>
      </c>
      <c r="C7899" s="5" t="s">
        <v>14016</v>
      </c>
      <c r="D7899" s="84" t="s">
        <v>14017</v>
      </c>
      <c r="E7899" s="84"/>
      <c r="F7899" s="84"/>
      <c r="G7899" s="84"/>
      <c r="H7899" s="84"/>
      <c r="I7899" s="84"/>
      <c r="J7899" s="84"/>
      <c r="K7899" s="20">
        <f>SUM(K7902:K7902)</f>
        <v>1</v>
      </c>
      <c r="L7899" s="21">
        <f>ROUND(0*(1+M2/100),2)</f>
        <v>0</v>
      </c>
      <c r="M7899" s="21">
        <f>ROUND(K7899*L7899,2)</f>
        <v>0</v>
      </c>
    </row>
    <row r="7900" spans="1:13" ht="49.05" customHeight="1" thickBot="1" x14ac:dyDescent="0.35">
      <c r="A7900" s="22"/>
      <c r="B7900" s="22"/>
      <c r="C7900" s="22"/>
      <c r="D7900" s="84" t="s">
        <v>14018</v>
      </c>
      <c r="E7900" s="84"/>
      <c r="F7900" s="84"/>
      <c r="G7900" s="84"/>
      <c r="H7900" s="84"/>
      <c r="I7900" s="84"/>
      <c r="J7900" s="84"/>
      <c r="K7900" s="84"/>
      <c r="L7900" s="84"/>
      <c r="M7900" s="84"/>
    </row>
    <row r="7901" spans="1:13" ht="15.15" customHeight="1" thickBot="1" x14ac:dyDescent="0.35">
      <c r="A7901" s="22"/>
      <c r="B7901" s="22"/>
      <c r="C7901" s="22"/>
      <c r="D7901" s="22"/>
      <c r="E7901" s="23"/>
      <c r="F7901" s="25" t="s">
        <v>14019</v>
      </c>
      <c r="G7901" s="25" t="s">
        <v>14020</v>
      </c>
      <c r="H7901" s="25" t="s">
        <v>14021</v>
      </c>
      <c r="I7901" s="25" t="s">
        <v>14022</v>
      </c>
      <c r="J7901" s="25" t="s">
        <v>14023</v>
      </c>
      <c r="K7901" s="25" t="s">
        <v>14024</v>
      </c>
      <c r="L7901" s="22"/>
      <c r="M7901" s="22"/>
    </row>
    <row r="7902" spans="1:13" ht="15.15" customHeight="1" thickBot="1" x14ac:dyDescent="0.35">
      <c r="A7902" s="22"/>
      <c r="B7902" s="22"/>
      <c r="C7902" s="22"/>
      <c r="D7902" s="26"/>
      <c r="E7902" s="27" t="s">
        <v>14025</v>
      </c>
      <c r="F7902" s="28">
        <v>1</v>
      </c>
      <c r="G7902" s="29"/>
      <c r="H7902" s="29"/>
      <c r="I7902" s="29"/>
      <c r="J7902" s="31">
        <f>ROUND(F7902,3)</f>
        <v>1</v>
      </c>
      <c r="K7902" s="33">
        <f>SUM(J7902:J7902)</f>
        <v>1</v>
      </c>
      <c r="L7902" s="22"/>
      <c r="M7902" s="22"/>
    </row>
    <row r="7903" spans="1:13" ht="15.45" customHeight="1" thickBot="1" x14ac:dyDescent="0.35">
      <c r="A7903" s="10" t="s">
        <v>14026</v>
      </c>
      <c r="B7903" s="5" t="s">
        <v>14027</v>
      </c>
      <c r="C7903" s="5" t="s">
        <v>14028</v>
      </c>
      <c r="D7903" s="84" t="s">
        <v>14029</v>
      </c>
      <c r="E7903" s="84"/>
      <c r="F7903" s="84"/>
      <c r="G7903" s="84"/>
      <c r="H7903" s="84"/>
      <c r="I7903" s="84"/>
      <c r="J7903" s="84"/>
      <c r="K7903" s="20">
        <f>SUM(K7906:K7906)</f>
        <v>1</v>
      </c>
      <c r="L7903" s="21">
        <f>ROUND(0*(1+M2/100),2)</f>
        <v>0</v>
      </c>
      <c r="M7903" s="21">
        <f>ROUND(K7903*L7903,2)</f>
        <v>0</v>
      </c>
    </row>
    <row r="7904" spans="1:13" ht="104.55" customHeight="1" thickBot="1" x14ac:dyDescent="0.35">
      <c r="A7904" s="22"/>
      <c r="B7904" s="22"/>
      <c r="C7904" s="22"/>
      <c r="D7904" s="84" t="s">
        <v>14030</v>
      </c>
      <c r="E7904" s="84"/>
      <c r="F7904" s="84"/>
      <c r="G7904" s="84"/>
      <c r="H7904" s="84"/>
      <c r="I7904" s="84"/>
      <c r="J7904" s="84"/>
      <c r="K7904" s="84"/>
      <c r="L7904" s="84"/>
      <c r="M7904" s="84"/>
    </row>
    <row r="7905" spans="1:13" ht="15.15" customHeight="1" thickBot="1" x14ac:dyDescent="0.35">
      <c r="A7905" s="22"/>
      <c r="B7905" s="22"/>
      <c r="C7905" s="22"/>
      <c r="D7905" s="22"/>
      <c r="E7905" s="23"/>
      <c r="F7905" s="25" t="s">
        <v>14031</v>
      </c>
      <c r="G7905" s="25" t="s">
        <v>14032</v>
      </c>
      <c r="H7905" s="25" t="s">
        <v>14033</v>
      </c>
      <c r="I7905" s="25" t="s">
        <v>14034</v>
      </c>
      <c r="J7905" s="25" t="s">
        <v>14035</v>
      </c>
      <c r="K7905" s="25" t="s">
        <v>14036</v>
      </c>
      <c r="L7905" s="22"/>
      <c r="M7905" s="22"/>
    </row>
    <row r="7906" spans="1:13" ht="15.15" customHeight="1" thickBot="1" x14ac:dyDescent="0.35">
      <c r="A7906" s="22"/>
      <c r="B7906" s="22"/>
      <c r="C7906" s="22"/>
      <c r="D7906" s="26"/>
      <c r="E7906" s="27" t="s">
        <v>14037</v>
      </c>
      <c r="F7906" s="28">
        <v>1</v>
      </c>
      <c r="G7906" s="29"/>
      <c r="H7906" s="29"/>
      <c r="I7906" s="29"/>
      <c r="J7906" s="31">
        <f>ROUND(F7906,3)</f>
        <v>1</v>
      </c>
      <c r="K7906" s="33">
        <f>SUM(J7906:J7906)</f>
        <v>1</v>
      </c>
      <c r="L7906" s="22"/>
      <c r="M7906" s="22"/>
    </row>
    <row r="7907" spans="1:13" ht="15.45" customHeight="1" thickBot="1" x14ac:dyDescent="0.35">
      <c r="A7907" s="10" t="s">
        <v>14038</v>
      </c>
      <c r="B7907" s="5" t="s">
        <v>14039</v>
      </c>
      <c r="C7907" s="5" t="s">
        <v>14040</v>
      </c>
      <c r="D7907" s="84" t="s">
        <v>14041</v>
      </c>
      <c r="E7907" s="84"/>
      <c r="F7907" s="84"/>
      <c r="G7907" s="84"/>
      <c r="H7907" s="84"/>
      <c r="I7907" s="84"/>
      <c r="J7907" s="84"/>
      <c r="K7907" s="20">
        <f>SUM(K7910:K7910)</f>
        <v>1</v>
      </c>
      <c r="L7907" s="21">
        <f>ROUND(0*(1+M2/100),2)</f>
        <v>0</v>
      </c>
      <c r="M7907" s="21">
        <f>ROUND(K7907*L7907,2)</f>
        <v>0</v>
      </c>
    </row>
    <row r="7908" spans="1:13" ht="58.35" customHeight="1" thickBot="1" x14ac:dyDescent="0.35">
      <c r="A7908" s="22"/>
      <c r="B7908" s="22"/>
      <c r="C7908" s="22"/>
      <c r="D7908" s="84" t="s">
        <v>14042</v>
      </c>
      <c r="E7908" s="84"/>
      <c r="F7908" s="84"/>
      <c r="G7908" s="84"/>
      <c r="H7908" s="84"/>
      <c r="I7908" s="84"/>
      <c r="J7908" s="84"/>
      <c r="K7908" s="84"/>
      <c r="L7908" s="84"/>
      <c r="M7908" s="84"/>
    </row>
    <row r="7909" spans="1:13" ht="15.15" customHeight="1" thickBot="1" x14ac:dyDescent="0.35">
      <c r="A7909" s="22"/>
      <c r="B7909" s="22"/>
      <c r="C7909" s="22"/>
      <c r="D7909" s="22"/>
      <c r="E7909" s="23"/>
      <c r="F7909" s="25" t="s">
        <v>14043</v>
      </c>
      <c r="G7909" s="25" t="s">
        <v>14044</v>
      </c>
      <c r="H7909" s="25" t="s">
        <v>14045</v>
      </c>
      <c r="I7909" s="25" t="s">
        <v>14046</v>
      </c>
      <c r="J7909" s="25" t="s">
        <v>14047</v>
      </c>
      <c r="K7909" s="25" t="s">
        <v>14048</v>
      </c>
      <c r="L7909" s="22"/>
      <c r="M7909" s="22"/>
    </row>
    <row r="7910" spans="1:13" ht="15.15" customHeight="1" thickBot="1" x14ac:dyDescent="0.35">
      <c r="A7910" s="22"/>
      <c r="B7910" s="22"/>
      <c r="C7910" s="22"/>
      <c r="D7910" s="26"/>
      <c r="E7910" s="27" t="s">
        <v>14049</v>
      </c>
      <c r="F7910" s="28">
        <v>1</v>
      </c>
      <c r="G7910" s="29"/>
      <c r="H7910" s="29"/>
      <c r="I7910" s="29"/>
      <c r="J7910" s="31">
        <f>ROUND(F7910,3)</f>
        <v>1</v>
      </c>
      <c r="K7910" s="33">
        <f>SUM(J7910:J7910)</f>
        <v>1</v>
      </c>
      <c r="L7910" s="22"/>
      <c r="M7910" s="22"/>
    </row>
    <row r="7911" spans="1:13" ht="15.45" customHeight="1" thickBot="1" x14ac:dyDescent="0.35">
      <c r="A7911" s="10" t="s">
        <v>14050</v>
      </c>
      <c r="B7911" s="5" t="s">
        <v>14051</v>
      </c>
      <c r="C7911" s="5" t="s">
        <v>14052</v>
      </c>
      <c r="D7911" s="84" t="s">
        <v>14053</v>
      </c>
      <c r="E7911" s="84"/>
      <c r="F7911" s="84"/>
      <c r="G7911" s="84"/>
      <c r="H7911" s="84"/>
      <c r="I7911" s="84"/>
      <c r="J7911" s="84"/>
      <c r="K7911" s="20">
        <f>SUM(K7914:K7914)</f>
        <v>1</v>
      </c>
      <c r="L7911" s="21">
        <f>ROUND(0*(1+M2/100),2)</f>
        <v>0</v>
      </c>
      <c r="M7911" s="21">
        <f>ROUND(K7911*L7911,2)</f>
        <v>0</v>
      </c>
    </row>
    <row r="7912" spans="1:13" ht="30.6" customHeight="1" thickBot="1" x14ac:dyDescent="0.35">
      <c r="A7912" s="22"/>
      <c r="B7912" s="22"/>
      <c r="C7912" s="22"/>
      <c r="D7912" s="84" t="s">
        <v>14054</v>
      </c>
      <c r="E7912" s="84"/>
      <c r="F7912" s="84"/>
      <c r="G7912" s="84"/>
      <c r="H7912" s="84"/>
      <c r="I7912" s="84"/>
      <c r="J7912" s="84"/>
      <c r="K7912" s="84"/>
      <c r="L7912" s="84"/>
      <c r="M7912" s="84"/>
    </row>
    <row r="7913" spans="1:13" ht="15.15" customHeight="1" thickBot="1" x14ac:dyDescent="0.35">
      <c r="A7913" s="22"/>
      <c r="B7913" s="22"/>
      <c r="C7913" s="22"/>
      <c r="D7913" s="22"/>
      <c r="E7913" s="23"/>
      <c r="F7913" s="25" t="s">
        <v>14055</v>
      </c>
      <c r="G7913" s="25" t="s">
        <v>14056</v>
      </c>
      <c r="H7913" s="25" t="s">
        <v>14057</v>
      </c>
      <c r="I7913" s="25" t="s">
        <v>14058</v>
      </c>
      <c r="J7913" s="25" t="s">
        <v>14059</v>
      </c>
      <c r="K7913" s="25" t="s">
        <v>14060</v>
      </c>
      <c r="L7913" s="22"/>
      <c r="M7913" s="22"/>
    </row>
    <row r="7914" spans="1:13" ht="15.15" customHeight="1" thickBot="1" x14ac:dyDescent="0.35">
      <c r="A7914" s="22"/>
      <c r="B7914" s="22"/>
      <c r="C7914" s="22"/>
      <c r="D7914" s="26"/>
      <c r="E7914" s="27" t="s">
        <v>14061</v>
      </c>
      <c r="F7914" s="28">
        <v>1</v>
      </c>
      <c r="G7914" s="29"/>
      <c r="H7914" s="29"/>
      <c r="I7914" s="29"/>
      <c r="J7914" s="31">
        <f>ROUND(F7914,3)</f>
        <v>1</v>
      </c>
      <c r="K7914" s="33">
        <f>SUM(J7914:J7914)</f>
        <v>1</v>
      </c>
      <c r="L7914" s="22"/>
      <c r="M7914" s="22"/>
    </row>
    <row r="7915" spans="1:13" ht="15.45" customHeight="1" thickBot="1" x14ac:dyDescent="0.35">
      <c r="A7915" s="10" t="s">
        <v>14062</v>
      </c>
      <c r="B7915" s="5" t="s">
        <v>14063</v>
      </c>
      <c r="C7915" s="5" t="s">
        <v>14064</v>
      </c>
      <c r="D7915" s="84" t="s">
        <v>14065</v>
      </c>
      <c r="E7915" s="84"/>
      <c r="F7915" s="84"/>
      <c r="G7915" s="84"/>
      <c r="H7915" s="84"/>
      <c r="I7915" s="84"/>
      <c r="J7915" s="84"/>
      <c r="K7915" s="20">
        <f>SUM(K7918:K7918)</f>
        <v>1</v>
      </c>
      <c r="L7915" s="21">
        <f>ROUND(0*(1+M2/100),2)</f>
        <v>0</v>
      </c>
      <c r="M7915" s="21">
        <f>ROUND(K7915*L7915,2)</f>
        <v>0</v>
      </c>
    </row>
    <row r="7916" spans="1:13" ht="39.75" customHeight="1" thickBot="1" x14ac:dyDescent="0.35">
      <c r="A7916" s="22"/>
      <c r="B7916" s="22"/>
      <c r="C7916" s="22"/>
      <c r="D7916" s="84" t="s">
        <v>14066</v>
      </c>
      <c r="E7916" s="84"/>
      <c r="F7916" s="84"/>
      <c r="G7916" s="84"/>
      <c r="H7916" s="84"/>
      <c r="I7916" s="84"/>
      <c r="J7916" s="84"/>
      <c r="K7916" s="84"/>
      <c r="L7916" s="84"/>
      <c r="M7916" s="84"/>
    </row>
    <row r="7917" spans="1:13" ht="15.15" customHeight="1" thickBot="1" x14ac:dyDescent="0.35">
      <c r="A7917" s="22"/>
      <c r="B7917" s="22"/>
      <c r="C7917" s="22"/>
      <c r="D7917" s="22"/>
      <c r="E7917" s="23"/>
      <c r="F7917" s="25" t="s">
        <v>14067</v>
      </c>
      <c r="G7917" s="25" t="s">
        <v>14068</v>
      </c>
      <c r="H7917" s="25" t="s">
        <v>14069</v>
      </c>
      <c r="I7917" s="25" t="s">
        <v>14070</v>
      </c>
      <c r="J7917" s="25" t="s">
        <v>14071</v>
      </c>
      <c r="K7917" s="25" t="s">
        <v>14072</v>
      </c>
      <c r="L7917" s="22"/>
      <c r="M7917" s="22"/>
    </row>
    <row r="7918" spans="1:13" ht="15.15" customHeight="1" thickBot="1" x14ac:dyDescent="0.35">
      <c r="A7918" s="22"/>
      <c r="B7918" s="22"/>
      <c r="C7918" s="22"/>
      <c r="D7918" s="26"/>
      <c r="E7918" s="27" t="s">
        <v>14073</v>
      </c>
      <c r="F7918" s="28">
        <v>1</v>
      </c>
      <c r="G7918" s="29"/>
      <c r="H7918" s="29"/>
      <c r="I7918" s="29"/>
      <c r="J7918" s="31">
        <f>ROUND(F7918,3)</f>
        <v>1</v>
      </c>
      <c r="K7918" s="33">
        <f>SUM(J7918:J7918)</f>
        <v>1</v>
      </c>
      <c r="L7918" s="22"/>
      <c r="M7918" s="22"/>
    </row>
    <row r="7919" spans="1:13" ht="15.45" customHeight="1" thickBot="1" x14ac:dyDescent="0.35">
      <c r="A7919" s="10" t="s">
        <v>14074</v>
      </c>
      <c r="B7919" s="5" t="s">
        <v>14075</v>
      </c>
      <c r="C7919" s="5" t="s">
        <v>14076</v>
      </c>
      <c r="D7919" s="84" t="s">
        <v>14077</v>
      </c>
      <c r="E7919" s="84"/>
      <c r="F7919" s="84"/>
      <c r="G7919" s="84"/>
      <c r="H7919" s="84"/>
      <c r="I7919" s="84"/>
      <c r="J7919" s="84"/>
      <c r="K7919" s="20">
        <f>SUM(K7922:K7922)</f>
        <v>3</v>
      </c>
      <c r="L7919" s="21">
        <f>ROUND(0*(1+M2/100),2)</f>
        <v>0</v>
      </c>
      <c r="M7919" s="21">
        <f>ROUND(K7919*L7919,2)</f>
        <v>0</v>
      </c>
    </row>
    <row r="7920" spans="1:13" ht="39.75" customHeight="1" thickBot="1" x14ac:dyDescent="0.35">
      <c r="A7920" s="22"/>
      <c r="B7920" s="22"/>
      <c r="C7920" s="22"/>
      <c r="D7920" s="84" t="s">
        <v>14078</v>
      </c>
      <c r="E7920" s="84"/>
      <c r="F7920" s="84"/>
      <c r="G7920" s="84"/>
      <c r="H7920" s="84"/>
      <c r="I7920" s="84"/>
      <c r="J7920" s="84"/>
      <c r="K7920" s="84"/>
      <c r="L7920" s="84"/>
      <c r="M7920" s="84"/>
    </row>
    <row r="7921" spans="1:13" ht="15.15" customHeight="1" thickBot="1" x14ac:dyDescent="0.35">
      <c r="A7921" s="22"/>
      <c r="B7921" s="22"/>
      <c r="C7921" s="22"/>
      <c r="D7921" s="22"/>
      <c r="E7921" s="23"/>
      <c r="F7921" s="25" t="s">
        <v>14079</v>
      </c>
      <c r="G7921" s="25" t="s">
        <v>14080</v>
      </c>
      <c r="H7921" s="25" t="s">
        <v>14081</v>
      </c>
      <c r="I7921" s="25" t="s">
        <v>14082</v>
      </c>
      <c r="J7921" s="25" t="s">
        <v>14083</v>
      </c>
      <c r="K7921" s="25" t="s">
        <v>14084</v>
      </c>
      <c r="L7921" s="22"/>
      <c r="M7921" s="22"/>
    </row>
    <row r="7922" spans="1:13" ht="21.3" customHeight="1" thickBot="1" x14ac:dyDescent="0.35">
      <c r="A7922" s="22"/>
      <c r="B7922" s="22"/>
      <c r="C7922" s="22"/>
      <c r="D7922" s="26"/>
      <c r="E7922" s="27" t="s">
        <v>14085</v>
      </c>
      <c r="F7922" s="28">
        <v>3</v>
      </c>
      <c r="G7922" s="29"/>
      <c r="H7922" s="29"/>
      <c r="I7922" s="29"/>
      <c r="J7922" s="31">
        <f>ROUND(F7922,3)</f>
        <v>3</v>
      </c>
      <c r="K7922" s="33">
        <f>SUM(J7922:J7922)</f>
        <v>3</v>
      </c>
      <c r="L7922" s="22"/>
      <c r="M7922" s="22"/>
    </row>
    <row r="7923" spans="1:13" ht="15.45" customHeight="1" thickBot="1" x14ac:dyDescent="0.35">
      <c r="A7923" s="10" t="s">
        <v>14086</v>
      </c>
      <c r="B7923" s="5" t="s">
        <v>14087</v>
      </c>
      <c r="C7923" s="5" t="s">
        <v>14088</v>
      </c>
      <c r="D7923" s="84" t="s">
        <v>14089</v>
      </c>
      <c r="E7923" s="84"/>
      <c r="F7923" s="84"/>
      <c r="G7923" s="84"/>
      <c r="H7923" s="84"/>
      <c r="I7923" s="84"/>
      <c r="J7923" s="84"/>
      <c r="K7923" s="20">
        <f>SUM(K7926:K7926)</f>
        <v>1</v>
      </c>
      <c r="L7923" s="21">
        <f>ROUND(0*(1+M2/100),2)</f>
        <v>0</v>
      </c>
      <c r="M7923" s="21">
        <f>ROUND(K7923*L7923,2)</f>
        <v>0</v>
      </c>
    </row>
    <row r="7924" spans="1:13" ht="58.35" customHeight="1" thickBot="1" x14ac:dyDescent="0.35">
      <c r="A7924" s="22"/>
      <c r="B7924" s="22"/>
      <c r="C7924" s="22"/>
      <c r="D7924" s="84" t="s">
        <v>14090</v>
      </c>
      <c r="E7924" s="84"/>
      <c r="F7924" s="84"/>
      <c r="G7924" s="84"/>
      <c r="H7924" s="84"/>
      <c r="I7924" s="84"/>
      <c r="J7924" s="84"/>
      <c r="K7924" s="84"/>
      <c r="L7924" s="84"/>
      <c r="M7924" s="84"/>
    </row>
    <row r="7925" spans="1:13" ht="15.15" customHeight="1" thickBot="1" x14ac:dyDescent="0.35">
      <c r="A7925" s="22"/>
      <c r="B7925" s="22"/>
      <c r="C7925" s="22"/>
      <c r="D7925" s="22"/>
      <c r="E7925" s="23"/>
      <c r="F7925" s="25" t="s">
        <v>14091</v>
      </c>
      <c r="G7925" s="25" t="s">
        <v>14092</v>
      </c>
      <c r="H7925" s="25" t="s">
        <v>14093</v>
      </c>
      <c r="I7925" s="25" t="s">
        <v>14094</v>
      </c>
      <c r="J7925" s="25" t="s">
        <v>14095</v>
      </c>
      <c r="K7925" s="25" t="s">
        <v>14096</v>
      </c>
      <c r="L7925" s="22"/>
      <c r="M7925" s="22"/>
    </row>
    <row r="7926" spans="1:13" ht="15.15" customHeight="1" thickBot="1" x14ac:dyDescent="0.35">
      <c r="A7926" s="22"/>
      <c r="B7926" s="22"/>
      <c r="C7926" s="22"/>
      <c r="D7926" s="26"/>
      <c r="E7926" s="27" t="s">
        <v>14097</v>
      </c>
      <c r="F7926" s="28">
        <v>1</v>
      </c>
      <c r="G7926" s="29"/>
      <c r="H7926" s="29"/>
      <c r="I7926" s="29"/>
      <c r="J7926" s="31">
        <f>ROUND(F7926,3)</f>
        <v>1</v>
      </c>
      <c r="K7926" s="33">
        <f>SUM(J7926:J7926)</f>
        <v>1</v>
      </c>
      <c r="L7926" s="22"/>
      <c r="M7926" s="22"/>
    </row>
    <row r="7927" spans="1:13" ht="15.45" customHeight="1" thickBot="1" x14ac:dyDescent="0.35">
      <c r="A7927" s="10" t="s">
        <v>14098</v>
      </c>
      <c r="B7927" s="5" t="s">
        <v>14099</v>
      </c>
      <c r="C7927" s="5" t="s">
        <v>14100</v>
      </c>
      <c r="D7927" s="84" t="s">
        <v>14101</v>
      </c>
      <c r="E7927" s="84"/>
      <c r="F7927" s="84"/>
      <c r="G7927" s="84"/>
      <c r="H7927" s="84"/>
      <c r="I7927" s="84"/>
      <c r="J7927" s="84"/>
      <c r="K7927" s="20">
        <f>SUM(K7930:K7930)</f>
        <v>1</v>
      </c>
      <c r="L7927" s="21">
        <f>ROUND(0*(1+M2/100),2)</f>
        <v>0</v>
      </c>
      <c r="M7927" s="21">
        <f>ROUND(K7927*L7927,2)</f>
        <v>0</v>
      </c>
    </row>
    <row r="7928" spans="1:13" ht="30.6" customHeight="1" thickBot="1" x14ac:dyDescent="0.35">
      <c r="A7928" s="22"/>
      <c r="B7928" s="22"/>
      <c r="C7928" s="22"/>
      <c r="D7928" s="84" t="s">
        <v>14102</v>
      </c>
      <c r="E7928" s="84"/>
      <c r="F7928" s="84"/>
      <c r="G7928" s="84"/>
      <c r="H7928" s="84"/>
      <c r="I7928" s="84"/>
      <c r="J7928" s="84"/>
      <c r="K7928" s="84"/>
      <c r="L7928" s="84"/>
      <c r="M7928" s="84"/>
    </row>
    <row r="7929" spans="1:13" ht="15.15" customHeight="1" thickBot="1" x14ac:dyDescent="0.35">
      <c r="A7929" s="22"/>
      <c r="B7929" s="22"/>
      <c r="C7929" s="22"/>
      <c r="D7929" s="22"/>
      <c r="E7929" s="23"/>
      <c r="F7929" s="25" t="s">
        <v>14103</v>
      </c>
      <c r="G7929" s="25" t="s">
        <v>14104</v>
      </c>
      <c r="H7929" s="25" t="s">
        <v>14105</v>
      </c>
      <c r="I7929" s="25" t="s">
        <v>14106</v>
      </c>
      <c r="J7929" s="25" t="s">
        <v>14107</v>
      </c>
      <c r="K7929" s="25" t="s">
        <v>14108</v>
      </c>
      <c r="L7929" s="22"/>
      <c r="M7929" s="22"/>
    </row>
    <row r="7930" spans="1:13" ht="15.15" customHeight="1" thickBot="1" x14ac:dyDescent="0.35">
      <c r="A7930" s="22"/>
      <c r="B7930" s="22"/>
      <c r="C7930" s="22"/>
      <c r="D7930" s="26"/>
      <c r="E7930" s="27" t="s">
        <v>14109</v>
      </c>
      <c r="F7930" s="28">
        <v>1</v>
      </c>
      <c r="G7930" s="29"/>
      <c r="H7930" s="29"/>
      <c r="I7930" s="29"/>
      <c r="J7930" s="31">
        <f>ROUND(F7930,3)</f>
        <v>1</v>
      </c>
      <c r="K7930" s="33">
        <f>SUM(J7930:J7930)</f>
        <v>1</v>
      </c>
      <c r="L7930" s="22"/>
      <c r="M7930" s="22"/>
    </row>
    <row r="7931" spans="1:13" ht="15.45" customHeight="1" thickBot="1" x14ac:dyDescent="0.35">
      <c r="A7931" s="10" t="s">
        <v>14110</v>
      </c>
      <c r="B7931" s="5" t="s">
        <v>14111</v>
      </c>
      <c r="C7931" s="5" t="s">
        <v>14112</v>
      </c>
      <c r="D7931" s="84" t="s">
        <v>14113</v>
      </c>
      <c r="E7931" s="84"/>
      <c r="F7931" s="84"/>
      <c r="G7931" s="84"/>
      <c r="H7931" s="84"/>
      <c r="I7931" s="84"/>
      <c r="J7931" s="84"/>
      <c r="K7931" s="20">
        <f>SUM(K7934:K7934)</f>
        <v>3</v>
      </c>
      <c r="L7931" s="21">
        <f>ROUND(0*(1+M2/100),2)</f>
        <v>0</v>
      </c>
      <c r="M7931" s="21">
        <f>ROUND(K7931*L7931,2)</f>
        <v>0</v>
      </c>
    </row>
    <row r="7932" spans="1:13" ht="30.6" customHeight="1" thickBot="1" x14ac:dyDescent="0.35">
      <c r="A7932" s="22"/>
      <c r="B7932" s="22"/>
      <c r="C7932" s="22"/>
      <c r="D7932" s="84" t="s">
        <v>14114</v>
      </c>
      <c r="E7932" s="84"/>
      <c r="F7932" s="84"/>
      <c r="G7932" s="84"/>
      <c r="H7932" s="84"/>
      <c r="I7932" s="84"/>
      <c r="J7932" s="84"/>
      <c r="K7932" s="84"/>
      <c r="L7932" s="84"/>
      <c r="M7932" s="84"/>
    </row>
    <row r="7933" spans="1:13" ht="15.15" customHeight="1" thickBot="1" x14ac:dyDescent="0.35">
      <c r="A7933" s="22"/>
      <c r="B7933" s="22"/>
      <c r="C7933" s="22"/>
      <c r="D7933" s="22"/>
      <c r="E7933" s="23"/>
      <c r="F7933" s="25" t="s">
        <v>14115</v>
      </c>
      <c r="G7933" s="25" t="s">
        <v>14116</v>
      </c>
      <c r="H7933" s="25" t="s">
        <v>14117</v>
      </c>
      <c r="I7933" s="25" t="s">
        <v>14118</v>
      </c>
      <c r="J7933" s="25" t="s">
        <v>14119</v>
      </c>
      <c r="K7933" s="25" t="s">
        <v>14120</v>
      </c>
      <c r="L7933" s="22"/>
      <c r="M7933" s="22"/>
    </row>
    <row r="7934" spans="1:13" ht="15.15" customHeight="1" thickBot="1" x14ac:dyDescent="0.35">
      <c r="A7934" s="22"/>
      <c r="B7934" s="22"/>
      <c r="C7934" s="22"/>
      <c r="D7934" s="26"/>
      <c r="E7934" s="27" t="s">
        <v>14121</v>
      </c>
      <c r="F7934" s="28">
        <v>3</v>
      </c>
      <c r="G7934" s="29"/>
      <c r="H7934" s="29"/>
      <c r="I7934" s="29"/>
      <c r="J7934" s="31">
        <f>ROUND(F7934,3)</f>
        <v>3</v>
      </c>
      <c r="K7934" s="33">
        <f>SUM(J7934:J7934)</f>
        <v>3</v>
      </c>
      <c r="L7934" s="22"/>
      <c r="M7934" s="22"/>
    </row>
    <row r="7935" spans="1:13" ht="15.45" customHeight="1" thickBot="1" x14ac:dyDescent="0.35">
      <c r="A7935" s="10" t="s">
        <v>14122</v>
      </c>
      <c r="B7935" s="5" t="s">
        <v>14123</v>
      </c>
      <c r="C7935" s="5" t="s">
        <v>14124</v>
      </c>
      <c r="D7935" s="84" t="s">
        <v>14125</v>
      </c>
      <c r="E7935" s="84"/>
      <c r="F7935" s="84"/>
      <c r="G7935" s="84"/>
      <c r="H7935" s="84"/>
      <c r="I7935" s="84"/>
      <c r="J7935" s="84"/>
      <c r="K7935" s="20">
        <f>SUM(K7938:K7938)</f>
        <v>1</v>
      </c>
      <c r="L7935" s="21">
        <f>ROUND(0*(1+M2/100),2)</f>
        <v>0</v>
      </c>
      <c r="M7935" s="21">
        <f>ROUND(K7935*L7935,2)</f>
        <v>0</v>
      </c>
    </row>
    <row r="7936" spans="1:13" ht="76.8" customHeight="1" thickBot="1" x14ac:dyDescent="0.35">
      <c r="A7936" s="22"/>
      <c r="B7936" s="22"/>
      <c r="C7936" s="22"/>
      <c r="D7936" s="84" t="s">
        <v>14126</v>
      </c>
      <c r="E7936" s="84"/>
      <c r="F7936" s="84"/>
      <c r="G7936" s="84"/>
      <c r="H7936" s="84"/>
      <c r="I7936" s="84"/>
      <c r="J7936" s="84"/>
      <c r="K7936" s="84"/>
      <c r="L7936" s="84"/>
      <c r="M7936" s="84"/>
    </row>
    <row r="7937" spans="1:13" ht="15.15" customHeight="1" thickBot="1" x14ac:dyDescent="0.35">
      <c r="A7937" s="22"/>
      <c r="B7937" s="22"/>
      <c r="C7937" s="22"/>
      <c r="D7937" s="22"/>
      <c r="E7937" s="23"/>
      <c r="F7937" s="25" t="s">
        <v>14127</v>
      </c>
      <c r="G7937" s="25" t="s">
        <v>14128</v>
      </c>
      <c r="H7937" s="25" t="s">
        <v>14129</v>
      </c>
      <c r="I7937" s="25" t="s">
        <v>14130</v>
      </c>
      <c r="J7937" s="25" t="s">
        <v>14131</v>
      </c>
      <c r="K7937" s="25" t="s">
        <v>14132</v>
      </c>
      <c r="L7937" s="22"/>
      <c r="M7937" s="22"/>
    </row>
    <row r="7938" spans="1:13" ht="15.15" customHeight="1" thickBot="1" x14ac:dyDescent="0.35">
      <c r="A7938" s="22"/>
      <c r="B7938" s="22"/>
      <c r="C7938" s="22"/>
      <c r="D7938" s="26"/>
      <c r="E7938" s="27" t="s">
        <v>14133</v>
      </c>
      <c r="F7938" s="28">
        <v>1</v>
      </c>
      <c r="G7938" s="29"/>
      <c r="H7938" s="29"/>
      <c r="I7938" s="29"/>
      <c r="J7938" s="31">
        <f>ROUND(F7938,3)</f>
        <v>1</v>
      </c>
      <c r="K7938" s="33">
        <f>SUM(J7938:J7938)</f>
        <v>1</v>
      </c>
      <c r="L7938" s="22"/>
      <c r="M7938" s="22"/>
    </row>
    <row r="7939" spans="1:13" ht="15.45" customHeight="1" thickBot="1" x14ac:dyDescent="0.35">
      <c r="A7939" s="10" t="s">
        <v>14134</v>
      </c>
      <c r="B7939" s="5" t="s">
        <v>14135</v>
      </c>
      <c r="C7939" s="5" t="s">
        <v>14136</v>
      </c>
      <c r="D7939" s="84" t="s">
        <v>14137</v>
      </c>
      <c r="E7939" s="84"/>
      <c r="F7939" s="84"/>
      <c r="G7939" s="84"/>
      <c r="H7939" s="84"/>
      <c r="I7939" s="84"/>
      <c r="J7939" s="84"/>
      <c r="K7939" s="20">
        <f>SUM(K7942:K7942)</f>
        <v>1</v>
      </c>
      <c r="L7939" s="21">
        <f>ROUND(0*(1+M2/100),2)</f>
        <v>0</v>
      </c>
      <c r="M7939" s="21">
        <f>ROUND(K7939*L7939,2)</f>
        <v>0</v>
      </c>
    </row>
    <row r="7940" spans="1:13" ht="113.7" customHeight="1" thickBot="1" x14ac:dyDescent="0.35">
      <c r="A7940" s="22"/>
      <c r="B7940" s="22"/>
      <c r="C7940" s="22"/>
      <c r="D7940" s="84" t="s">
        <v>14138</v>
      </c>
      <c r="E7940" s="84"/>
      <c r="F7940" s="84"/>
      <c r="G7940" s="84"/>
      <c r="H7940" s="84"/>
      <c r="I7940" s="84"/>
      <c r="J7940" s="84"/>
      <c r="K7940" s="84"/>
      <c r="L7940" s="84"/>
      <c r="M7940" s="84"/>
    </row>
    <row r="7941" spans="1:13" ht="15.15" customHeight="1" thickBot="1" x14ac:dyDescent="0.35">
      <c r="A7941" s="22"/>
      <c r="B7941" s="22"/>
      <c r="C7941" s="22"/>
      <c r="D7941" s="22"/>
      <c r="E7941" s="23"/>
      <c r="F7941" s="25" t="s">
        <v>14139</v>
      </c>
      <c r="G7941" s="25" t="s">
        <v>14140</v>
      </c>
      <c r="H7941" s="25" t="s">
        <v>14141</v>
      </c>
      <c r="I7941" s="25" t="s">
        <v>14142</v>
      </c>
      <c r="J7941" s="25" t="s">
        <v>14143</v>
      </c>
      <c r="K7941" s="25" t="s">
        <v>14144</v>
      </c>
      <c r="L7941" s="22"/>
      <c r="M7941" s="22"/>
    </row>
    <row r="7942" spans="1:13" ht="15.15" customHeight="1" thickBot="1" x14ac:dyDescent="0.35">
      <c r="A7942" s="22"/>
      <c r="B7942" s="22"/>
      <c r="C7942" s="22"/>
      <c r="D7942" s="26"/>
      <c r="E7942" s="27" t="s">
        <v>14145</v>
      </c>
      <c r="F7942" s="28">
        <v>1</v>
      </c>
      <c r="G7942" s="29"/>
      <c r="H7942" s="29"/>
      <c r="I7942" s="29"/>
      <c r="J7942" s="31">
        <f>ROUND(F7942,3)</f>
        <v>1</v>
      </c>
      <c r="K7942" s="33">
        <f>SUM(J7942:J7942)</f>
        <v>1</v>
      </c>
      <c r="L7942" s="22"/>
      <c r="M7942" s="22"/>
    </row>
    <row r="7943" spans="1:13" ht="15.45" customHeight="1" thickBot="1" x14ac:dyDescent="0.35">
      <c r="A7943" s="10" t="s">
        <v>14146</v>
      </c>
      <c r="B7943" s="5" t="s">
        <v>14147</v>
      </c>
      <c r="C7943" s="5" t="s">
        <v>14148</v>
      </c>
      <c r="D7943" s="84" t="s">
        <v>14149</v>
      </c>
      <c r="E7943" s="84"/>
      <c r="F7943" s="84"/>
      <c r="G7943" s="84"/>
      <c r="H7943" s="84"/>
      <c r="I7943" s="84"/>
      <c r="J7943" s="84"/>
      <c r="K7943" s="20">
        <f>SUM(K7946:K7946)</f>
        <v>1</v>
      </c>
      <c r="L7943" s="21">
        <f>ROUND(0*(1+M2/100),2)</f>
        <v>0</v>
      </c>
      <c r="M7943" s="21">
        <f>ROUND(K7943*L7943,2)</f>
        <v>0</v>
      </c>
    </row>
    <row r="7944" spans="1:13" ht="58.35" customHeight="1" thickBot="1" x14ac:dyDescent="0.35">
      <c r="A7944" s="22"/>
      <c r="B7944" s="22"/>
      <c r="C7944" s="22"/>
      <c r="D7944" s="84" t="s">
        <v>14150</v>
      </c>
      <c r="E7944" s="84"/>
      <c r="F7944" s="84"/>
      <c r="G7944" s="84"/>
      <c r="H7944" s="84"/>
      <c r="I7944" s="84"/>
      <c r="J7944" s="84"/>
      <c r="K7944" s="84"/>
      <c r="L7944" s="84"/>
      <c r="M7944" s="84"/>
    </row>
    <row r="7945" spans="1:13" ht="15.15" customHeight="1" thickBot="1" x14ac:dyDescent="0.35">
      <c r="A7945" s="22"/>
      <c r="B7945" s="22"/>
      <c r="C7945" s="22"/>
      <c r="D7945" s="22"/>
      <c r="E7945" s="23"/>
      <c r="F7945" s="25" t="s">
        <v>14151</v>
      </c>
      <c r="G7945" s="25" t="s">
        <v>14152</v>
      </c>
      <c r="H7945" s="25" t="s">
        <v>14153</v>
      </c>
      <c r="I7945" s="25" t="s">
        <v>14154</v>
      </c>
      <c r="J7945" s="25" t="s">
        <v>14155</v>
      </c>
      <c r="K7945" s="25" t="s">
        <v>14156</v>
      </c>
      <c r="L7945" s="22"/>
      <c r="M7945" s="22"/>
    </row>
    <row r="7946" spans="1:13" ht="15.15" customHeight="1" thickBot="1" x14ac:dyDescent="0.35">
      <c r="A7946" s="22"/>
      <c r="B7946" s="22"/>
      <c r="C7946" s="22"/>
      <c r="D7946" s="26"/>
      <c r="E7946" s="27" t="s">
        <v>14157</v>
      </c>
      <c r="F7946" s="28">
        <v>1</v>
      </c>
      <c r="G7946" s="29"/>
      <c r="H7946" s="29"/>
      <c r="I7946" s="29"/>
      <c r="J7946" s="31">
        <f>ROUND(F7946,3)</f>
        <v>1</v>
      </c>
      <c r="K7946" s="33">
        <f>SUM(J7946:J7946)</f>
        <v>1</v>
      </c>
      <c r="L7946" s="22"/>
      <c r="M7946" s="22"/>
    </row>
    <row r="7947" spans="1:13" ht="15.45" customHeight="1" thickBot="1" x14ac:dyDescent="0.35">
      <c r="A7947" s="10" t="s">
        <v>14158</v>
      </c>
      <c r="B7947" s="5" t="s">
        <v>14159</v>
      </c>
      <c r="C7947" s="5" t="s">
        <v>14160</v>
      </c>
      <c r="D7947" s="84" t="s">
        <v>14161</v>
      </c>
      <c r="E7947" s="84"/>
      <c r="F7947" s="84"/>
      <c r="G7947" s="84"/>
      <c r="H7947" s="84"/>
      <c r="I7947" s="84"/>
      <c r="J7947" s="84"/>
      <c r="K7947" s="20">
        <f>SUM(K7950:K7950)</f>
        <v>10</v>
      </c>
      <c r="L7947" s="21">
        <f>ROUND(0*(1+M2/100),2)</f>
        <v>0</v>
      </c>
      <c r="M7947" s="21">
        <f>ROUND(K7947*L7947,2)</f>
        <v>0</v>
      </c>
    </row>
    <row r="7948" spans="1:13" ht="49.05" customHeight="1" thickBot="1" x14ac:dyDescent="0.35">
      <c r="A7948" s="22"/>
      <c r="B7948" s="22"/>
      <c r="C7948" s="22"/>
      <c r="D7948" s="84" t="s">
        <v>14162</v>
      </c>
      <c r="E7948" s="84"/>
      <c r="F7948" s="84"/>
      <c r="G7948" s="84"/>
      <c r="H7948" s="84"/>
      <c r="I7948" s="84"/>
      <c r="J7948" s="84"/>
      <c r="K7948" s="84"/>
      <c r="L7948" s="84"/>
      <c r="M7948" s="84"/>
    </row>
    <row r="7949" spans="1:13" ht="15.15" customHeight="1" thickBot="1" x14ac:dyDescent="0.35">
      <c r="A7949" s="22"/>
      <c r="B7949" s="22"/>
      <c r="C7949" s="22"/>
      <c r="D7949" s="22"/>
      <c r="E7949" s="23"/>
      <c r="F7949" s="25" t="s">
        <v>14163</v>
      </c>
      <c r="G7949" s="25" t="s">
        <v>14164</v>
      </c>
      <c r="H7949" s="25" t="s">
        <v>14165</v>
      </c>
      <c r="I7949" s="25" t="s">
        <v>14166</v>
      </c>
      <c r="J7949" s="25" t="s">
        <v>14167</v>
      </c>
      <c r="K7949" s="25" t="s">
        <v>14168</v>
      </c>
      <c r="L7949" s="22"/>
      <c r="M7949" s="22"/>
    </row>
    <row r="7950" spans="1:13" ht="15.15" customHeight="1" thickBot="1" x14ac:dyDescent="0.35">
      <c r="A7950" s="22"/>
      <c r="B7950" s="22"/>
      <c r="C7950" s="22"/>
      <c r="D7950" s="26"/>
      <c r="E7950" s="27" t="s">
        <v>14169</v>
      </c>
      <c r="F7950" s="28">
        <v>10</v>
      </c>
      <c r="G7950" s="29"/>
      <c r="H7950" s="29"/>
      <c r="I7950" s="29"/>
      <c r="J7950" s="31">
        <f>ROUND(F7950,3)</f>
        <v>10</v>
      </c>
      <c r="K7950" s="33">
        <f>SUM(J7950:J7950)</f>
        <v>10</v>
      </c>
      <c r="L7950" s="22"/>
      <c r="M7950" s="22"/>
    </row>
    <row r="7951" spans="1:13" ht="15.45" customHeight="1" thickBot="1" x14ac:dyDescent="0.35">
      <c r="A7951" s="10" t="s">
        <v>14170</v>
      </c>
      <c r="B7951" s="5" t="s">
        <v>14171</v>
      </c>
      <c r="C7951" s="5" t="s">
        <v>14172</v>
      </c>
      <c r="D7951" s="84" t="s">
        <v>14173</v>
      </c>
      <c r="E7951" s="84"/>
      <c r="F7951" s="84"/>
      <c r="G7951" s="84"/>
      <c r="H7951" s="84"/>
      <c r="I7951" s="84"/>
      <c r="J7951" s="84"/>
      <c r="K7951" s="20">
        <f>SUM(K7954:K7954)</f>
        <v>10</v>
      </c>
      <c r="L7951" s="21">
        <f>ROUND(0*(1+M2/100),2)</f>
        <v>0</v>
      </c>
      <c r="M7951" s="21">
        <f>ROUND(K7951*L7951,2)</f>
        <v>0</v>
      </c>
    </row>
    <row r="7952" spans="1:13" ht="39.75" customHeight="1" thickBot="1" x14ac:dyDescent="0.35">
      <c r="A7952" s="22"/>
      <c r="B7952" s="22"/>
      <c r="C7952" s="22"/>
      <c r="D7952" s="84" t="s">
        <v>14174</v>
      </c>
      <c r="E7952" s="84"/>
      <c r="F7952" s="84"/>
      <c r="G7952" s="84"/>
      <c r="H7952" s="84"/>
      <c r="I7952" s="84"/>
      <c r="J7952" s="84"/>
      <c r="K7952" s="84"/>
      <c r="L7952" s="84"/>
      <c r="M7952" s="84"/>
    </row>
    <row r="7953" spans="1:13" ht="15.15" customHeight="1" thickBot="1" x14ac:dyDescent="0.35">
      <c r="A7953" s="22"/>
      <c r="B7953" s="22"/>
      <c r="C7953" s="22"/>
      <c r="D7953" s="22"/>
      <c r="E7953" s="23"/>
      <c r="F7953" s="25" t="s">
        <v>14175</v>
      </c>
      <c r="G7953" s="25" t="s">
        <v>14176</v>
      </c>
      <c r="H7953" s="25" t="s">
        <v>14177</v>
      </c>
      <c r="I7953" s="25" t="s">
        <v>14178</v>
      </c>
      <c r="J7953" s="25" t="s">
        <v>14179</v>
      </c>
      <c r="K7953" s="25" t="s">
        <v>14180</v>
      </c>
      <c r="L7953" s="22"/>
      <c r="M7953" s="22"/>
    </row>
    <row r="7954" spans="1:13" ht="15.15" customHeight="1" thickBot="1" x14ac:dyDescent="0.35">
      <c r="A7954" s="22"/>
      <c r="B7954" s="22"/>
      <c r="C7954" s="22"/>
      <c r="D7954" s="26"/>
      <c r="E7954" s="27" t="s">
        <v>14181</v>
      </c>
      <c r="F7954" s="28">
        <v>10</v>
      </c>
      <c r="G7954" s="29"/>
      <c r="H7954" s="29"/>
      <c r="I7954" s="29"/>
      <c r="J7954" s="31">
        <f>ROUND(F7954,3)</f>
        <v>10</v>
      </c>
      <c r="K7954" s="33">
        <f>SUM(J7954:J7954)</f>
        <v>10</v>
      </c>
      <c r="L7954" s="22"/>
      <c r="M7954" s="22"/>
    </row>
    <row r="7955" spans="1:13" ht="15.45" customHeight="1" thickBot="1" x14ac:dyDescent="0.35">
      <c r="A7955" s="10" t="s">
        <v>14182</v>
      </c>
      <c r="B7955" s="5" t="s">
        <v>14183</v>
      </c>
      <c r="C7955" s="5" t="s">
        <v>14184</v>
      </c>
      <c r="D7955" s="84" t="s">
        <v>14185</v>
      </c>
      <c r="E7955" s="84"/>
      <c r="F7955" s="84"/>
      <c r="G7955" s="84"/>
      <c r="H7955" s="84"/>
      <c r="I7955" s="84"/>
      <c r="J7955" s="84"/>
      <c r="K7955" s="20">
        <f>SUM(K7958:K7958)</f>
        <v>1</v>
      </c>
      <c r="L7955" s="21">
        <f>ROUND(0*(1+M2/100),2)</f>
        <v>0</v>
      </c>
      <c r="M7955" s="21">
        <f>ROUND(K7955*L7955,2)</f>
        <v>0</v>
      </c>
    </row>
    <row r="7956" spans="1:13" ht="49.05" customHeight="1" thickBot="1" x14ac:dyDescent="0.35">
      <c r="A7956" s="22"/>
      <c r="B7956" s="22"/>
      <c r="C7956" s="22"/>
      <c r="D7956" s="84" t="s">
        <v>14186</v>
      </c>
      <c r="E7956" s="84"/>
      <c r="F7956" s="84"/>
      <c r="G7956" s="84"/>
      <c r="H7956" s="84"/>
      <c r="I7956" s="84"/>
      <c r="J7956" s="84"/>
      <c r="K7956" s="84"/>
      <c r="L7956" s="84"/>
      <c r="M7956" s="84"/>
    </row>
    <row r="7957" spans="1:13" ht="15.15" customHeight="1" thickBot="1" x14ac:dyDescent="0.35">
      <c r="A7957" s="22"/>
      <c r="B7957" s="22"/>
      <c r="C7957" s="22"/>
      <c r="D7957" s="22"/>
      <c r="E7957" s="23"/>
      <c r="F7957" s="25" t="s">
        <v>14187</v>
      </c>
      <c r="G7957" s="25" t="s">
        <v>14188</v>
      </c>
      <c r="H7957" s="25" t="s">
        <v>14189</v>
      </c>
      <c r="I7957" s="25" t="s">
        <v>14190</v>
      </c>
      <c r="J7957" s="25" t="s">
        <v>14191</v>
      </c>
      <c r="K7957" s="25" t="s">
        <v>14192</v>
      </c>
      <c r="L7957" s="22"/>
      <c r="M7957" s="22"/>
    </row>
    <row r="7958" spans="1:13" ht="15.15" customHeight="1" thickBot="1" x14ac:dyDescent="0.35">
      <c r="A7958" s="22"/>
      <c r="B7958" s="22"/>
      <c r="C7958" s="22"/>
      <c r="D7958" s="26"/>
      <c r="E7958" s="27" t="s">
        <v>14193</v>
      </c>
      <c r="F7958" s="28">
        <v>1</v>
      </c>
      <c r="G7958" s="29"/>
      <c r="H7958" s="29"/>
      <c r="I7958" s="29"/>
      <c r="J7958" s="31">
        <f>ROUND(F7958,3)</f>
        <v>1</v>
      </c>
      <c r="K7958" s="33">
        <f>SUM(J7958:J7958)</f>
        <v>1</v>
      </c>
      <c r="L7958" s="22"/>
      <c r="M7958" s="22"/>
    </row>
    <row r="7959" spans="1:13" ht="15.45" customHeight="1" thickBot="1" x14ac:dyDescent="0.35">
      <c r="A7959" s="10" t="s">
        <v>14194</v>
      </c>
      <c r="B7959" s="5" t="s">
        <v>14195</v>
      </c>
      <c r="C7959" s="5" t="s">
        <v>14196</v>
      </c>
      <c r="D7959" s="84" t="s">
        <v>14197</v>
      </c>
      <c r="E7959" s="84"/>
      <c r="F7959" s="84"/>
      <c r="G7959" s="84"/>
      <c r="H7959" s="84"/>
      <c r="I7959" s="84"/>
      <c r="J7959" s="84"/>
      <c r="K7959" s="20">
        <f>SUM(K7962:K7962)</f>
        <v>1</v>
      </c>
      <c r="L7959" s="21">
        <f>ROUND(0*(1+M2/100),2)</f>
        <v>0</v>
      </c>
      <c r="M7959" s="21">
        <f>ROUND(K7959*L7959,2)</f>
        <v>0</v>
      </c>
    </row>
    <row r="7960" spans="1:13" ht="30.6" customHeight="1" thickBot="1" x14ac:dyDescent="0.35">
      <c r="A7960" s="22"/>
      <c r="B7960" s="22"/>
      <c r="C7960" s="22"/>
      <c r="D7960" s="84" t="s">
        <v>14198</v>
      </c>
      <c r="E7960" s="84"/>
      <c r="F7960" s="84"/>
      <c r="G7960" s="84"/>
      <c r="H7960" s="84"/>
      <c r="I7960" s="84"/>
      <c r="J7960" s="84"/>
      <c r="K7960" s="84"/>
      <c r="L7960" s="84"/>
      <c r="M7960" s="84"/>
    </row>
    <row r="7961" spans="1:13" ht="15.15" customHeight="1" thickBot="1" x14ac:dyDescent="0.35">
      <c r="A7961" s="22"/>
      <c r="B7961" s="22"/>
      <c r="C7961" s="22"/>
      <c r="D7961" s="22"/>
      <c r="E7961" s="23"/>
      <c r="F7961" s="25" t="s">
        <v>14199</v>
      </c>
      <c r="G7961" s="25" t="s">
        <v>14200</v>
      </c>
      <c r="H7961" s="25" t="s">
        <v>14201</v>
      </c>
      <c r="I7961" s="25" t="s">
        <v>14202</v>
      </c>
      <c r="J7961" s="25" t="s">
        <v>14203</v>
      </c>
      <c r="K7961" s="25" t="s">
        <v>14204</v>
      </c>
      <c r="L7961" s="22"/>
      <c r="M7961" s="22"/>
    </row>
    <row r="7962" spans="1:13" ht="15.15" customHeight="1" thickBot="1" x14ac:dyDescent="0.35">
      <c r="A7962" s="22"/>
      <c r="B7962" s="22"/>
      <c r="C7962" s="22"/>
      <c r="D7962" s="26"/>
      <c r="E7962" s="27" t="s">
        <v>14205</v>
      </c>
      <c r="F7962" s="28">
        <v>1</v>
      </c>
      <c r="G7962" s="29"/>
      <c r="H7962" s="29"/>
      <c r="I7962" s="29"/>
      <c r="J7962" s="31">
        <f>ROUND(F7962,3)</f>
        <v>1</v>
      </c>
      <c r="K7962" s="33">
        <f>SUM(J7962:J7962)</f>
        <v>1</v>
      </c>
      <c r="L7962" s="22"/>
      <c r="M7962" s="22"/>
    </row>
    <row r="7963" spans="1:13" ht="15.45" customHeight="1" thickBot="1" x14ac:dyDescent="0.35">
      <c r="A7963" s="10" t="s">
        <v>14206</v>
      </c>
      <c r="B7963" s="5" t="s">
        <v>14207</v>
      </c>
      <c r="C7963" s="5" t="s">
        <v>14208</v>
      </c>
      <c r="D7963" s="84" t="s">
        <v>14209</v>
      </c>
      <c r="E7963" s="84"/>
      <c r="F7963" s="84"/>
      <c r="G7963" s="84"/>
      <c r="H7963" s="84"/>
      <c r="I7963" s="84"/>
      <c r="J7963" s="84"/>
      <c r="K7963" s="20">
        <f>SUM(K7966:K7966)</f>
        <v>2</v>
      </c>
      <c r="L7963" s="21">
        <f>ROUND(0*(1+M2/100),2)</f>
        <v>0</v>
      </c>
      <c r="M7963" s="21">
        <f>ROUND(K7963*L7963,2)</f>
        <v>0</v>
      </c>
    </row>
    <row r="7964" spans="1:13" ht="30.6" customHeight="1" thickBot="1" x14ac:dyDescent="0.35">
      <c r="A7964" s="22"/>
      <c r="B7964" s="22"/>
      <c r="C7964" s="22"/>
      <c r="D7964" s="84" t="s">
        <v>14210</v>
      </c>
      <c r="E7964" s="84"/>
      <c r="F7964" s="84"/>
      <c r="G7964" s="84"/>
      <c r="H7964" s="84"/>
      <c r="I7964" s="84"/>
      <c r="J7964" s="84"/>
      <c r="K7964" s="84"/>
      <c r="L7964" s="84"/>
      <c r="M7964" s="84"/>
    </row>
    <row r="7965" spans="1:13" ht="15.15" customHeight="1" thickBot="1" x14ac:dyDescent="0.35">
      <c r="A7965" s="22"/>
      <c r="B7965" s="22"/>
      <c r="C7965" s="22"/>
      <c r="D7965" s="22"/>
      <c r="E7965" s="23"/>
      <c r="F7965" s="25" t="s">
        <v>14211</v>
      </c>
      <c r="G7965" s="25" t="s">
        <v>14212</v>
      </c>
      <c r="H7965" s="25" t="s">
        <v>14213</v>
      </c>
      <c r="I7965" s="25" t="s">
        <v>14214</v>
      </c>
      <c r="J7965" s="25" t="s">
        <v>14215</v>
      </c>
      <c r="K7965" s="25" t="s">
        <v>14216</v>
      </c>
      <c r="L7965" s="22"/>
      <c r="M7965" s="22"/>
    </row>
    <row r="7966" spans="1:13" ht="15.15" customHeight="1" thickBot="1" x14ac:dyDescent="0.35">
      <c r="A7966" s="22"/>
      <c r="B7966" s="22"/>
      <c r="C7966" s="22"/>
      <c r="D7966" s="26"/>
      <c r="E7966" s="27" t="s">
        <v>14217</v>
      </c>
      <c r="F7966" s="28">
        <v>2</v>
      </c>
      <c r="G7966" s="29"/>
      <c r="H7966" s="29"/>
      <c r="I7966" s="29"/>
      <c r="J7966" s="31">
        <f>ROUND(F7966,3)</f>
        <v>2</v>
      </c>
      <c r="K7966" s="33">
        <f>SUM(J7966:J7966)</f>
        <v>2</v>
      </c>
      <c r="L7966" s="22"/>
      <c r="M7966" s="22"/>
    </row>
    <row r="7967" spans="1:13" ht="15.45" customHeight="1" thickBot="1" x14ac:dyDescent="0.35">
      <c r="A7967" s="10" t="s">
        <v>14218</v>
      </c>
      <c r="B7967" s="5" t="s">
        <v>14219</v>
      </c>
      <c r="C7967" s="5" t="s">
        <v>14220</v>
      </c>
      <c r="D7967" s="84" t="s">
        <v>14221</v>
      </c>
      <c r="E7967" s="84"/>
      <c r="F7967" s="84"/>
      <c r="G7967" s="84"/>
      <c r="H7967" s="84"/>
      <c r="I7967" s="84"/>
      <c r="J7967" s="84"/>
      <c r="K7967" s="20">
        <f>SUM(K7970:K7970)</f>
        <v>1</v>
      </c>
      <c r="L7967" s="21">
        <f>ROUND(0*(1+M2/100),2)</f>
        <v>0</v>
      </c>
      <c r="M7967" s="21">
        <f>ROUND(K7967*L7967,2)</f>
        <v>0</v>
      </c>
    </row>
    <row r="7968" spans="1:13" ht="30.6" customHeight="1" thickBot="1" x14ac:dyDescent="0.35">
      <c r="A7968" s="22"/>
      <c r="B7968" s="22"/>
      <c r="C7968" s="22"/>
      <c r="D7968" s="84" t="s">
        <v>14222</v>
      </c>
      <c r="E7968" s="84"/>
      <c r="F7968" s="84"/>
      <c r="G7968" s="84"/>
      <c r="H7968" s="84"/>
      <c r="I7968" s="84"/>
      <c r="J7968" s="84"/>
      <c r="K7968" s="84"/>
      <c r="L7968" s="84"/>
      <c r="M7968" s="84"/>
    </row>
    <row r="7969" spans="1:13" ht="15.15" customHeight="1" thickBot="1" x14ac:dyDescent="0.35">
      <c r="A7969" s="22"/>
      <c r="B7969" s="22"/>
      <c r="C7969" s="22"/>
      <c r="D7969" s="22"/>
      <c r="E7969" s="23"/>
      <c r="F7969" s="25" t="s">
        <v>14223</v>
      </c>
      <c r="G7969" s="25" t="s">
        <v>14224</v>
      </c>
      <c r="H7969" s="25" t="s">
        <v>14225</v>
      </c>
      <c r="I7969" s="25" t="s">
        <v>14226</v>
      </c>
      <c r="J7969" s="25" t="s">
        <v>14227</v>
      </c>
      <c r="K7969" s="25" t="s">
        <v>14228</v>
      </c>
      <c r="L7969" s="22"/>
      <c r="M7969" s="22"/>
    </row>
    <row r="7970" spans="1:13" ht="21.3" customHeight="1" thickBot="1" x14ac:dyDescent="0.35">
      <c r="A7970" s="22"/>
      <c r="B7970" s="22"/>
      <c r="C7970" s="22"/>
      <c r="D7970" s="26"/>
      <c r="E7970" s="27" t="s">
        <v>14229</v>
      </c>
      <c r="F7970" s="28">
        <v>1</v>
      </c>
      <c r="G7970" s="29"/>
      <c r="H7970" s="29"/>
      <c r="I7970" s="29"/>
      <c r="J7970" s="31">
        <f>ROUND(F7970,3)</f>
        <v>1</v>
      </c>
      <c r="K7970" s="33">
        <f>SUM(J7970:J7970)</f>
        <v>1</v>
      </c>
      <c r="L7970" s="22"/>
      <c r="M7970" s="22"/>
    </row>
    <row r="7971" spans="1:13" ht="15.45" customHeight="1" thickBot="1" x14ac:dyDescent="0.35">
      <c r="A7971" s="10" t="s">
        <v>14230</v>
      </c>
      <c r="B7971" s="5" t="s">
        <v>14231</v>
      </c>
      <c r="C7971" s="5" t="s">
        <v>14232</v>
      </c>
      <c r="D7971" s="84" t="s">
        <v>14233</v>
      </c>
      <c r="E7971" s="84"/>
      <c r="F7971" s="84"/>
      <c r="G7971" s="84"/>
      <c r="H7971" s="84"/>
      <c r="I7971" s="84"/>
      <c r="J7971" s="84"/>
      <c r="K7971" s="20">
        <f>SUM(K7974:K7974)</f>
        <v>1</v>
      </c>
      <c r="L7971" s="21">
        <f>ROUND(0*(1+M2/100),2)</f>
        <v>0</v>
      </c>
      <c r="M7971" s="21">
        <f>ROUND(K7971*L7971,2)</f>
        <v>0</v>
      </c>
    </row>
    <row r="7972" spans="1:13" ht="76.8" customHeight="1" thickBot="1" x14ac:dyDescent="0.35">
      <c r="A7972" s="22"/>
      <c r="B7972" s="22"/>
      <c r="C7972" s="22"/>
      <c r="D7972" s="84" t="s">
        <v>14234</v>
      </c>
      <c r="E7972" s="84"/>
      <c r="F7972" s="84"/>
      <c r="G7972" s="84"/>
      <c r="H7972" s="84"/>
      <c r="I7972" s="84"/>
      <c r="J7972" s="84"/>
      <c r="K7972" s="84"/>
      <c r="L7972" s="84"/>
      <c r="M7972" s="84"/>
    </row>
    <row r="7973" spans="1:13" ht="15.15" customHeight="1" thickBot="1" x14ac:dyDescent="0.35">
      <c r="A7973" s="22"/>
      <c r="B7973" s="22"/>
      <c r="C7973" s="22"/>
      <c r="D7973" s="22"/>
      <c r="E7973" s="23"/>
      <c r="F7973" s="25" t="s">
        <v>14235</v>
      </c>
      <c r="G7973" s="25" t="s">
        <v>14236</v>
      </c>
      <c r="H7973" s="25" t="s">
        <v>14237</v>
      </c>
      <c r="I7973" s="25" t="s">
        <v>14238</v>
      </c>
      <c r="J7973" s="25" t="s">
        <v>14239</v>
      </c>
      <c r="K7973" s="25" t="s">
        <v>14240</v>
      </c>
      <c r="L7973" s="22"/>
      <c r="M7973" s="22"/>
    </row>
    <row r="7974" spans="1:13" ht="15.15" customHeight="1" thickBot="1" x14ac:dyDescent="0.35">
      <c r="A7974" s="22"/>
      <c r="B7974" s="22"/>
      <c r="C7974" s="22"/>
      <c r="D7974" s="26"/>
      <c r="E7974" s="27" t="s">
        <v>14241</v>
      </c>
      <c r="F7974" s="28">
        <v>1</v>
      </c>
      <c r="G7974" s="29"/>
      <c r="H7974" s="29"/>
      <c r="I7974" s="29"/>
      <c r="J7974" s="31">
        <f>ROUND(F7974,3)</f>
        <v>1</v>
      </c>
      <c r="K7974" s="33">
        <f>SUM(J7974:J7974)</f>
        <v>1</v>
      </c>
      <c r="L7974" s="22"/>
      <c r="M7974" s="22"/>
    </row>
    <row r="7975" spans="1:13" ht="15.45" customHeight="1" thickBot="1" x14ac:dyDescent="0.35">
      <c r="A7975" s="10" t="s">
        <v>14242</v>
      </c>
      <c r="B7975" s="5" t="s">
        <v>14243</v>
      </c>
      <c r="C7975" s="5" t="s">
        <v>14244</v>
      </c>
      <c r="D7975" s="84" t="s">
        <v>14245</v>
      </c>
      <c r="E7975" s="84"/>
      <c r="F7975" s="84"/>
      <c r="G7975" s="84"/>
      <c r="H7975" s="84"/>
      <c r="I7975" s="84"/>
      <c r="J7975" s="84"/>
      <c r="K7975" s="20">
        <f>SUM(K7978:K7978)</f>
        <v>1</v>
      </c>
      <c r="L7975" s="21">
        <f>ROUND(0*(1+M2/100),2)</f>
        <v>0</v>
      </c>
      <c r="M7975" s="21">
        <f>ROUND(K7975*L7975,2)</f>
        <v>0</v>
      </c>
    </row>
    <row r="7976" spans="1:13" ht="95.25" customHeight="1" thickBot="1" x14ac:dyDescent="0.35">
      <c r="A7976" s="22"/>
      <c r="B7976" s="22"/>
      <c r="C7976" s="22"/>
      <c r="D7976" s="84" t="s">
        <v>14246</v>
      </c>
      <c r="E7976" s="84"/>
      <c r="F7976" s="84"/>
      <c r="G7976" s="84"/>
      <c r="H7976" s="84"/>
      <c r="I7976" s="84"/>
      <c r="J7976" s="84"/>
      <c r="K7976" s="84"/>
      <c r="L7976" s="84"/>
      <c r="M7976" s="84"/>
    </row>
    <row r="7977" spans="1:13" ht="15.15" customHeight="1" thickBot="1" x14ac:dyDescent="0.35">
      <c r="A7977" s="22"/>
      <c r="B7977" s="22"/>
      <c r="C7977" s="22"/>
      <c r="D7977" s="22"/>
      <c r="E7977" s="23"/>
      <c r="F7977" s="25" t="s">
        <v>14247</v>
      </c>
      <c r="G7977" s="25" t="s">
        <v>14248</v>
      </c>
      <c r="H7977" s="25" t="s">
        <v>14249</v>
      </c>
      <c r="I7977" s="25" t="s">
        <v>14250</v>
      </c>
      <c r="J7977" s="25" t="s">
        <v>14251</v>
      </c>
      <c r="K7977" s="25" t="s">
        <v>14252</v>
      </c>
      <c r="L7977" s="22"/>
      <c r="M7977" s="22"/>
    </row>
    <row r="7978" spans="1:13" ht="15.15" customHeight="1" thickBot="1" x14ac:dyDescent="0.35">
      <c r="A7978" s="22"/>
      <c r="B7978" s="22"/>
      <c r="C7978" s="22"/>
      <c r="D7978" s="26"/>
      <c r="E7978" s="27" t="s">
        <v>14253</v>
      </c>
      <c r="F7978" s="28">
        <v>1</v>
      </c>
      <c r="G7978" s="29"/>
      <c r="H7978" s="29"/>
      <c r="I7978" s="29"/>
      <c r="J7978" s="31">
        <f>ROUND(F7978,3)</f>
        <v>1</v>
      </c>
      <c r="K7978" s="33">
        <f>SUM(J7978:J7978)</f>
        <v>1</v>
      </c>
      <c r="L7978" s="22"/>
      <c r="M7978" s="22"/>
    </row>
    <row r="7979" spans="1:13" ht="15.45" customHeight="1" thickBot="1" x14ac:dyDescent="0.35">
      <c r="A7979" s="10" t="s">
        <v>14254</v>
      </c>
      <c r="B7979" s="5" t="s">
        <v>14255</v>
      </c>
      <c r="C7979" s="5" t="s">
        <v>14256</v>
      </c>
      <c r="D7979" s="84" t="s">
        <v>14257</v>
      </c>
      <c r="E7979" s="84"/>
      <c r="F7979" s="84"/>
      <c r="G7979" s="84"/>
      <c r="H7979" s="84"/>
      <c r="I7979" s="84"/>
      <c r="J7979" s="84"/>
      <c r="K7979" s="20">
        <f>SUM(K7982:K7982)</f>
        <v>2</v>
      </c>
      <c r="L7979" s="21">
        <f>ROUND(0*(1+M2/100),2)</f>
        <v>0</v>
      </c>
      <c r="M7979" s="21">
        <f>ROUND(K7979*L7979,2)</f>
        <v>0</v>
      </c>
    </row>
    <row r="7980" spans="1:13" ht="85.95" customHeight="1" thickBot="1" x14ac:dyDescent="0.35">
      <c r="A7980" s="22"/>
      <c r="B7980" s="22"/>
      <c r="C7980" s="22"/>
      <c r="D7980" s="84" t="s">
        <v>14258</v>
      </c>
      <c r="E7980" s="84"/>
      <c r="F7980" s="84"/>
      <c r="G7980" s="84"/>
      <c r="H7980" s="84"/>
      <c r="I7980" s="84"/>
      <c r="J7980" s="84"/>
      <c r="K7980" s="84"/>
      <c r="L7980" s="84"/>
      <c r="M7980" s="84"/>
    </row>
    <row r="7981" spans="1:13" ht="15.15" customHeight="1" thickBot="1" x14ac:dyDescent="0.35">
      <c r="A7981" s="22"/>
      <c r="B7981" s="22"/>
      <c r="C7981" s="22"/>
      <c r="D7981" s="22"/>
      <c r="E7981" s="23"/>
      <c r="F7981" s="25" t="s">
        <v>14259</v>
      </c>
      <c r="G7981" s="25" t="s">
        <v>14260</v>
      </c>
      <c r="H7981" s="25" t="s">
        <v>14261</v>
      </c>
      <c r="I7981" s="25" t="s">
        <v>14262</v>
      </c>
      <c r="J7981" s="25" t="s">
        <v>14263</v>
      </c>
      <c r="K7981" s="25" t="s">
        <v>14264</v>
      </c>
      <c r="L7981" s="22"/>
      <c r="M7981" s="22"/>
    </row>
    <row r="7982" spans="1:13" ht="15.15" customHeight="1" thickBot="1" x14ac:dyDescent="0.35">
      <c r="A7982" s="22"/>
      <c r="B7982" s="22"/>
      <c r="C7982" s="22"/>
      <c r="D7982" s="26"/>
      <c r="E7982" s="27" t="s">
        <v>14265</v>
      </c>
      <c r="F7982" s="28">
        <v>2</v>
      </c>
      <c r="G7982" s="29"/>
      <c r="H7982" s="29"/>
      <c r="I7982" s="29"/>
      <c r="J7982" s="31">
        <f>ROUND(F7982,3)</f>
        <v>2</v>
      </c>
      <c r="K7982" s="33">
        <f>SUM(J7982:J7982)</f>
        <v>2</v>
      </c>
      <c r="L7982" s="22"/>
      <c r="M7982" s="22"/>
    </row>
    <row r="7983" spans="1:13" ht="15.45" customHeight="1" thickBot="1" x14ac:dyDescent="0.35">
      <c r="A7983" s="10" t="s">
        <v>14266</v>
      </c>
      <c r="B7983" s="5" t="s">
        <v>14267</v>
      </c>
      <c r="C7983" s="5" t="s">
        <v>14268</v>
      </c>
      <c r="D7983" s="84" t="s">
        <v>14269</v>
      </c>
      <c r="E7983" s="84"/>
      <c r="F7983" s="84"/>
      <c r="G7983" s="84"/>
      <c r="H7983" s="84"/>
      <c r="I7983" s="84"/>
      <c r="J7983" s="84"/>
      <c r="K7983" s="20">
        <f>SUM(K7986:K7986)</f>
        <v>1</v>
      </c>
      <c r="L7983" s="21">
        <f>ROUND(0*(1+M2/100),2)</f>
        <v>0</v>
      </c>
      <c r="M7983" s="21">
        <f>ROUND(K7983*L7983,2)</f>
        <v>0</v>
      </c>
    </row>
    <row r="7984" spans="1:13" ht="95.25" customHeight="1" thickBot="1" x14ac:dyDescent="0.35">
      <c r="A7984" s="22"/>
      <c r="B7984" s="22"/>
      <c r="C7984" s="22"/>
      <c r="D7984" s="84" t="s">
        <v>14270</v>
      </c>
      <c r="E7984" s="84"/>
      <c r="F7984" s="84"/>
      <c r="G7984" s="84"/>
      <c r="H7984" s="84"/>
      <c r="I7984" s="84"/>
      <c r="J7984" s="84"/>
      <c r="K7984" s="84"/>
      <c r="L7984" s="84"/>
      <c r="M7984" s="84"/>
    </row>
    <row r="7985" spans="1:13" ht="15.15" customHeight="1" thickBot="1" x14ac:dyDescent="0.35">
      <c r="A7985" s="22"/>
      <c r="B7985" s="22"/>
      <c r="C7985" s="22"/>
      <c r="D7985" s="22"/>
      <c r="E7985" s="23"/>
      <c r="F7985" s="25" t="s">
        <v>14271</v>
      </c>
      <c r="G7985" s="25" t="s">
        <v>14272</v>
      </c>
      <c r="H7985" s="25" t="s">
        <v>14273</v>
      </c>
      <c r="I7985" s="25" t="s">
        <v>14274</v>
      </c>
      <c r="J7985" s="25" t="s">
        <v>14275</v>
      </c>
      <c r="K7985" s="25" t="s">
        <v>14276</v>
      </c>
      <c r="L7985" s="22"/>
      <c r="M7985" s="22"/>
    </row>
    <row r="7986" spans="1:13" ht="15.15" customHeight="1" thickBot="1" x14ac:dyDescent="0.35">
      <c r="A7986" s="22"/>
      <c r="B7986" s="22"/>
      <c r="C7986" s="22"/>
      <c r="D7986" s="26"/>
      <c r="E7986" s="27" t="s">
        <v>14277</v>
      </c>
      <c r="F7986" s="28">
        <v>1</v>
      </c>
      <c r="G7986" s="29"/>
      <c r="H7986" s="29"/>
      <c r="I7986" s="29"/>
      <c r="J7986" s="31">
        <f>ROUND(F7986,3)</f>
        <v>1</v>
      </c>
      <c r="K7986" s="33">
        <f>SUM(J7986:J7986)</f>
        <v>1</v>
      </c>
      <c r="L7986" s="22"/>
      <c r="M7986" s="22"/>
    </row>
    <row r="7987" spans="1:13" ht="15.45" customHeight="1" thickBot="1" x14ac:dyDescent="0.35">
      <c r="A7987" s="10" t="s">
        <v>14278</v>
      </c>
      <c r="B7987" s="5" t="s">
        <v>14279</v>
      </c>
      <c r="C7987" s="5" t="s">
        <v>14280</v>
      </c>
      <c r="D7987" s="84" t="s">
        <v>14281</v>
      </c>
      <c r="E7987" s="84"/>
      <c r="F7987" s="84"/>
      <c r="G7987" s="84"/>
      <c r="H7987" s="84"/>
      <c r="I7987" s="84"/>
      <c r="J7987" s="84"/>
      <c r="K7987" s="20">
        <f>SUM(K7990:K7990)</f>
        <v>1</v>
      </c>
      <c r="L7987" s="21">
        <f>ROUND(0*(1+M2/100),2)</f>
        <v>0</v>
      </c>
      <c r="M7987" s="21">
        <f>ROUND(K7987*L7987,2)</f>
        <v>0</v>
      </c>
    </row>
    <row r="7988" spans="1:13" ht="95.25" customHeight="1" thickBot="1" x14ac:dyDescent="0.35">
      <c r="A7988" s="22"/>
      <c r="B7988" s="22"/>
      <c r="C7988" s="22"/>
      <c r="D7988" s="84" t="s">
        <v>14282</v>
      </c>
      <c r="E7988" s="84"/>
      <c r="F7988" s="84"/>
      <c r="G7988" s="84"/>
      <c r="H7988" s="84"/>
      <c r="I7988" s="84"/>
      <c r="J7988" s="84"/>
      <c r="K7988" s="84"/>
      <c r="L7988" s="84"/>
      <c r="M7988" s="84"/>
    </row>
    <row r="7989" spans="1:13" ht="15.15" customHeight="1" thickBot="1" x14ac:dyDescent="0.35">
      <c r="A7989" s="22"/>
      <c r="B7989" s="22"/>
      <c r="C7989" s="22"/>
      <c r="D7989" s="22"/>
      <c r="E7989" s="23"/>
      <c r="F7989" s="25" t="s">
        <v>14283</v>
      </c>
      <c r="G7989" s="25" t="s">
        <v>14284</v>
      </c>
      <c r="H7989" s="25" t="s">
        <v>14285</v>
      </c>
      <c r="I7989" s="25" t="s">
        <v>14286</v>
      </c>
      <c r="J7989" s="25" t="s">
        <v>14287</v>
      </c>
      <c r="K7989" s="25" t="s">
        <v>14288</v>
      </c>
      <c r="L7989" s="22"/>
      <c r="M7989" s="22"/>
    </row>
    <row r="7990" spans="1:13" ht="15.15" customHeight="1" thickBot="1" x14ac:dyDescent="0.35">
      <c r="A7990" s="22"/>
      <c r="B7990" s="22"/>
      <c r="C7990" s="22"/>
      <c r="D7990" s="26"/>
      <c r="E7990" s="27" t="s">
        <v>14289</v>
      </c>
      <c r="F7990" s="28">
        <v>1</v>
      </c>
      <c r="G7990" s="29"/>
      <c r="H7990" s="29"/>
      <c r="I7990" s="29"/>
      <c r="J7990" s="31">
        <f>ROUND(F7990,3)</f>
        <v>1</v>
      </c>
      <c r="K7990" s="33">
        <f>SUM(J7990:J7990)</f>
        <v>1</v>
      </c>
      <c r="L7990" s="22"/>
      <c r="M7990" s="22"/>
    </row>
    <row r="7991" spans="1:13" ht="15.45" customHeight="1" thickBot="1" x14ac:dyDescent="0.35">
      <c r="A7991" s="10" t="s">
        <v>14290</v>
      </c>
      <c r="B7991" s="5" t="s">
        <v>14291</v>
      </c>
      <c r="C7991" s="5" t="s">
        <v>14292</v>
      </c>
      <c r="D7991" s="84" t="s">
        <v>14293</v>
      </c>
      <c r="E7991" s="84"/>
      <c r="F7991" s="84"/>
      <c r="G7991" s="84"/>
      <c r="H7991" s="84"/>
      <c r="I7991" s="84"/>
      <c r="J7991" s="84"/>
      <c r="K7991" s="20">
        <f>SUM(K7994:K7994)</f>
        <v>1</v>
      </c>
      <c r="L7991" s="21">
        <f>ROUND(0*(1+M2/100),2)</f>
        <v>0</v>
      </c>
      <c r="M7991" s="21">
        <f>ROUND(K7991*L7991,2)</f>
        <v>0</v>
      </c>
    </row>
    <row r="7992" spans="1:13" ht="95.25" customHeight="1" thickBot="1" x14ac:dyDescent="0.35">
      <c r="A7992" s="22"/>
      <c r="B7992" s="22"/>
      <c r="C7992" s="22"/>
      <c r="D7992" s="84" t="s">
        <v>14294</v>
      </c>
      <c r="E7992" s="84"/>
      <c r="F7992" s="84"/>
      <c r="G7992" s="84"/>
      <c r="H7992" s="84"/>
      <c r="I7992" s="84"/>
      <c r="J7992" s="84"/>
      <c r="K7992" s="84"/>
      <c r="L7992" s="84"/>
      <c r="M7992" s="84"/>
    </row>
    <row r="7993" spans="1:13" ht="15.15" customHeight="1" thickBot="1" x14ac:dyDescent="0.35">
      <c r="A7993" s="22"/>
      <c r="B7993" s="22"/>
      <c r="C7993" s="22"/>
      <c r="D7993" s="22"/>
      <c r="E7993" s="23"/>
      <c r="F7993" s="25" t="s">
        <v>14295</v>
      </c>
      <c r="G7993" s="25" t="s">
        <v>14296</v>
      </c>
      <c r="H7993" s="25" t="s">
        <v>14297</v>
      </c>
      <c r="I7993" s="25" t="s">
        <v>14298</v>
      </c>
      <c r="J7993" s="25" t="s">
        <v>14299</v>
      </c>
      <c r="K7993" s="25" t="s">
        <v>14300</v>
      </c>
      <c r="L7993" s="22"/>
      <c r="M7993" s="22"/>
    </row>
    <row r="7994" spans="1:13" ht="15.15" customHeight="1" thickBot="1" x14ac:dyDescent="0.35">
      <c r="A7994" s="22"/>
      <c r="B7994" s="22"/>
      <c r="C7994" s="22"/>
      <c r="D7994" s="26"/>
      <c r="E7994" s="27" t="s">
        <v>14301</v>
      </c>
      <c r="F7994" s="28">
        <v>1</v>
      </c>
      <c r="G7994" s="29"/>
      <c r="H7994" s="29"/>
      <c r="I7994" s="29"/>
      <c r="J7994" s="31">
        <f>ROUND(F7994,3)</f>
        <v>1</v>
      </c>
      <c r="K7994" s="33">
        <f>SUM(J7994:J7994)</f>
        <v>1</v>
      </c>
      <c r="L7994" s="22"/>
      <c r="M7994" s="22"/>
    </row>
    <row r="7995" spans="1:13" ht="15.45" customHeight="1" thickBot="1" x14ac:dyDescent="0.35">
      <c r="A7995" s="10" t="s">
        <v>14302</v>
      </c>
      <c r="B7995" s="5" t="s">
        <v>14303</v>
      </c>
      <c r="C7995" s="5" t="s">
        <v>14304</v>
      </c>
      <c r="D7995" s="84" t="s">
        <v>14305</v>
      </c>
      <c r="E7995" s="84"/>
      <c r="F7995" s="84"/>
      <c r="G7995" s="84"/>
      <c r="H7995" s="84"/>
      <c r="I7995" s="84"/>
      <c r="J7995" s="84"/>
      <c r="K7995" s="20">
        <f>SUM(K7998:K7998)</f>
        <v>2</v>
      </c>
      <c r="L7995" s="21">
        <f>ROUND(0*(1+M2/100),2)</f>
        <v>0</v>
      </c>
      <c r="M7995" s="21">
        <f>ROUND(K7995*L7995,2)</f>
        <v>0</v>
      </c>
    </row>
    <row r="7996" spans="1:13" ht="58.35" customHeight="1" thickBot="1" x14ac:dyDescent="0.35">
      <c r="A7996" s="22"/>
      <c r="B7996" s="22"/>
      <c r="C7996" s="22"/>
      <c r="D7996" s="84" t="s">
        <v>14306</v>
      </c>
      <c r="E7996" s="84"/>
      <c r="F7996" s="84"/>
      <c r="G7996" s="84"/>
      <c r="H7996" s="84"/>
      <c r="I7996" s="84"/>
      <c r="J7996" s="84"/>
      <c r="K7996" s="84"/>
      <c r="L7996" s="84"/>
      <c r="M7996" s="84"/>
    </row>
    <row r="7997" spans="1:13" ht="15.15" customHeight="1" thickBot="1" x14ac:dyDescent="0.35">
      <c r="A7997" s="22"/>
      <c r="B7997" s="22"/>
      <c r="C7997" s="22"/>
      <c r="D7997" s="22"/>
      <c r="E7997" s="23"/>
      <c r="F7997" s="25" t="s">
        <v>14307</v>
      </c>
      <c r="G7997" s="25" t="s">
        <v>14308</v>
      </c>
      <c r="H7997" s="25" t="s">
        <v>14309</v>
      </c>
      <c r="I7997" s="25" t="s">
        <v>14310</v>
      </c>
      <c r="J7997" s="25" t="s">
        <v>14311</v>
      </c>
      <c r="K7997" s="25" t="s">
        <v>14312</v>
      </c>
      <c r="L7997" s="22"/>
      <c r="M7997" s="22"/>
    </row>
    <row r="7998" spans="1:13" ht="21.3" customHeight="1" thickBot="1" x14ac:dyDescent="0.35">
      <c r="A7998" s="22"/>
      <c r="B7998" s="22"/>
      <c r="C7998" s="22"/>
      <c r="D7998" s="26"/>
      <c r="E7998" s="27" t="s">
        <v>14313</v>
      </c>
      <c r="F7998" s="28">
        <v>2</v>
      </c>
      <c r="G7998" s="29"/>
      <c r="H7998" s="29"/>
      <c r="I7998" s="29"/>
      <c r="J7998" s="31">
        <f>ROUND(F7998,3)</f>
        <v>2</v>
      </c>
      <c r="K7998" s="33">
        <f>SUM(J7998:J7998)</f>
        <v>2</v>
      </c>
      <c r="L7998" s="22"/>
      <c r="M7998" s="22"/>
    </row>
    <row r="7999" spans="1:13" ht="15.45" customHeight="1" thickBot="1" x14ac:dyDescent="0.35">
      <c r="A7999" s="34"/>
      <c r="B7999" s="34"/>
      <c r="C7999" s="34"/>
      <c r="D7999" s="62" t="s">
        <v>14314</v>
      </c>
      <c r="E7999" s="63"/>
      <c r="F7999" s="63"/>
      <c r="G7999" s="63"/>
      <c r="H7999" s="63"/>
      <c r="I7999" s="63"/>
      <c r="J7999" s="63"/>
      <c r="K7999" s="63"/>
      <c r="L7999" s="64">
        <f>M7895+M7899+M7903+M7907+M7911+M7915+M7919+M7923+M7927+M7931+M7935+M7939+M7943+M7947+M7951+M7955+M7959+M7963+M7967+M7971+M7975+M7979+M7983+M7987+M7991+M7995</f>
        <v>0</v>
      </c>
      <c r="M7999" s="64">
        <f>ROUND(L7999,2)</f>
        <v>0</v>
      </c>
    </row>
    <row r="8000" spans="1:13" ht="15.45" customHeight="1" thickBot="1" x14ac:dyDescent="0.35">
      <c r="A8000" s="65" t="s">
        <v>14315</v>
      </c>
      <c r="B8000" s="65" t="s">
        <v>14316</v>
      </c>
      <c r="C8000" s="66"/>
      <c r="D8000" s="90" t="s">
        <v>14317</v>
      </c>
      <c r="E8000" s="90"/>
      <c r="F8000" s="90"/>
      <c r="G8000" s="90"/>
      <c r="H8000" s="90"/>
      <c r="I8000" s="90"/>
      <c r="J8000" s="90"/>
      <c r="K8000" s="66"/>
      <c r="L8000" s="67">
        <f>L8021</f>
        <v>0</v>
      </c>
      <c r="M8000" s="67">
        <f>ROUND(L8000,2)</f>
        <v>0</v>
      </c>
    </row>
    <row r="8001" spans="1:13" ht="15.45" customHeight="1" thickBot="1" x14ac:dyDescent="0.35">
      <c r="A8001" s="10" t="s">
        <v>14318</v>
      </c>
      <c r="B8001" s="5" t="s">
        <v>14319</v>
      </c>
      <c r="C8001" s="5" t="s">
        <v>14320</v>
      </c>
      <c r="D8001" s="84" t="s">
        <v>14321</v>
      </c>
      <c r="E8001" s="84"/>
      <c r="F8001" s="84"/>
      <c r="G8001" s="84"/>
      <c r="H8001" s="84"/>
      <c r="I8001" s="84"/>
      <c r="J8001" s="84"/>
      <c r="K8001" s="20">
        <f>SUM(K8004:K8004)</f>
        <v>1.2</v>
      </c>
      <c r="L8001" s="21">
        <f>ROUND(0*(1+M2/100),2)</f>
        <v>0</v>
      </c>
      <c r="M8001" s="21">
        <f>ROUND(K8001*L8001,2)</f>
        <v>0</v>
      </c>
    </row>
    <row r="8002" spans="1:13" ht="39.75" customHeight="1" thickBot="1" x14ac:dyDescent="0.35">
      <c r="A8002" s="22"/>
      <c r="B8002" s="22"/>
      <c r="C8002" s="22"/>
      <c r="D8002" s="84" t="s">
        <v>14322</v>
      </c>
      <c r="E8002" s="84"/>
      <c r="F8002" s="84"/>
      <c r="G8002" s="84"/>
      <c r="H8002" s="84"/>
      <c r="I8002" s="84"/>
      <c r="J8002" s="84"/>
      <c r="K8002" s="84"/>
      <c r="L8002" s="84"/>
      <c r="M8002" s="84"/>
    </row>
    <row r="8003" spans="1:13" ht="15.15" customHeight="1" thickBot="1" x14ac:dyDescent="0.35">
      <c r="A8003" s="22"/>
      <c r="B8003" s="22"/>
      <c r="C8003" s="22"/>
      <c r="D8003" s="22"/>
      <c r="E8003" s="23"/>
      <c r="F8003" s="25" t="s">
        <v>14323</v>
      </c>
      <c r="G8003" s="25" t="s">
        <v>14324</v>
      </c>
      <c r="H8003" s="25" t="s">
        <v>14325</v>
      </c>
      <c r="I8003" s="25" t="s">
        <v>14326</v>
      </c>
      <c r="J8003" s="25" t="s">
        <v>14327</v>
      </c>
      <c r="K8003" s="25" t="s">
        <v>14328</v>
      </c>
      <c r="L8003" s="22"/>
      <c r="M8003" s="22"/>
    </row>
    <row r="8004" spans="1:13" ht="15.15" customHeight="1" thickBot="1" x14ac:dyDescent="0.35">
      <c r="A8004" s="22"/>
      <c r="B8004" s="22"/>
      <c r="C8004" s="22"/>
      <c r="D8004" s="26"/>
      <c r="E8004" s="27" t="s">
        <v>14329</v>
      </c>
      <c r="F8004" s="28">
        <v>1.2</v>
      </c>
      <c r="G8004" s="29"/>
      <c r="H8004" s="29"/>
      <c r="I8004" s="29"/>
      <c r="J8004" s="31">
        <f>ROUND(F8004,3)</f>
        <v>1.2</v>
      </c>
      <c r="K8004" s="33">
        <f>SUM(J8004:J8004)</f>
        <v>1.2</v>
      </c>
      <c r="L8004" s="22"/>
      <c r="M8004" s="22"/>
    </row>
    <row r="8005" spans="1:13" ht="15.45" customHeight="1" thickBot="1" x14ac:dyDescent="0.35">
      <c r="A8005" s="10" t="s">
        <v>14330</v>
      </c>
      <c r="B8005" s="5" t="s">
        <v>14331</v>
      </c>
      <c r="C8005" s="5" t="s">
        <v>14332</v>
      </c>
      <c r="D8005" s="84" t="s">
        <v>14333</v>
      </c>
      <c r="E8005" s="84"/>
      <c r="F8005" s="84"/>
      <c r="G8005" s="84"/>
      <c r="H8005" s="84"/>
      <c r="I8005" s="84"/>
      <c r="J8005" s="84"/>
      <c r="K8005" s="20">
        <f>SUM(K8008:K8008)</f>
        <v>1</v>
      </c>
      <c r="L8005" s="21">
        <f>ROUND(0*(1+M2/100),2)</f>
        <v>0</v>
      </c>
      <c r="M8005" s="21">
        <f>ROUND(K8005*L8005,2)</f>
        <v>0</v>
      </c>
    </row>
    <row r="8006" spans="1:13" ht="85.95" customHeight="1" thickBot="1" x14ac:dyDescent="0.35">
      <c r="A8006" s="22"/>
      <c r="B8006" s="22"/>
      <c r="C8006" s="22"/>
      <c r="D8006" s="84" t="s">
        <v>14334</v>
      </c>
      <c r="E8006" s="84"/>
      <c r="F8006" s="84"/>
      <c r="G8006" s="84"/>
      <c r="H8006" s="84"/>
      <c r="I8006" s="84"/>
      <c r="J8006" s="84"/>
      <c r="K8006" s="84"/>
      <c r="L8006" s="84"/>
      <c r="M8006" s="84"/>
    </row>
    <row r="8007" spans="1:13" ht="15.15" customHeight="1" thickBot="1" x14ac:dyDescent="0.35">
      <c r="A8007" s="22"/>
      <c r="B8007" s="22"/>
      <c r="C8007" s="22"/>
      <c r="D8007" s="22"/>
      <c r="E8007" s="23"/>
      <c r="F8007" s="25" t="s">
        <v>14335</v>
      </c>
      <c r="G8007" s="25" t="s">
        <v>14336</v>
      </c>
      <c r="H8007" s="25" t="s">
        <v>14337</v>
      </c>
      <c r="I8007" s="25" t="s">
        <v>14338</v>
      </c>
      <c r="J8007" s="25" t="s">
        <v>14339</v>
      </c>
      <c r="K8007" s="25" t="s">
        <v>14340</v>
      </c>
      <c r="L8007" s="22"/>
      <c r="M8007" s="22"/>
    </row>
    <row r="8008" spans="1:13" ht="15.15" customHeight="1" thickBot="1" x14ac:dyDescent="0.35">
      <c r="A8008" s="22"/>
      <c r="B8008" s="22"/>
      <c r="C8008" s="22"/>
      <c r="D8008" s="26"/>
      <c r="E8008" s="27" t="s">
        <v>14341</v>
      </c>
      <c r="F8008" s="28">
        <v>1</v>
      </c>
      <c r="G8008" s="29"/>
      <c r="H8008" s="29"/>
      <c r="I8008" s="29"/>
      <c r="J8008" s="31">
        <f>ROUND(F8008,3)</f>
        <v>1</v>
      </c>
      <c r="K8008" s="33">
        <f>SUM(J8008:J8008)</f>
        <v>1</v>
      </c>
      <c r="L8008" s="22"/>
      <c r="M8008" s="22"/>
    </row>
    <row r="8009" spans="1:13" ht="15.45" customHeight="1" thickBot="1" x14ac:dyDescent="0.35">
      <c r="A8009" s="10" t="s">
        <v>14342</v>
      </c>
      <c r="B8009" s="5" t="s">
        <v>14343</v>
      </c>
      <c r="C8009" s="5" t="s">
        <v>14344</v>
      </c>
      <c r="D8009" s="84" t="s">
        <v>14345</v>
      </c>
      <c r="E8009" s="84"/>
      <c r="F8009" s="84"/>
      <c r="G8009" s="84"/>
      <c r="H8009" s="84"/>
      <c r="I8009" s="84"/>
      <c r="J8009" s="84"/>
      <c r="K8009" s="20">
        <f>SUM(K8012:K8012)</f>
        <v>1</v>
      </c>
      <c r="L8009" s="21">
        <f>ROUND(0*(1+M2/100),2)</f>
        <v>0</v>
      </c>
      <c r="M8009" s="21">
        <f>ROUND(K8009*L8009,2)</f>
        <v>0</v>
      </c>
    </row>
    <row r="8010" spans="1:13" ht="49.05" customHeight="1" thickBot="1" x14ac:dyDescent="0.35">
      <c r="A8010" s="22"/>
      <c r="B8010" s="22"/>
      <c r="C8010" s="22"/>
      <c r="D8010" s="84" t="s">
        <v>14346</v>
      </c>
      <c r="E8010" s="84"/>
      <c r="F8010" s="84"/>
      <c r="G8010" s="84"/>
      <c r="H8010" s="84"/>
      <c r="I8010" s="84"/>
      <c r="J8010" s="84"/>
      <c r="K8010" s="84"/>
      <c r="L8010" s="84"/>
      <c r="M8010" s="84"/>
    </row>
    <row r="8011" spans="1:13" ht="15.15" customHeight="1" thickBot="1" x14ac:dyDescent="0.35">
      <c r="A8011" s="22"/>
      <c r="B8011" s="22"/>
      <c r="C8011" s="22"/>
      <c r="D8011" s="22"/>
      <c r="E8011" s="23"/>
      <c r="F8011" s="25" t="s">
        <v>14347</v>
      </c>
      <c r="G8011" s="25" t="s">
        <v>14348</v>
      </c>
      <c r="H8011" s="25" t="s">
        <v>14349</v>
      </c>
      <c r="I8011" s="25" t="s">
        <v>14350</v>
      </c>
      <c r="J8011" s="25" t="s">
        <v>14351</v>
      </c>
      <c r="K8011" s="25" t="s">
        <v>14352</v>
      </c>
      <c r="L8011" s="22"/>
      <c r="M8011" s="22"/>
    </row>
    <row r="8012" spans="1:13" ht="15.15" customHeight="1" thickBot="1" x14ac:dyDescent="0.35">
      <c r="A8012" s="22"/>
      <c r="B8012" s="22"/>
      <c r="C8012" s="22"/>
      <c r="D8012" s="26"/>
      <c r="E8012" s="27" t="s">
        <v>14353</v>
      </c>
      <c r="F8012" s="28">
        <v>1</v>
      </c>
      <c r="G8012" s="29"/>
      <c r="H8012" s="29"/>
      <c r="I8012" s="29"/>
      <c r="J8012" s="31">
        <f>ROUND(F8012,3)</f>
        <v>1</v>
      </c>
      <c r="K8012" s="33">
        <f>SUM(J8012:J8012)</f>
        <v>1</v>
      </c>
      <c r="L8012" s="22"/>
      <c r="M8012" s="22"/>
    </row>
    <row r="8013" spans="1:13" ht="15.45" customHeight="1" thickBot="1" x14ac:dyDescent="0.35">
      <c r="A8013" s="10" t="s">
        <v>14354</v>
      </c>
      <c r="B8013" s="5" t="s">
        <v>14355</v>
      </c>
      <c r="C8013" s="5" t="s">
        <v>14356</v>
      </c>
      <c r="D8013" s="84" t="s">
        <v>14357</v>
      </c>
      <c r="E8013" s="84"/>
      <c r="F8013" s="84"/>
      <c r="G8013" s="84"/>
      <c r="H8013" s="84"/>
      <c r="I8013" s="84"/>
      <c r="J8013" s="84"/>
      <c r="K8013" s="20">
        <f>SUM(K8016:K8016)</f>
        <v>16</v>
      </c>
      <c r="L8013" s="21">
        <f>ROUND(0*(1+M2/100),2)</f>
        <v>0</v>
      </c>
      <c r="M8013" s="21">
        <f>ROUND(K8013*L8013,2)</f>
        <v>0</v>
      </c>
    </row>
    <row r="8014" spans="1:13" ht="30.6" customHeight="1" thickBot="1" x14ac:dyDescent="0.35">
      <c r="A8014" s="22"/>
      <c r="B8014" s="22"/>
      <c r="C8014" s="22"/>
      <c r="D8014" s="84" t="s">
        <v>14358</v>
      </c>
      <c r="E8014" s="84"/>
      <c r="F8014" s="84"/>
      <c r="G8014" s="84"/>
      <c r="H8014" s="84"/>
      <c r="I8014" s="84"/>
      <c r="J8014" s="84"/>
      <c r="K8014" s="84"/>
      <c r="L8014" s="84"/>
      <c r="M8014" s="84"/>
    </row>
    <row r="8015" spans="1:13" ht="15.15" customHeight="1" thickBot="1" x14ac:dyDescent="0.35">
      <c r="A8015" s="22"/>
      <c r="B8015" s="22"/>
      <c r="C8015" s="22"/>
      <c r="D8015" s="22"/>
      <c r="E8015" s="23"/>
      <c r="F8015" s="25" t="s">
        <v>14359</v>
      </c>
      <c r="G8015" s="25" t="s">
        <v>14360</v>
      </c>
      <c r="H8015" s="25" t="s">
        <v>14361</v>
      </c>
      <c r="I8015" s="25" t="s">
        <v>14362</v>
      </c>
      <c r="J8015" s="25" t="s">
        <v>14363</v>
      </c>
      <c r="K8015" s="25" t="s">
        <v>14364</v>
      </c>
      <c r="L8015" s="22"/>
      <c r="M8015" s="22"/>
    </row>
    <row r="8016" spans="1:13" ht="30.6" customHeight="1" thickBot="1" x14ac:dyDescent="0.35">
      <c r="A8016" s="22"/>
      <c r="B8016" s="22"/>
      <c r="C8016" s="22"/>
      <c r="D8016" s="26"/>
      <c r="E8016" s="27" t="s">
        <v>14365</v>
      </c>
      <c r="F8016" s="28">
        <v>16</v>
      </c>
      <c r="G8016" s="29"/>
      <c r="H8016" s="29"/>
      <c r="I8016" s="29"/>
      <c r="J8016" s="31">
        <f>ROUND(F8016,3)</f>
        <v>16</v>
      </c>
      <c r="K8016" s="33">
        <f>SUM(J8016:J8016)</f>
        <v>16</v>
      </c>
      <c r="L8016" s="22"/>
      <c r="M8016" s="22"/>
    </row>
    <row r="8017" spans="1:13" ht="15.45" customHeight="1" thickBot="1" x14ac:dyDescent="0.35">
      <c r="A8017" s="10" t="s">
        <v>14366</v>
      </c>
      <c r="B8017" s="5" t="s">
        <v>14367</v>
      </c>
      <c r="C8017" s="5" t="s">
        <v>14368</v>
      </c>
      <c r="D8017" s="84" t="s">
        <v>14369</v>
      </c>
      <c r="E8017" s="84"/>
      <c r="F8017" s="84"/>
      <c r="G8017" s="84"/>
      <c r="H8017" s="84"/>
      <c r="I8017" s="84"/>
      <c r="J8017" s="84"/>
      <c r="K8017" s="20">
        <f>SUM(K8020:K8020)</f>
        <v>1</v>
      </c>
      <c r="L8017" s="21">
        <f>ROUND(0*(1+M2/100),2)</f>
        <v>0</v>
      </c>
      <c r="M8017" s="21">
        <f>ROUND(K8017*L8017,2)</f>
        <v>0</v>
      </c>
    </row>
    <row r="8018" spans="1:13" ht="58.35" customHeight="1" thickBot="1" x14ac:dyDescent="0.35">
      <c r="A8018" s="22"/>
      <c r="B8018" s="22"/>
      <c r="C8018" s="22"/>
      <c r="D8018" s="84" t="s">
        <v>14370</v>
      </c>
      <c r="E8018" s="84"/>
      <c r="F8018" s="84"/>
      <c r="G8018" s="84"/>
      <c r="H8018" s="84"/>
      <c r="I8018" s="84"/>
      <c r="J8018" s="84"/>
      <c r="K8018" s="84"/>
      <c r="L8018" s="84"/>
      <c r="M8018" s="84"/>
    </row>
    <row r="8019" spans="1:13" ht="15.15" customHeight="1" thickBot="1" x14ac:dyDescent="0.35">
      <c r="A8019" s="22"/>
      <c r="B8019" s="22"/>
      <c r="C8019" s="22"/>
      <c r="D8019" s="22"/>
      <c r="E8019" s="23"/>
      <c r="F8019" s="25" t="s">
        <v>14371</v>
      </c>
      <c r="G8019" s="25" t="s">
        <v>14372</v>
      </c>
      <c r="H8019" s="25" t="s">
        <v>14373</v>
      </c>
      <c r="I8019" s="25" t="s">
        <v>14374</v>
      </c>
      <c r="J8019" s="25" t="s">
        <v>14375</v>
      </c>
      <c r="K8019" s="25" t="s">
        <v>14376</v>
      </c>
      <c r="L8019" s="22"/>
      <c r="M8019" s="22"/>
    </row>
    <row r="8020" spans="1:13" ht="15.15" customHeight="1" thickBot="1" x14ac:dyDescent="0.35">
      <c r="A8020" s="22"/>
      <c r="B8020" s="22"/>
      <c r="C8020" s="22"/>
      <c r="D8020" s="26"/>
      <c r="E8020" s="27" t="s">
        <v>14377</v>
      </c>
      <c r="F8020" s="28">
        <v>1</v>
      </c>
      <c r="G8020" s="29"/>
      <c r="H8020" s="29"/>
      <c r="I8020" s="29"/>
      <c r="J8020" s="31">
        <f>ROUND(F8020,3)</f>
        <v>1</v>
      </c>
      <c r="K8020" s="33">
        <f>SUM(J8020:J8020)</f>
        <v>1</v>
      </c>
      <c r="L8020" s="22"/>
      <c r="M8020" s="22"/>
    </row>
    <row r="8021" spans="1:13" ht="15.45" customHeight="1" thickBot="1" x14ac:dyDescent="0.35">
      <c r="A8021" s="34"/>
      <c r="B8021" s="34"/>
      <c r="C8021" s="34"/>
      <c r="D8021" s="62" t="s">
        <v>14378</v>
      </c>
      <c r="E8021" s="63"/>
      <c r="F8021" s="63"/>
      <c r="G8021" s="63"/>
      <c r="H8021" s="63"/>
      <c r="I8021" s="63"/>
      <c r="J8021" s="63"/>
      <c r="K8021" s="63"/>
      <c r="L8021" s="64">
        <f>M8001+M8005+M8009+M8013+M8017</f>
        <v>0</v>
      </c>
      <c r="M8021" s="64">
        <f>ROUND(L8021,2)</f>
        <v>0</v>
      </c>
    </row>
    <row r="8022" spans="1:13" ht="15.45" customHeight="1" thickBot="1" x14ac:dyDescent="0.35">
      <c r="A8022" s="65" t="s">
        <v>14379</v>
      </c>
      <c r="B8022" s="65" t="s">
        <v>14380</v>
      </c>
      <c r="C8022" s="66"/>
      <c r="D8022" s="90" t="s">
        <v>14381</v>
      </c>
      <c r="E8022" s="90"/>
      <c r="F8022" s="90"/>
      <c r="G8022" s="90"/>
      <c r="H8022" s="90"/>
      <c r="I8022" s="90"/>
      <c r="J8022" s="90"/>
      <c r="K8022" s="66"/>
      <c r="L8022" s="67">
        <f>L8059</f>
        <v>0</v>
      </c>
      <c r="M8022" s="67">
        <f>ROUND(L8022,2)</f>
        <v>0</v>
      </c>
    </row>
    <row r="8023" spans="1:13" ht="15.45" customHeight="1" thickBot="1" x14ac:dyDescent="0.35">
      <c r="A8023" s="10" t="s">
        <v>14382</v>
      </c>
      <c r="B8023" s="5" t="s">
        <v>14383</v>
      </c>
      <c r="C8023" s="5" t="s">
        <v>14384</v>
      </c>
      <c r="D8023" s="84" t="s">
        <v>14385</v>
      </c>
      <c r="E8023" s="84"/>
      <c r="F8023" s="84"/>
      <c r="G8023" s="84"/>
      <c r="H8023" s="84"/>
      <c r="I8023" s="84"/>
      <c r="J8023" s="84"/>
      <c r="K8023" s="20">
        <f>SUM(K8026:K8026)</f>
        <v>1</v>
      </c>
      <c r="L8023" s="21">
        <f>ROUND(0*(1+M2/100),2)</f>
        <v>0</v>
      </c>
      <c r="M8023" s="21">
        <f>ROUND(K8023*L8023,2)</f>
        <v>0</v>
      </c>
    </row>
    <row r="8024" spans="1:13" ht="58.35" customHeight="1" thickBot="1" x14ac:dyDescent="0.35">
      <c r="A8024" s="22"/>
      <c r="B8024" s="22"/>
      <c r="C8024" s="22"/>
      <c r="D8024" s="84" t="s">
        <v>14386</v>
      </c>
      <c r="E8024" s="84"/>
      <c r="F8024" s="84"/>
      <c r="G8024" s="84"/>
      <c r="H8024" s="84"/>
      <c r="I8024" s="84"/>
      <c r="J8024" s="84"/>
      <c r="K8024" s="84"/>
      <c r="L8024" s="84"/>
      <c r="M8024" s="84"/>
    </row>
    <row r="8025" spans="1:13" ht="15.15" customHeight="1" thickBot="1" x14ac:dyDescent="0.35">
      <c r="A8025" s="22"/>
      <c r="B8025" s="22"/>
      <c r="C8025" s="22"/>
      <c r="D8025" s="22"/>
      <c r="E8025" s="23"/>
      <c r="F8025" s="25" t="s">
        <v>14387</v>
      </c>
      <c r="G8025" s="25" t="s">
        <v>14388</v>
      </c>
      <c r="H8025" s="25" t="s">
        <v>14389</v>
      </c>
      <c r="I8025" s="25" t="s">
        <v>14390</v>
      </c>
      <c r="J8025" s="25" t="s">
        <v>14391</v>
      </c>
      <c r="K8025" s="25" t="s">
        <v>14392</v>
      </c>
      <c r="L8025" s="22"/>
      <c r="M8025" s="22"/>
    </row>
    <row r="8026" spans="1:13" ht="15.15" customHeight="1" thickBot="1" x14ac:dyDescent="0.35">
      <c r="A8026" s="22"/>
      <c r="B8026" s="22"/>
      <c r="C8026" s="22"/>
      <c r="D8026" s="26"/>
      <c r="E8026" s="27" t="s">
        <v>14393</v>
      </c>
      <c r="F8026" s="28">
        <v>1</v>
      </c>
      <c r="G8026" s="29"/>
      <c r="H8026" s="29"/>
      <c r="I8026" s="29"/>
      <c r="J8026" s="31">
        <f>ROUND(F8026,3)</f>
        <v>1</v>
      </c>
      <c r="K8026" s="33">
        <f>SUM(J8026:J8026)</f>
        <v>1</v>
      </c>
      <c r="L8026" s="22"/>
      <c r="M8026" s="22"/>
    </row>
    <row r="8027" spans="1:13" ht="15.45" customHeight="1" thickBot="1" x14ac:dyDescent="0.35">
      <c r="A8027" s="10" t="s">
        <v>14394</v>
      </c>
      <c r="B8027" s="5" t="s">
        <v>14395</v>
      </c>
      <c r="C8027" s="5" t="s">
        <v>14396</v>
      </c>
      <c r="D8027" s="84" t="s">
        <v>14397</v>
      </c>
      <c r="E8027" s="84"/>
      <c r="F8027" s="84"/>
      <c r="G8027" s="84"/>
      <c r="H8027" s="84"/>
      <c r="I8027" s="84"/>
      <c r="J8027" s="84"/>
      <c r="K8027" s="20">
        <f>SUM(K8030:K8030)</f>
        <v>1</v>
      </c>
      <c r="L8027" s="21">
        <f>ROUND(0*(1+M2/100),2)</f>
        <v>0</v>
      </c>
      <c r="M8027" s="21">
        <f>ROUND(K8027*L8027,2)</f>
        <v>0</v>
      </c>
    </row>
    <row r="8028" spans="1:13" ht="67.5" customHeight="1" thickBot="1" x14ac:dyDescent="0.35">
      <c r="A8028" s="22"/>
      <c r="B8028" s="22"/>
      <c r="C8028" s="22"/>
      <c r="D8028" s="84" t="s">
        <v>14398</v>
      </c>
      <c r="E8028" s="84"/>
      <c r="F8028" s="84"/>
      <c r="G8028" s="84"/>
      <c r="H8028" s="84"/>
      <c r="I8028" s="84"/>
      <c r="J8028" s="84"/>
      <c r="K8028" s="84"/>
      <c r="L8028" s="84"/>
      <c r="M8028" s="84"/>
    </row>
    <row r="8029" spans="1:13" ht="15.15" customHeight="1" thickBot="1" x14ac:dyDescent="0.35">
      <c r="A8029" s="22"/>
      <c r="B8029" s="22"/>
      <c r="C8029" s="22"/>
      <c r="D8029" s="22"/>
      <c r="E8029" s="23"/>
      <c r="F8029" s="25" t="s">
        <v>14399</v>
      </c>
      <c r="G8029" s="25" t="s">
        <v>14400</v>
      </c>
      <c r="H8029" s="25" t="s">
        <v>14401</v>
      </c>
      <c r="I8029" s="25" t="s">
        <v>14402</v>
      </c>
      <c r="J8029" s="25" t="s">
        <v>14403</v>
      </c>
      <c r="K8029" s="25" t="s">
        <v>14404</v>
      </c>
      <c r="L8029" s="22"/>
      <c r="M8029" s="22"/>
    </row>
    <row r="8030" spans="1:13" ht="15.15" customHeight="1" thickBot="1" x14ac:dyDescent="0.35">
      <c r="A8030" s="22"/>
      <c r="B8030" s="22"/>
      <c r="C8030" s="22"/>
      <c r="D8030" s="26"/>
      <c r="E8030" s="27" t="s">
        <v>14405</v>
      </c>
      <c r="F8030" s="28">
        <v>1</v>
      </c>
      <c r="G8030" s="29"/>
      <c r="H8030" s="29"/>
      <c r="I8030" s="29"/>
      <c r="J8030" s="31">
        <f>ROUND(F8030,3)</f>
        <v>1</v>
      </c>
      <c r="K8030" s="33">
        <f>SUM(J8030:J8030)</f>
        <v>1</v>
      </c>
      <c r="L8030" s="22"/>
      <c r="M8030" s="22"/>
    </row>
    <row r="8031" spans="1:13" ht="15.45" customHeight="1" thickBot="1" x14ac:dyDescent="0.35">
      <c r="A8031" s="10" t="s">
        <v>14406</v>
      </c>
      <c r="B8031" s="5" t="s">
        <v>14407</v>
      </c>
      <c r="C8031" s="5" t="s">
        <v>14408</v>
      </c>
      <c r="D8031" s="84" t="s">
        <v>14409</v>
      </c>
      <c r="E8031" s="84"/>
      <c r="F8031" s="84"/>
      <c r="G8031" s="84"/>
      <c r="H8031" s="84"/>
      <c r="I8031" s="84"/>
      <c r="J8031" s="84"/>
      <c r="K8031" s="20">
        <f>SUM(K8034:K8034)</f>
        <v>1</v>
      </c>
      <c r="L8031" s="21">
        <f>ROUND(0*(1+M2/100),2)</f>
        <v>0</v>
      </c>
      <c r="M8031" s="21">
        <f>ROUND(K8031*L8031,2)</f>
        <v>0</v>
      </c>
    </row>
    <row r="8032" spans="1:13" ht="49.05" customHeight="1" thickBot="1" x14ac:dyDescent="0.35">
      <c r="A8032" s="22"/>
      <c r="B8032" s="22"/>
      <c r="C8032" s="22"/>
      <c r="D8032" s="84" t="s">
        <v>14410</v>
      </c>
      <c r="E8032" s="84"/>
      <c r="F8032" s="84"/>
      <c r="G8032" s="84"/>
      <c r="H8032" s="84"/>
      <c r="I8032" s="84"/>
      <c r="J8032" s="84"/>
      <c r="K8032" s="84"/>
      <c r="L8032" s="84"/>
      <c r="M8032" s="84"/>
    </row>
    <row r="8033" spans="1:13" ht="15.15" customHeight="1" thickBot="1" x14ac:dyDescent="0.35">
      <c r="A8033" s="22"/>
      <c r="B8033" s="22"/>
      <c r="C8033" s="22"/>
      <c r="D8033" s="22"/>
      <c r="E8033" s="23"/>
      <c r="F8033" s="25" t="s">
        <v>14411</v>
      </c>
      <c r="G8033" s="25" t="s">
        <v>14412</v>
      </c>
      <c r="H8033" s="25" t="s">
        <v>14413</v>
      </c>
      <c r="I8033" s="25" t="s">
        <v>14414</v>
      </c>
      <c r="J8033" s="25" t="s">
        <v>14415</v>
      </c>
      <c r="K8033" s="25" t="s">
        <v>14416</v>
      </c>
      <c r="L8033" s="22"/>
      <c r="M8033" s="22"/>
    </row>
    <row r="8034" spans="1:13" ht="15.15" customHeight="1" thickBot="1" x14ac:dyDescent="0.35">
      <c r="A8034" s="22"/>
      <c r="B8034" s="22"/>
      <c r="C8034" s="22"/>
      <c r="D8034" s="26"/>
      <c r="E8034" s="27" t="s">
        <v>14417</v>
      </c>
      <c r="F8034" s="28">
        <v>1</v>
      </c>
      <c r="G8034" s="29"/>
      <c r="H8034" s="29"/>
      <c r="I8034" s="29"/>
      <c r="J8034" s="31">
        <f>ROUND(F8034,3)</f>
        <v>1</v>
      </c>
      <c r="K8034" s="33">
        <f>SUM(J8034:J8034)</f>
        <v>1</v>
      </c>
      <c r="L8034" s="22"/>
      <c r="M8034" s="22"/>
    </row>
    <row r="8035" spans="1:13" ht="15.45" customHeight="1" thickBot="1" x14ac:dyDescent="0.35">
      <c r="A8035" s="10" t="s">
        <v>14418</v>
      </c>
      <c r="B8035" s="5" t="s">
        <v>14419</v>
      </c>
      <c r="C8035" s="5" t="s">
        <v>14420</v>
      </c>
      <c r="D8035" s="84" t="s">
        <v>14421</v>
      </c>
      <c r="E8035" s="84"/>
      <c r="F8035" s="84"/>
      <c r="G8035" s="84"/>
      <c r="H8035" s="84"/>
      <c r="I8035" s="84"/>
      <c r="J8035" s="84"/>
      <c r="K8035" s="20">
        <f>SUM(K8038:K8038)</f>
        <v>20</v>
      </c>
      <c r="L8035" s="21">
        <f>ROUND(0*(1+M2/100),2)</f>
        <v>0</v>
      </c>
      <c r="M8035" s="21">
        <f>ROUND(K8035*L8035,2)</f>
        <v>0</v>
      </c>
    </row>
    <row r="8036" spans="1:13" ht="30.6" customHeight="1" thickBot="1" x14ac:dyDescent="0.35">
      <c r="A8036" s="22"/>
      <c r="B8036" s="22"/>
      <c r="C8036" s="22"/>
      <c r="D8036" s="84" t="s">
        <v>14422</v>
      </c>
      <c r="E8036" s="84"/>
      <c r="F8036" s="84"/>
      <c r="G8036" s="84"/>
      <c r="H8036" s="84"/>
      <c r="I8036" s="84"/>
      <c r="J8036" s="84"/>
      <c r="K8036" s="84"/>
      <c r="L8036" s="84"/>
      <c r="M8036" s="84"/>
    </row>
    <row r="8037" spans="1:13" ht="15.15" customHeight="1" thickBot="1" x14ac:dyDescent="0.35">
      <c r="A8037" s="22"/>
      <c r="B8037" s="22"/>
      <c r="C8037" s="22"/>
      <c r="D8037" s="22"/>
      <c r="E8037" s="23"/>
      <c r="F8037" s="25" t="s">
        <v>14423</v>
      </c>
      <c r="G8037" s="25" t="s">
        <v>14424</v>
      </c>
      <c r="H8037" s="25" t="s">
        <v>14425</v>
      </c>
      <c r="I8037" s="25" t="s">
        <v>14426</v>
      </c>
      <c r="J8037" s="25" t="s">
        <v>14427</v>
      </c>
      <c r="K8037" s="25" t="s">
        <v>14428</v>
      </c>
      <c r="L8037" s="22"/>
      <c r="M8037" s="22"/>
    </row>
    <row r="8038" spans="1:13" ht="15.15" customHeight="1" thickBot="1" x14ac:dyDescent="0.35">
      <c r="A8038" s="22"/>
      <c r="B8038" s="22"/>
      <c r="C8038" s="22"/>
      <c r="D8038" s="26"/>
      <c r="E8038" s="27" t="s">
        <v>14429</v>
      </c>
      <c r="F8038" s="28">
        <v>20</v>
      </c>
      <c r="G8038" s="29"/>
      <c r="H8038" s="29"/>
      <c r="I8038" s="29"/>
      <c r="J8038" s="31">
        <f>ROUND(F8038,3)</f>
        <v>20</v>
      </c>
      <c r="K8038" s="33">
        <f>SUM(J8038:J8038)</f>
        <v>20</v>
      </c>
      <c r="L8038" s="22"/>
      <c r="M8038" s="22"/>
    </row>
    <row r="8039" spans="1:13" ht="15.45" customHeight="1" thickBot="1" x14ac:dyDescent="0.35">
      <c r="A8039" s="10" t="s">
        <v>14430</v>
      </c>
      <c r="B8039" s="5" t="s">
        <v>14431</v>
      </c>
      <c r="C8039" s="5" t="s">
        <v>14432</v>
      </c>
      <c r="D8039" s="84" t="s">
        <v>14433</v>
      </c>
      <c r="E8039" s="84"/>
      <c r="F8039" s="84"/>
      <c r="G8039" s="84"/>
      <c r="H8039" s="84"/>
      <c r="I8039" s="84"/>
      <c r="J8039" s="84"/>
      <c r="K8039" s="20">
        <f>SUM(K8042:K8042)</f>
        <v>1</v>
      </c>
      <c r="L8039" s="21">
        <f>ROUND(0*(1+M2/100),2)</f>
        <v>0</v>
      </c>
      <c r="M8039" s="21">
        <f>ROUND(K8039*L8039,2)</f>
        <v>0</v>
      </c>
    </row>
    <row r="8040" spans="1:13" ht="39.75" customHeight="1" thickBot="1" x14ac:dyDescent="0.35">
      <c r="A8040" s="22"/>
      <c r="B8040" s="22"/>
      <c r="C8040" s="22"/>
      <c r="D8040" s="84" t="s">
        <v>14434</v>
      </c>
      <c r="E8040" s="84"/>
      <c r="F8040" s="84"/>
      <c r="G8040" s="84"/>
      <c r="H8040" s="84"/>
      <c r="I8040" s="84"/>
      <c r="J8040" s="84"/>
      <c r="K8040" s="84"/>
      <c r="L8040" s="84"/>
      <c r="M8040" s="84"/>
    </row>
    <row r="8041" spans="1:13" ht="15.15" customHeight="1" thickBot="1" x14ac:dyDescent="0.35">
      <c r="A8041" s="22"/>
      <c r="B8041" s="22"/>
      <c r="C8041" s="22"/>
      <c r="D8041" s="22"/>
      <c r="E8041" s="23"/>
      <c r="F8041" s="25" t="s">
        <v>14435</v>
      </c>
      <c r="G8041" s="25" t="s">
        <v>14436</v>
      </c>
      <c r="H8041" s="25" t="s">
        <v>14437</v>
      </c>
      <c r="I8041" s="25" t="s">
        <v>14438</v>
      </c>
      <c r="J8041" s="25" t="s">
        <v>14439</v>
      </c>
      <c r="K8041" s="25" t="s">
        <v>14440</v>
      </c>
      <c r="L8041" s="22"/>
      <c r="M8041" s="22"/>
    </row>
    <row r="8042" spans="1:13" ht="15.15" customHeight="1" thickBot="1" x14ac:dyDescent="0.35">
      <c r="A8042" s="22"/>
      <c r="B8042" s="22"/>
      <c r="C8042" s="22"/>
      <c r="D8042" s="26"/>
      <c r="E8042" s="27" t="s">
        <v>14441</v>
      </c>
      <c r="F8042" s="28">
        <v>1</v>
      </c>
      <c r="G8042" s="29"/>
      <c r="H8042" s="29"/>
      <c r="I8042" s="29"/>
      <c r="J8042" s="31">
        <f>ROUND(F8042,3)</f>
        <v>1</v>
      </c>
      <c r="K8042" s="33">
        <f>SUM(J8042:J8042)</f>
        <v>1</v>
      </c>
      <c r="L8042" s="22"/>
      <c r="M8042" s="22"/>
    </row>
    <row r="8043" spans="1:13" ht="15.45" customHeight="1" thickBot="1" x14ac:dyDescent="0.35">
      <c r="A8043" s="10" t="s">
        <v>14442</v>
      </c>
      <c r="B8043" s="5" t="s">
        <v>14443</v>
      </c>
      <c r="C8043" s="5" t="s">
        <v>14444</v>
      </c>
      <c r="D8043" s="84" t="s">
        <v>14445</v>
      </c>
      <c r="E8043" s="84"/>
      <c r="F8043" s="84"/>
      <c r="G8043" s="84"/>
      <c r="H8043" s="84"/>
      <c r="I8043" s="84"/>
      <c r="J8043" s="84"/>
      <c r="K8043" s="20">
        <f>SUM(K8046:K8046)</f>
        <v>1</v>
      </c>
      <c r="L8043" s="21">
        <f>ROUND(0*(1+M2/100),2)</f>
        <v>0</v>
      </c>
      <c r="M8043" s="21">
        <f>ROUND(K8043*L8043,2)</f>
        <v>0</v>
      </c>
    </row>
    <row r="8044" spans="1:13" ht="58.35" customHeight="1" thickBot="1" x14ac:dyDescent="0.35">
      <c r="A8044" s="22"/>
      <c r="B8044" s="22"/>
      <c r="C8044" s="22"/>
      <c r="D8044" s="84" t="s">
        <v>14446</v>
      </c>
      <c r="E8044" s="84"/>
      <c r="F8044" s="84"/>
      <c r="G8044" s="84"/>
      <c r="H8044" s="84"/>
      <c r="I8044" s="84"/>
      <c r="J8044" s="84"/>
      <c r="K8044" s="84"/>
      <c r="L8044" s="84"/>
      <c r="M8044" s="84"/>
    </row>
    <row r="8045" spans="1:13" ht="15.15" customHeight="1" thickBot="1" x14ac:dyDescent="0.35">
      <c r="A8045" s="22"/>
      <c r="B8045" s="22"/>
      <c r="C8045" s="22"/>
      <c r="D8045" s="22"/>
      <c r="E8045" s="23"/>
      <c r="F8045" s="25" t="s">
        <v>14447</v>
      </c>
      <c r="G8045" s="25" t="s">
        <v>14448</v>
      </c>
      <c r="H8045" s="25" t="s">
        <v>14449</v>
      </c>
      <c r="I8045" s="25" t="s">
        <v>14450</v>
      </c>
      <c r="J8045" s="25" t="s">
        <v>14451</v>
      </c>
      <c r="K8045" s="25" t="s">
        <v>14452</v>
      </c>
      <c r="L8045" s="22"/>
      <c r="M8045" s="22"/>
    </row>
    <row r="8046" spans="1:13" ht="15.15" customHeight="1" thickBot="1" x14ac:dyDescent="0.35">
      <c r="A8046" s="22"/>
      <c r="B8046" s="22"/>
      <c r="C8046" s="22"/>
      <c r="D8046" s="26"/>
      <c r="E8046" s="27" t="s">
        <v>14453</v>
      </c>
      <c r="F8046" s="28">
        <v>1</v>
      </c>
      <c r="G8046" s="29"/>
      <c r="H8046" s="29"/>
      <c r="I8046" s="29"/>
      <c r="J8046" s="31">
        <f>ROUND(F8046,3)</f>
        <v>1</v>
      </c>
      <c r="K8046" s="33">
        <f>SUM(J8046:J8046)</f>
        <v>1</v>
      </c>
      <c r="L8046" s="22"/>
      <c r="M8046" s="22"/>
    </row>
    <row r="8047" spans="1:13" ht="15.45" customHeight="1" thickBot="1" x14ac:dyDescent="0.35">
      <c r="A8047" s="10" t="s">
        <v>14454</v>
      </c>
      <c r="B8047" s="5" t="s">
        <v>14455</v>
      </c>
      <c r="C8047" s="5" t="s">
        <v>14456</v>
      </c>
      <c r="D8047" s="84" t="s">
        <v>14457</v>
      </c>
      <c r="E8047" s="84"/>
      <c r="F8047" s="84"/>
      <c r="G8047" s="84"/>
      <c r="H8047" s="84"/>
      <c r="I8047" s="84"/>
      <c r="J8047" s="84"/>
      <c r="K8047" s="20">
        <f>SUM(K8050:K8050)</f>
        <v>1</v>
      </c>
      <c r="L8047" s="21">
        <f>ROUND(0*(1+M2/100),2)</f>
        <v>0</v>
      </c>
      <c r="M8047" s="21">
        <f>ROUND(K8047*L8047,2)</f>
        <v>0</v>
      </c>
    </row>
    <row r="8048" spans="1:13" ht="21.3" customHeight="1" thickBot="1" x14ac:dyDescent="0.35">
      <c r="A8048" s="22"/>
      <c r="B8048" s="22"/>
      <c r="C8048" s="22"/>
      <c r="D8048" s="84" t="s">
        <v>14458</v>
      </c>
      <c r="E8048" s="84"/>
      <c r="F8048" s="84"/>
      <c r="G8048" s="84"/>
      <c r="H8048" s="84"/>
      <c r="I8048" s="84"/>
      <c r="J8048" s="84"/>
      <c r="K8048" s="84"/>
      <c r="L8048" s="84"/>
      <c r="M8048" s="84"/>
    </row>
    <row r="8049" spans="1:13" ht="15.15" customHeight="1" thickBot="1" x14ac:dyDescent="0.35">
      <c r="A8049" s="22"/>
      <c r="B8049" s="22"/>
      <c r="C8049" s="22"/>
      <c r="D8049" s="22"/>
      <c r="E8049" s="23"/>
      <c r="F8049" s="25" t="s">
        <v>14459</v>
      </c>
      <c r="G8049" s="25" t="s">
        <v>14460</v>
      </c>
      <c r="H8049" s="25" t="s">
        <v>14461</v>
      </c>
      <c r="I8049" s="25" t="s">
        <v>14462</v>
      </c>
      <c r="J8049" s="25" t="s">
        <v>14463</v>
      </c>
      <c r="K8049" s="25" t="s">
        <v>14464</v>
      </c>
      <c r="L8049" s="22"/>
      <c r="M8049" s="22"/>
    </row>
    <row r="8050" spans="1:13" ht="15.15" customHeight="1" thickBot="1" x14ac:dyDescent="0.35">
      <c r="A8050" s="22"/>
      <c r="B8050" s="22"/>
      <c r="C8050" s="22"/>
      <c r="D8050" s="26"/>
      <c r="E8050" s="27" t="s">
        <v>14465</v>
      </c>
      <c r="F8050" s="28">
        <v>1</v>
      </c>
      <c r="G8050" s="29"/>
      <c r="H8050" s="29"/>
      <c r="I8050" s="29"/>
      <c r="J8050" s="31">
        <f>ROUND(F8050,3)</f>
        <v>1</v>
      </c>
      <c r="K8050" s="33">
        <f>SUM(J8050:J8050)</f>
        <v>1</v>
      </c>
      <c r="L8050" s="22"/>
      <c r="M8050" s="22"/>
    </row>
    <row r="8051" spans="1:13" ht="15.45" customHeight="1" thickBot="1" x14ac:dyDescent="0.35">
      <c r="A8051" s="10" t="s">
        <v>14466</v>
      </c>
      <c r="B8051" s="5" t="s">
        <v>14467</v>
      </c>
      <c r="C8051" s="5" t="s">
        <v>14468</v>
      </c>
      <c r="D8051" s="84" t="s">
        <v>14469</v>
      </c>
      <c r="E8051" s="84"/>
      <c r="F8051" s="84"/>
      <c r="G8051" s="84"/>
      <c r="H8051" s="84"/>
      <c r="I8051" s="84"/>
      <c r="J8051" s="84"/>
      <c r="K8051" s="20">
        <f>SUM(K8054:K8054)</f>
        <v>1</v>
      </c>
      <c r="L8051" s="21">
        <f>ROUND(0*(1+M2/100),2)</f>
        <v>0</v>
      </c>
      <c r="M8051" s="21">
        <f>ROUND(K8051*L8051,2)</f>
        <v>0</v>
      </c>
    </row>
    <row r="8052" spans="1:13" ht="58.35" customHeight="1" thickBot="1" x14ac:dyDescent="0.35">
      <c r="A8052" s="22"/>
      <c r="B8052" s="22"/>
      <c r="C8052" s="22"/>
      <c r="D8052" s="84" t="s">
        <v>14470</v>
      </c>
      <c r="E8052" s="84"/>
      <c r="F8052" s="84"/>
      <c r="G8052" s="84"/>
      <c r="H8052" s="84"/>
      <c r="I8052" s="84"/>
      <c r="J8052" s="84"/>
      <c r="K8052" s="84"/>
      <c r="L8052" s="84"/>
      <c r="M8052" s="84"/>
    </row>
    <row r="8053" spans="1:13" ht="15.15" customHeight="1" thickBot="1" x14ac:dyDescent="0.35">
      <c r="A8053" s="22"/>
      <c r="B8053" s="22"/>
      <c r="C8053" s="22"/>
      <c r="D8053" s="22"/>
      <c r="E8053" s="23"/>
      <c r="F8053" s="25" t="s">
        <v>14471</v>
      </c>
      <c r="G8053" s="25" t="s">
        <v>14472</v>
      </c>
      <c r="H8053" s="25" t="s">
        <v>14473</v>
      </c>
      <c r="I8053" s="25" t="s">
        <v>14474</v>
      </c>
      <c r="J8053" s="25" t="s">
        <v>14475</v>
      </c>
      <c r="K8053" s="25" t="s">
        <v>14476</v>
      </c>
      <c r="L8053" s="22"/>
      <c r="M8053" s="22"/>
    </row>
    <row r="8054" spans="1:13" ht="15.15" customHeight="1" thickBot="1" x14ac:dyDescent="0.35">
      <c r="A8054" s="22"/>
      <c r="B8054" s="22"/>
      <c r="C8054" s="22"/>
      <c r="D8054" s="26"/>
      <c r="E8054" s="27" t="s">
        <v>14477</v>
      </c>
      <c r="F8054" s="28">
        <v>1</v>
      </c>
      <c r="G8054" s="29"/>
      <c r="H8054" s="29"/>
      <c r="I8054" s="29"/>
      <c r="J8054" s="31">
        <f>ROUND(F8054,3)</f>
        <v>1</v>
      </c>
      <c r="K8054" s="33">
        <f>SUM(J8054:J8054)</f>
        <v>1</v>
      </c>
      <c r="L8054" s="22"/>
      <c r="M8054" s="22"/>
    </row>
    <row r="8055" spans="1:13" ht="15.45" customHeight="1" thickBot="1" x14ac:dyDescent="0.35">
      <c r="A8055" s="10" t="s">
        <v>14478</v>
      </c>
      <c r="B8055" s="5" t="s">
        <v>14479</v>
      </c>
      <c r="C8055" s="5" t="s">
        <v>14480</v>
      </c>
      <c r="D8055" s="84" t="s">
        <v>14481</v>
      </c>
      <c r="E8055" s="84"/>
      <c r="F8055" s="84"/>
      <c r="G8055" s="84"/>
      <c r="H8055" s="84"/>
      <c r="I8055" s="84"/>
      <c r="J8055" s="84"/>
      <c r="K8055" s="20">
        <f>SUM(K8058:K8058)</f>
        <v>1</v>
      </c>
      <c r="L8055" s="21">
        <f>ROUND(0*(1+M2/100),2)</f>
        <v>0</v>
      </c>
      <c r="M8055" s="21">
        <f>ROUND(K8055*L8055,2)</f>
        <v>0</v>
      </c>
    </row>
    <row r="8056" spans="1:13" ht="49.05" customHeight="1" thickBot="1" x14ac:dyDescent="0.35">
      <c r="A8056" s="22"/>
      <c r="B8056" s="22"/>
      <c r="C8056" s="22"/>
      <c r="D8056" s="84" t="s">
        <v>14482</v>
      </c>
      <c r="E8056" s="84"/>
      <c r="F8056" s="84"/>
      <c r="G8056" s="84"/>
      <c r="H8056" s="84"/>
      <c r="I8056" s="84"/>
      <c r="J8056" s="84"/>
      <c r="K8056" s="84"/>
      <c r="L8056" s="84"/>
      <c r="M8056" s="84"/>
    </row>
    <row r="8057" spans="1:13" ht="15.15" customHeight="1" thickBot="1" x14ac:dyDescent="0.35">
      <c r="A8057" s="22"/>
      <c r="B8057" s="22"/>
      <c r="C8057" s="22"/>
      <c r="D8057" s="22"/>
      <c r="E8057" s="23"/>
      <c r="F8057" s="25" t="s">
        <v>14483</v>
      </c>
      <c r="G8057" s="25" t="s">
        <v>14484</v>
      </c>
      <c r="H8057" s="25" t="s">
        <v>14485</v>
      </c>
      <c r="I8057" s="25" t="s">
        <v>14486</v>
      </c>
      <c r="J8057" s="25" t="s">
        <v>14487</v>
      </c>
      <c r="K8057" s="25" t="s">
        <v>14488</v>
      </c>
      <c r="L8057" s="22"/>
      <c r="M8057" s="22"/>
    </row>
    <row r="8058" spans="1:13" ht="15.15" customHeight="1" thickBot="1" x14ac:dyDescent="0.35">
      <c r="A8058" s="22"/>
      <c r="B8058" s="22"/>
      <c r="C8058" s="22"/>
      <c r="D8058" s="26"/>
      <c r="E8058" s="27" t="s">
        <v>14489</v>
      </c>
      <c r="F8058" s="28">
        <v>1</v>
      </c>
      <c r="G8058" s="29"/>
      <c r="H8058" s="29"/>
      <c r="I8058" s="29"/>
      <c r="J8058" s="31">
        <f>ROUND(F8058,3)</f>
        <v>1</v>
      </c>
      <c r="K8058" s="33">
        <f>SUM(J8058:J8058)</f>
        <v>1</v>
      </c>
      <c r="L8058" s="22"/>
      <c r="M8058" s="22"/>
    </row>
    <row r="8059" spans="1:13" ht="15.45" customHeight="1" thickBot="1" x14ac:dyDescent="0.35">
      <c r="A8059" s="34"/>
      <c r="B8059" s="34"/>
      <c r="C8059" s="34"/>
      <c r="D8059" s="62" t="s">
        <v>14490</v>
      </c>
      <c r="E8059" s="63"/>
      <c r="F8059" s="63"/>
      <c r="G8059" s="63"/>
      <c r="H8059" s="63"/>
      <c r="I8059" s="63"/>
      <c r="J8059" s="63"/>
      <c r="K8059" s="63"/>
      <c r="L8059" s="64">
        <f>M8023+M8027+M8031+M8035+M8039+M8043+M8047+M8051+M8055</f>
        <v>0</v>
      </c>
      <c r="M8059" s="64">
        <f>ROUND(L8059,2)</f>
        <v>0</v>
      </c>
    </row>
    <row r="8060" spans="1:13" ht="15.45" customHeight="1" thickBot="1" x14ac:dyDescent="0.35">
      <c r="A8060" s="65" t="s">
        <v>14491</v>
      </c>
      <c r="B8060" s="65" t="s">
        <v>14492</v>
      </c>
      <c r="C8060" s="66"/>
      <c r="D8060" s="90" t="s">
        <v>14493</v>
      </c>
      <c r="E8060" s="90"/>
      <c r="F8060" s="90"/>
      <c r="G8060" s="90"/>
      <c r="H8060" s="90"/>
      <c r="I8060" s="90"/>
      <c r="J8060" s="90"/>
      <c r="K8060" s="66"/>
      <c r="L8060" s="67">
        <f>L8081</f>
        <v>0</v>
      </c>
      <c r="M8060" s="67">
        <f>ROUND(L8060,2)</f>
        <v>0</v>
      </c>
    </row>
    <row r="8061" spans="1:13" ht="15.45" customHeight="1" thickBot="1" x14ac:dyDescent="0.35">
      <c r="A8061" s="10" t="s">
        <v>14494</v>
      </c>
      <c r="B8061" s="5" t="s">
        <v>14495</v>
      </c>
      <c r="C8061" s="5" t="s">
        <v>14496</v>
      </c>
      <c r="D8061" s="84" t="s">
        <v>14497</v>
      </c>
      <c r="E8061" s="84"/>
      <c r="F8061" s="84"/>
      <c r="G8061" s="84"/>
      <c r="H8061" s="84"/>
      <c r="I8061" s="84"/>
      <c r="J8061" s="84"/>
      <c r="K8061" s="20">
        <f>SUM(K8064:K8064)</f>
        <v>1</v>
      </c>
      <c r="L8061" s="21">
        <f>ROUND(0*(1+M2/100),2)</f>
        <v>0</v>
      </c>
      <c r="M8061" s="21">
        <f>ROUND(K8061*L8061,2)</f>
        <v>0</v>
      </c>
    </row>
    <row r="8062" spans="1:13" ht="58.35" customHeight="1" thickBot="1" x14ac:dyDescent="0.35">
      <c r="A8062" s="22"/>
      <c r="B8062" s="22"/>
      <c r="C8062" s="22"/>
      <c r="D8062" s="84" t="s">
        <v>14498</v>
      </c>
      <c r="E8062" s="84"/>
      <c r="F8062" s="84"/>
      <c r="G8062" s="84"/>
      <c r="H8062" s="84"/>
      <c r="I8062" s="84"/>
      <c r="J8062" s="84"/>
      <c r="K8062" s="84"/>
      <c r="L8062" s="84"/>
      <c r="M8062" s="84"/>
    </row>
    <row r="8063" spans="1:13" ht="15.15" customHeight="1" thickBot="1" x14ac:dyDescent="0.35">
      <c r="A8063" s="22"/>
      <c r="B8063" s="22"/>
      <c r="C8063" s="22"/>
      <c r="D8063" s="22"/>
      <c r="E8063" s="23"/>
      <c r="F8063" s="25" t="s">
        <v>14499</v>
      </c>
      <c r="G8063" s="25" t="s">
        <v>14500</v>
      </c>
      <c r="H8063" s="25" t="s">
        <v>14501</v>
      </c>
      <c r="I8063" s="25" t="s">
        <v>14502</v>
      </c>
      <c r="J8063" s="25" t="s">
        <v>14503</v>
      </c>
      <c r="K8063" s="25" t="s">
        <v>14504</v>
      </c>
      <c r="L8063" s="22"/>
      <c r="M8063" s="22"/>
    </row>
    <row r="8064" spans="1:13" ht="15.15" customHeight="1" thickBot="1" x14ac:dyDescent="0.35">
      <c r="A8064" s="22"/>
      <c r="B8064" s="22"/>
      <c r="C8064" s="22"/>
      <c r="D8064" s="26"/>
      <c r="E8064" s="27" t="s">
        <v>14505</v>
      </c>
      <c r="F8064" s="28">
        <v>1</v>
      </c>
      <c r="G8064" s="29"/>
      <c r="H8064" s="29"/>
      <c r="I8064" s="29"/>
      <c r="J8064" s="31">
        <f>ROUND(F8064,3)</f>
        <v>1</v>
      </c>
      <c r="K8064" s="33">
        <f>SUM(J8064:J8064)</f>
        <v>1</v>
      </c>
      <c r="L8064" s="22"/>
      <c r="M8064" s="22"/>
    </row>
    <row r="8065" spans="1:13" ht="15.45" customHeight="1" thickBot="1" x14ac:dyDescent="0.35">
      <c r="A8065" s="10" t="s">
        <v>14506</v>
      </c>
      <c r="B8065" s="5" t="s">
        <v>14507</v>
      </c>
      <c r="C8065" s="5" t="s">
        <v>14508</v>
      </c>
      <c r="D8065" s="84" t="s">
        <v>14509</v>
      </c>
      <c r="E8065" s="84"/>
      <c r="F8065" s="84"/>
      <c r="G8065" s="84"/>
      <c r="H8065" s="84"/>
      <c r="I8065" s="84"/>
      <c r="J8065" s="84"/>
      <c r="K8065" s="20">
        <f>SUM(K8068:K8068)</f>
        <v>1</v>
      </c>
      <c r="L8065" s="21">
        <f>ROUND(0*(1+M2/100),2)</f>
        <v>0</v>
      </c>
      <c r="M8065" s="21">
        <f>ROUND(K8065*L8065,2)</f>
        <v>0</v>
      </c>
    </row>
    <row r="8066" spans="1:13" ht="39.75" customHeight="1" thickBot="1" x14ac:dyDescent="0.35">
      <c r="A8066" s="22"/>
      <c r="B8066" s="22"/>
      <c r="C8066" s="22"/>
      <c r="D8066" s="84" t="s">
        <v>14510</v>
      </c>
      <c r="E8066" s="84"/>
      <c r="F8066" s="84"/>
      <c r="G8066" s="84"/>
      <c r="H8066" s="84"/>
      <c r="I8066" s="84"/>
      <c r="J8066" s="84"/>
      <c r="K8066" s="84"/>
      <c r="L8066" s="84"/>
      <c r="M8066" s="84"/>
    </row>
    <row r="8067" spans="1:13" ht="15.15" customHeight="1" thickBot="1" x14ac:dyDescent="0.35">
      <c r="A8067" s="22"/>
      <c r="B8067" s="22"/>
      <c r="C8067" s="22"/>
      <c r="D8067" s="22"/>
      <c r="E8067" s="23"/>
      <c r="F8067" s="25" t="s">
        <v>14511</v>
      </c>
      <c r="G8067" s="25" t="s">
        <v>14512</v>
      </c>
      <c r="H8067" s="25" t="s">
        <v>14513</v>
      </c>
      <c r="I8067" s="25" t="s">
        <v>14514</v>
      </c>
      <c r="J8067" s="25" t="s">
        <v>14515</v>
      </c>
      <c r="K8067" s="25" t="s">
        <v>14516</v>
      </c>
      <c r="L8067" s="22"/>
      <c r="M8067" s="22"/>
    </row>
    <row r="8068" spans="1:13" ht="15.15" customHeight="1" thickBot="1" x14ac:dyDescent="0.35">
      <c r="A8068" s="22"/>
      <c r="B8068" s="22"/>
      <c r="C8068" s="22"/>
      <c r="D8068" s="26"/>
      <c r="E8068" s="27" t="s">
        <v>14517</v>
      </c>
      <c r="F8068" s="28">
        <v>1</v>
      </c>
      <c r="G8068" s="29"/>
      <c r="H8068" s="29"/>
      <c r="I8068" s="29"/>
      <c r="J8068" s="31">
        <f>ROUND(F8068,3)</f>
        <v>1</v>
      </c>
      <c r="K8068" s="33">
        <f>SUM(J8068:J8068)</f>
        <v>1</v>
      </c>
      <c r="L8068" s="22"/>
      <c r="M8068" s="22"/>
    </row>
    <row r="8069" spans="1:13" ht="15.45" customHeight="1" thickBot="1" x14ac:dyDescent="0.35">
      <c r="A8069" s="10" t="s">
        <v>14518</v>
      </c>
      <c r="B8069" s="5" t="s">
        <v>14519</v>
      </c>
      <c r="C8069" s="5" t="s">
        <v>14520</v>
      </c>
      <c r="D8069" s="84" t="s">
        <v>14521</v>
      </c>
      <c r="E8069" s="84"/>
      <c r="F8069" s="84"/>
      <c r="G8069" s="84"/>
      <c r="H8069" s="84"/>
      <c r="I8069" s="84"/>
      <c r="J8069" s="84"/>
      <c r="K8069" s="20">
        <f>SUM(K8072:K8072)</f>
        <v>1</v>
      </c>
      <c r="L8069" s="21">
        <f>ROUND(0*(1+M2/100),2)</f>
        <v>0</v>
      </c>
      <c r="M8069" s="21">
        <f>ROUND(K8069*L8069,2)</f>
        <v>0</v>
      </c>
    </row>
    <row r="8070" spans="1:13" ht="39.75" customHeight="1" thickBot="1" x14ac:dyDescent="0.35">
      <c r="A8070" s="22"/>
      <c r="B8070" s="22"/>
      <c r="C8070" s="22"/>
      <c r="D8070" s="84" t="s">
        <v>14522</v>
      </c>
      <c r="E8070" s="84"/>
      <c r="F8070" s="84"/>
      <c r="G8070" s="84"/>
      <c r="H8070" s="84"/>
      <c r="I8070" s="84"/>
      <c r="J8070" s="84"/>
      <c r="K8070" s="84"/>
      <c r="L8070" s="84"/>
      <c r="M8070" s="84"/>
    </row>
    <row r="8071" spans="1:13" ht="15.15" customHeight="1" thickBot="1" x14ac:dyDescent="0.35">
      <c r="A8071" s="22"/>
      <c r="B8071" s="22"/>
      <c r="C8071" s="22"/>
      <c r="D8071" s="22"/>
      <c r="E8071" s="23"/>
      <c r="F8071" s="25" t="s">
        <v>14523</v>
      </c>
      <c r="G8071" s="25" t="s">
        <v>14524</v>
      </c>
      <c r="H8071" s="25" t="s">
        <v>14525</v>
      </c>
      <c r="I8071" s="25" t="s">
        <v>14526</v>
      </c>
      <c r="J8071" s="25" t="s">
        <v>14527</v>
      </c>
      <c r="K8071" s="25" t="s">
        <v>14528</v>
      </c>
      <c r="L8071" s="22"/>
      <c r="M8071" s="22"/>
    </row>
    <row r="8072" spans="1:13" ht="15.15" customHeight="1" thickBot="1" x14ac:dyDescent="0.35">
      <c r="A8072" s="22"/>
      <c r="B8072" s="22"/>
      <c r="C8072" s="22"/>
      <c r="D8072" s="26"/>
      <c r="E8072" s="27" t="s">
        <v>14529</v>
      </c>
      <c r="F8072" s="28">
        <v>1</v>
      </c>
      <c r="G8072" s="29"/>
      <c r="H8072" s="29"/>
      <c r="I8072" s="29"/>
      <c r="J8072" s="31">
        <f>ROUND(F8072,3)</f>
        <v>1</v>
      </c>
      <c r="K8072" s="33">
        <f>SUM(J8072:J8072)</f>
        <v>1</v>
      </c>
      <c r="L8072" s="22"/>
      <c r="M8072" s="22"/>
    </row>
    <row r="8073" spans="1:13" ht="15.45" customHeight="1" thickBot="1" x14ac:dyDescent="0.35">
      <c r="A8073" s="10" t="s">
        <v>14530</v>
      </c>
      <c r="B8073" s="5" t="s">
        <v>14531</v>
      </c>
      <c r="C8073" s="5" t="s">
        <v>14532</v>
      </c>
      <c r="D8073" s="84" t="s">
        <v>14533</v>
      </c>
      <c r="E8073" s="84"/>
      <c r="F8073" s="84"/>
      <c r="G8073" s="84"/>
      <c r="H8073" s="84"/>
      <c r="I8073" s="84"/>
      <c r="J8073" s="84"/>
      <c r="K8073" s="20">
        <f>SUM(K8076:K8076)</f>
        <v>3</v>
      </c>
      <c r="L8073" s="21">
        <f>ROUND(0*(1+M2/100),2)</f>
        <v>0</v>
      </c>
      <c r="M8073" s="21">
        <f>ROUND(K8073*L8073,2)</f>
        <v>0</v>
      </c>
    </row>
    <row r="8074" spans="1:13" ht="95.25" customHeight="1" thickBot="1" x14ac:dyDescent="0.35">
      <c r="A8074" s="22"/>
      <c r="B8074" s="22"/>
      <c r="C8074" s="22"/>
      <c r="D8074" s="84" t="s">
        <v>14534</v>
      </c>
      <c r="E8074" s="84"/>
      <c r="F8074" s="84"/>
      <c r="G8074" s="84"/>
      <c r="H8074" s="84"/>
      <c r="I8074" s="84"/>
      <c r="J8074" s="84"/>
      <c r="K8074" s="84"/>
      <c r="L8074" s="84"/>
      <c r="M8074" s="84"/>
    </row>
    <row r="8075" spans="1:13" ht="15.15" customHeight="1" thickBot="1" x14ac:dyDescent="0.35">
      <c r="A8075" s="22"/>
      <c r="B8075" s="22"/>
      <c r="C8075" s="22"/>
      <c r="D8075" s="22"/>
      <c r="E8075" s="23"/>
      <c r="F8075" s="25" t="s">
        <v>14535</v>
      </c>
      <c r="G8075" s="25" t="s">
        <v>14536</v>
      </c>
      <c r="H8075" s="25" t="s">
        <v>14537</v>
      </c>
      <c r="I8075" s="25" t="s">
        <v>14538</v>
      </c>
      <c r="J8075" s="25" t="s">
        <v>14539</v>
      </c>
      <c r="K8075" s="25" t="s">
        <v>14540</v>
      </c>
      <c r="L8075" s="22"/>
      <c r="M8075" s="22"/>
    </row>
    <row r="8076" spans="1:13" ht="15.15" customHeight="1" thickBot="1" x14ac:dyDescent="0.35">
      <c r="A8076" s="22"/>
      <c r="B8076" s="22"/>
      <c r="C8076" s="22"/>
      <c r="D8076" s="26"/>
      <c r="E8076" s="27" t="s">
        <v>14541</v>
      </c>
      <c r="F8076" s="28">
        <v>3</v>
      </c>
      <c r="G8076" s="29"/>
      <c r="H8076" s="29"/>
      <c r="I8076" s="29"/>
      <c r="J8076" s="31">
        <f>ROUND(F8076,3)</f>
        <v>3</v>
      </c>
      <c r="K8076" s="33">
        <f>SUM(J8076:J8076)</f>
        <v>3</v>
      </c>
      <c r="L8076" s="22"/>
      <c r="M8076" s="22"/>
    </row>
    <row r="8077" spans="1:13" ht="15.45" customHeight="1" thickBot="1" x14ac:dyDescent="0.35">
      <c r="A8077" s="10" t="s">
        <v>14542</v>
      </c>
      <c r="B8077" s="5" t="s">
        <v>14543</v>
      </c>
      <c r="C8077" s="5" t="s">
        <v>14544</v>
      </c>
      <c r="D8077" s="84" t="s">
        <v>14545</v>
      </c>
      <c r="E8077" s="84"/>
      <c r="F8077" s="84"/>
      <c r="G8077" s="84"/>
      <c r="H8077" s="84"/>
      <c r="I8077" s="84"/>
      <c r="J8077" s="84"/>
      <c r="K8077" s="20">
        <f>SUM(K8080:K8080)</f>
        <v>2</v>
      </c>
      <c r="L8077" s="21">
        <f>ROUND(0*(1+M2/100),2)</f>
        <v>0</v>
      </c>
      <c r="M8077" s="21">
        <f>ROUND(K8077*L8077,2)</f>
        <v>0</v>
      </c>
    </row>
    <row r="8078" spans="1:13" ht="58.35" customHeight="1" thickBot="1" x14ac:dyDescent="0.35">
      <c r="A8078" s="22"/>
      <c r="B8078" s="22"/>
      <c r="C8078" s="22"/>
      <c r="D8078" s="84" t="s">
        <v>14546</v>
      </c>
      <c r="E8078" s="84"/>
      <c r="F8078" s="84"/>
      <c r="G8078" s="84"/>
      <c r="H8078" s="84"/>
      <c r="I8078" s="84"/>
      <c r="J8078" s="84"/>
      <c r="K8078" s="84"/>
      <c r="L8078" s="84"/>
      <c r="M8078" s="84"/>
    </row>
    <row r="8079" spans="1:13" ht="15.15" customHeight="1" thickBot="1" x14ac:dyDescent="0.35">
      <c r="A8079" s="22"/>
      <c r="B8079" s="22"/>
      <c r="C8079" s="22"/>
      <c r="D8079" s="22"/>
      <c r="E8079" s="23"/>
      <c r="F8079" s="25" t="s">
        <v>14547</v>
      </c>
      <c r="G8079" s="25" t="s">
        <v>14548</v>
      </c>
      <c r="H8079" s="25" t="s">
        <v>14549</v>
      </c>
      <c r="I8079" s="25" t="s">
        <v>14550</v>
      </c>
      <c r="J8079" s="25" t="s">
        <v>14551</v>
      </c>
      <c r="K8079" s="25" t="s">
        <v>14552</v>
      </c>
      <c r="L8079" s="22"/>
      <c r="M8079" s="22"/>
    </row>
    <row r="8080" spans="1:13" ht="15.15" customHeight="1" thickBot="1" x14ac:dyDescent="0.35">
      <c r="A8080" s="22"/>
      <c r="B8080" s="22"/>
      <c r="C8080" s="22"/>
      <c r="D8080" s="26"/>
      <c r="E8080" s="27" t="s">
        <v>14553</v>
      </c>
      <c r="F8080" s="28">
        <v>2</v>
      </c>
      <c r="G8080" s="29"/>
      <c r="H8080" s="29"/>
      <c r="I8080" s="29"/>
      <c r="J8080" s="31">
        <f>ROUND(F8080,3)</f>
        <v>2</v>
      </c>
      <c r="K8080" s="33">
        <f>SUM(J8080:J8080)</f>
        <v>2</v>
      </c>
      <c r="L8080" s="22"/>
      <c r="M8080" s="22"/>
    </row>
    <row r="8081" spans="1:13" ht="15.45" customHeight="1" thickBot="1" x14ac:dyDescent="0.35">
      <c r="A8081" s="34"/>
      <c r="B8081" s="34"/>
      <c r="C8081" s="34"/>
      <c r="D8081" s="62" t="s">
        <v>14554</v>
      </c>
      <c r="E8081" s="63"/>
      <c r="F8081" s="63"/>
      <c r="G8081" s="63"/>
      <c r="H8081" s="63"/>
      <c r="I8081" s="63"/>
      <c r="J8081" s="63"/>
      <c r="K8081" s="63"/>
      <c r="L8081" s="64">
        <f>M8061+M8065+M8069+M8073+M8077</f>
        <v>0</v>
      </c>
      <c r="M8081" s="64">
        <f>ROUND(L8081,2)</f>
        <v>0</v>
      </c>
    </row>
    <row r="8082" spans="1:13" ht="15.45" customHeight="1" thickBot="1" x14ac:dyDescent="0.35">
      <c r="A8082" s="65" t="s">
        <v>14555</v>
      </c>
      <c r="B8082" s="65" t="s">
        <v>14556</v>
      </c>
      <c r="C8082" s="66"/>
      <c r="D8082" s="90" t="s">
        <v>14557</v>
      </c>
      <c r="E8082" s="90"/>
      <c r="F8082" s="90"/>
      <c r="G8082" s="90"/>
      <c r="H8082" s="90"/>
      <c r="I8082" s="90"/>
      <c r="J8082" s="90"/>
      <c r="K8082" s="66"/>
      <c r="L8082" s="67">
        <f>L8087</f>
        <v>0</v>
      </c>
      <c r="M8082" s="67">
        <f>ROUND(L8082,2)</f>
        <v>0</v>
      </c>
    </row>
    <row r="8083" spans="1:13" ht="15.45" customHeight="1" thickBot="1" x14ac:dyDescent="0.35">
      <c r="A8083" s="10" t="s">
        <v>14558</v>
      </c>
      <c r="B8083" s="5" t="s">
        <v>14559</v>
      </c>
      <c r="C8083" s="5" t="s">
        <v>14560</v>
      </c>
      <c r="D8083" s="84" t="s">
        <v>14561</v>
      </c>
      <c r="E8083" s="84"/>
      <c r="F8083" s="84"/>
      <c r="G8083" s="84"/>
      <c r="H8083" s="84"/>
      <c r="I8083" s="84"/>
      <c r="J8083" s="84"/>
      <c r="K8083" s="20">
        <f>SUM(K8086:K8086)</f>
        <v>1</v>
      </c>
      <c r="L8083" s="21">
        <f>ROUND(0*(1+M2/100),2)</f>
        <v>0</v>
      </c>
      <c r="M8083" s="21">
        <f>ROUND(K8083*L8083,2)</f>
        <v>0</v>
      </c>
    </row>
    <row r="8084" spans="1:13" ht="49.05" customHeight="1" thickBot="1" x14ac:dyDescent="0.35">
      <c r="A8084" s="22"/>
      <c r="B8084" s="22"/>
      <c r="C8084" s="22"/>
      <c r="D8084" s="84" t="s">
        <v>14562</v>
      </c>
      <c r="E8084" s="84"/>
      <c r="F8084" s="84"/>
      <c r="G8084" s="84"/>
      <c r="H8084" s="84"/>
      <c r="I8084" s="84"/>
      <c r="J8084" s="84"/>
      <c r="K8084" s="84"/>
      <c r="L8084" s="84"/>
      <c r="M8084" s="84"/>
    </row>
    <row r="8085" spans="1:13" ht="15.15" customHeight="1" thickBot="1" x14ac:dyDescent="0.35">
      <c r="A8085" s="22"/>
      <c r="B8085" s="22"/>
      <c r="C8085" s="22"/>
      <c r="D8085" s="22"/>
      <c r="E8085" s="23"/>
      <c r="F8085" s="25" t="s">
        <v>14563</v>
      </c>
      <c r="G8085" s="25" t="s">
        <v>14564</v>
      </c>
      <c r="H8085" s="25" t="s">
        <v>14565</v>
      </c>
      <c r="I8085" s="25" t="s">
        <v>14566</v>
      </c>
      <c r="J8085" s="25" t="s">
        <v>14567</v>
      </c>
      <c r="K8085" s="25" t="s">
        <v>14568</v>
      </c>
      <c r="L8085" s="22"/>
      <c r="M8085" s="22"/>
    </row>
    <row r="8086" spans="1:13" ht="15.15" customHeight="1" thickBot="1" x14ac:dyDescent="0.35">
      <c r="A8086" s="22"/>
      <c r="B8086" s="22"/>
      <c r="C8086" s="22"/>
      <c r="D8086" s="26"/>
      <c r="E8086" s="27" t="s">
        <v>14569</v>
      </c>
      <c r="F8086" s="28">
        <v>1</v>
      </c>
      <c r="G8086" s="29"/>
      <c r="H8086" s="29"/>
      <c r="I8086" s="29"/>
      <c r="J8086" s="31">
        <f>ROUND(F8086,3)</f>
        <v>1</v>
      </c>
      <c r="K8086" s="33">
        <f>SUM(J8086:J8086)</f>
        <v>1</v>
      </c>
      <c r="L8086" s="22"/>
      <c r="M8086" s="22"/>
    </row>
    <row r="8087" spans="1:13" ht="15.45" customHeight="1" thickBot="1" x14ac:dyDescent="0.35">
      <c r="A8087" s="34"/>
      <c r="B8087" s="34"/>
      <c r="C8087" s="34"/>
      <c r="D8087" s="62" t="s">
        <v>14570</v>
      </c>
      <c r="E8087" s="63"/>
      <c r="F8087" s="63"/>
      <c r="G8087" s="63"/>
      <c r="H8087" s="63"/>
      <c r="I8087" s="63"/>
      <c r="J8087" s="63"/>
      <c r="K8087" s="63"/>
      <c r="L8087" s="64">
        <f>M8083</f>
        <v>0</v>
      </c>
      <c r="M8087" s="64">
        <f>ROUND(L8087,2)</f>
        <v>0</v>
      </c>
    </row>
    <row r="8088" spans="1:13" ht="15.45" customHeight="1" thickBot="1" x14ac:dyDescent="0.35">
      <c r="A8088" s="43"/>
      <c r="B8088" s="43"/>
      <c r="C8088" s="43"/>
      <c r="D8088" s="68" t="s">
        <v>14571</v>
      </c>
      <c r="E8088" s="69"/>
      <c r="F8088" s="69"/>
      <c r="G8088" s="69"/>
      <c r="H8088" s="69"/>
      <c r="I8088" s="69"/>
      <c r="J8088" s="69"/>
      <c r="K8088" s="69"/>
      <c r="L8088" s="70">
        <f>M7843+M7893+M7999+M8021+M8059+M8081+M8087</f>
        <v>0</v>
      </c>
      <c r="M8088" s="70">
        <f>ROUND(L8088,2)</f>
        <v>0</v>
      </c>
    </row>
    <row r="8089" spans="1:13" ht="15.45" customHeight="1" thickBot="1" x14ac:dyDescent="0.35">
      <c r="A8089" s="56" t="s">
        <v>14572</v>
      </c>
      <c r="B8089" s="56" t="s">
        <v>14573</v>
      </c>
      <c r="C8089" s="57"/>
      <c r="D8089" s="88" t="s">
        <v>14574</v>
      </c>
      <c r="E8089" s="88"/>
      <c r="F8089" s="88"/>
      <c r="G8089" s="88"/>
      <c r="H8089" s="88"/>
      <c r="I8089" s="88"/>
      <c r="J8089" s="88"/>
      <c r="K8089" s="57"/>
      <c r="L8089" s="58">
        <f>L8168</f>
        <v>0</v>
      </c>
      <c r="M8089" s="58">
        <f>ROUND(L8089,2)</f>
        <v>0</v>
      </c>
    </row>
    <row r="8090" spans="1:13" ht="15.45" customHeight="1" thickBot="1" x14ac:dyDescent="0.35">
      <c r="A8090" s="59" t="s">
        <v>14575</v>
      </c>
      <c r="B8090" s="59" t="s">
        <v>14576</v>
      </c>
      <c r="C8090" s="60"/>
      <c r="D8090" s="89" t="s">
        <v>14577</v>
      </c>
      <c r="E8090" s="89"/>
      <c r="F8090" s="89"/>
      <c r="G8090" s="89"/>
      <c r="H8090" s="89"/>
      <c r="I8090" s="89"/>
      <c r="J8090" s="89"/>
      <c r="K8090" s="60"/>
      <c r="L8090" s="61">
        <f>L8131</f>
        <v>0</v>
      </c>
      <c r="M8090" s="61">
        <f>ROUND(L8090,2)</f>
        <v>0</v>
      </c>
    </row>
    <row r="8091" spans="1:13" ht="15.45" customHeight="1" thickBot="1" x14ac:dyDescent="0.35">
      <c r="A8091" s="10" t="s">
        <v>14578</v>
      </c>
      <c r="B8091" s="5" t="s">
        <v>14579</v>
      </c>
      <c r="C8091" s="5" t="s">
        <v>14580</v>
      </c>
      <c r="D8091" s="84" t="s">
        <v>14581</v>
      </c>
      <c r="E8091" s="84"/>
      <c r="F8091" s="84"/>
      <c r="G8091" s="84"/>
      <c r="H8091" s="84"/>
      <c r="I8091" s="84"/>
      <c r="J8091" s="84"/>
      <c r="K8091" s="20">
        <f>SUM(K8094:K8094)</f>
        <v>1</v>
      </c>
      <c r="L8091" s="21">
        <f>ROUND(0*(1+M2/100),2)</f>
        <v>0</v>
      </c>
      <c r="M8091" s="21">
        <f>ROUND(K8091*L8091,2)</f>
        <v>0</v>
      </c>
    </row>
    <row r="8092" spans="1:13" ht="49.05" customHeight="1" thickBot="1" x14ac:dyDescent="0.35">
      <c r="A8092" s="22"/>
      <c r="B8092" s="22"/>
      <c r="C8092" s="22"/>
      <c r="D8092" s="84" t="s">
        <v>14582</v>
      </c>
      <c r="E8092" s="84"/>
      <c r="F8092" s="84"/>
      <c r="G8092" s="84"/>
      <c r="H8092" s="84"/>
      <c r="I8092" s="84"/>
      <c r="J8092" s="84"/>
      <c r="K8092" s="84"/>
      <c r="L8092" s="84"/>
      <c r="M8092" s="84"/>
    </row>
    <row r="8093" spans="1:13" ht="15.15" customHeight="1" thickBot="1" x14ac:dyDescent="0.35">
      <c r="A8093" s="22"/>
      <c r="B8093" s="22"/>
      <c r="C8093" s="22"/>
      <c r="D8093" s="22"/>
      <c r="E8093" s="23"/>
      <c r="F8093" s="25" t="s">
        <v>14583</v>
      </c>
      <c r="G8093" s="25" t="s">
        <v>14584</v>
      </c>
      <c r="H8093" s="25" t="s">
        <v>14585</v>
      </c>
      <c r="I8093" s="25" t="s">
        <v>14586</v>
      </c>
      <c r="J8093" s="25" t="s">
        <v>14587</v>
      </c>
      <c r="K8093" s="25" t="s">
        <v>14588</v>
      </c>
      <c r="L8093" s="22"/>
      <c r="M8093" s="22"/>
    </row>
    <row r="8094" spans="1:13" ht="21.3" customHeight="1" thickBot="1" x14ac:dyDescent="0.35">
      <c r="A8094" s="22"/>
      <c r="B8094" s="22"/>
      <c r="C8094" s="22"/>
      <c r="D8094" s="26"/>
      <c r="E8094" s="27" t="s">
        <v>14589</v>
      </c>
      <c r="F8094" s="28">
        <v>1</v>
      </c>
      <c r="G8094" s="29"/>
      <c r="H8094" s="29"/>
      <c r="I8094" s="29"/>
      <c r="J8094" s="31">
        <f>ROUND(F8094,3)</f>
        <v>1</v>
      </c>
      <c r="K8094" s="33">
        <f>SUM(J8094:J8094)</f>
        <v>1</v>
      </c>
      <c r="L8094" s="22"/>
      <c r="M8094" s="22"/>
    </row>
    <row r="8095" spans="1:13" ht="15.45" customHeight="1" thickBot="1" x14ac:dyDescent="0.35">
      <c r="A8095" s="10" t="s">
        <v>14590</v>
      </c>
      <c r="B8095" s="5" t="s">
        <v>14591</v>
      </c>
      <c r="C8095" s="5" t="s">
        <v>14592</v>
      </c>
      <c r="D8095" s="84" t="s">
        <v>14593</v>
      </c>
      <c r="E8095" s="84"/>
      <c r="F8095" s="84"/>
      <c r="G8095" s="84"/>
      <c r="H8095" s="84"/>
      <c r="I8095" s="84"/>
      <c r="J8095" s="84"/>
      <c r="K8095" s="20">
        <f>SUM(K8098:K8098)</f>
        <v>1</v>
      </c>
      <c r="L8095" s="21">
        <f>ROUND(0*(1+M2/100),2)</f>
        <v>0</v>
      </c>
      <c r="M8095" s="21">
        <f>ROUND(K8095*L8095,2)</f>
        <v>0</v>
      </c>
    </row>
    <row r="8096" spans="1:13" ht="21.3" customHeight="1" thickBot="1" x14ac:dyDescent="0.35">
      <c r="A8096" s="22"/>
      <c r="B8096" s="22"/>
      <c r="C8096" s="22"/>
      <c r="D8096" s="84" t="s">
        <v>14594</v>
      </c>
      <c r="E8096" s="84"/>
      <c r="F8096" s="84"/>
      <c r="G8096" s="84"/>
      <c r="H8096" s="84"/>
      <c r="I8096" s="84"/>
      <c r="J8096" s="84"/>
      <c r="K8096" s="84"/>
      <c r="L8096" s="84"/>
      <c r="M8096" s="84"/>
    </row>
    <row r="8097" spans="1:13" ht="15.15" customHeight="1" thickBot="1" x14ac:dyDescent="0.35">
      <c r="A8097" s="22"/>
      <c r="B8097" s="22"/>
      <c r="C8097" s="22"/>
      <c r="D8097" s="22"/>
      <c r="E8097" s="23"/>
      <c r="F8097" s="25" t="s">
        <v>14595</v>
      </c>
      <c r="G8097" s="25" t="s">
        <v>14596</v>
      </c>
      <c r="H8097" s="25" t="s">
        <v>14597</v>
      </c>
      <c r="I8097" s="25" t="s">
        <v>14598</v>
      </c>
      <c r="J8097" s="25" t="s">
        <v>14599</v>
      </c>
      <c r="K8097" s="25" t="s">
        <v>14600</v>
      </c>
      <c r="L8097" s="22"/>
      <c r="M8097" s="22"/>
    </row>
    <row r="8098" spans="1:13" ht="21.3" customHeight="1" thickBot="1" x14ac:dyDescent="0.35">
      <c r="A8098" s="22"/>
      <c r="B8098" s="22"/>
      <c r="C8098" s="22"/>
      <c r="D8098" s="26"/>
      <c r="E8098" s="27" t="s">
        <v>14601</v>
      </c>
      <c r="F8098" s="28">
        <v>1</v>
      </c>
      <c r="G8098" s="29"/>
      <c r="H8098" s="29"/>
      <c r="I8098" s="29"/>
      <c r="J8098" s="31">
        <f>ROUND(F8098,3)</f>
        <v>1</v>
      </c>
      <c r="K8098" s="33">
        <f>SUM(J8098:J8098)</f>
        <v>1</v>
      </c>
      <c r="L8098" s="22"/>
      <c r="M8098" s="22"/>
    </row>
    <row r="8099" spans="1:13" ht="15.45" customHeight="1" thickBot="1" x14ac:dyDescent="0.35">
      <c r="A8099" s="10" t="s">
        <v>14602</v>
      </c>
      <c r="B8099" s="5" t="s">
        <v>14603</v>
      </c>
      <c r="C8099" s="5" t="s">
        <v>14604</v>
      </c>
      <c r="D8099" s="84" t="s">
        <v>14605</v>
      </c>
      <c r="E8099" s="84"/>
      <c r="F8099" s="84"/>
      <c r="G8099" s="84"/>
      <c r="H8099" s="84"/>
      <c r="I8099" s="84"/>
      <c r="J8099" s="84"/>
      <c r="K8099" s="20">
        <f>SUM(K8102:K8102)</f>
        <v>1</v>
      </c>
      <c r="L8099" s="21">
        <f>ROUND(0*(1+M2/100),2)</f>
        <v>0</v>
      </c>
      <c r="M8099" s="21">
        <f>ROUND(K8099*L8099,2)</f>
        <v>0</v>
      </c>
    </row>
    <row r="8100" spans="1:13" ht="85.95" customHeight="1" thickBot="1" x14ac:dyDescent="0.35">
      <c r="A8100" s="22"/>
      <c r="B8100" s="22"/>
      <c r="C8100" s="22"/>
      <c r="D8100" s="84" t="s">
        <v>14606</v>
      </c>
      <c r="E8100" s="84"/>
      <c r="F8100" s="84"/>
      <c r="G8100" s="84"/>
      <c r="H8100" s="84"/>
      <c r="I8100" s="84"/>
      <c r="J8100" s="84"/>
      <c r="K8100" s="84"/>
      <c r="L8100" s="84"/>
      <c r="M8100" s="84"/>
    </row>
    <row r="8101" spans="1:13" ht="15.15" customHeight="1" thickBot="1" x14ac:dyDescent="0.35">
      <c r="A8101" s="22"/>
      <c r="B8101" s="22"/>
      <c r="C8101" s="22"/>
      <c r="D8101" s="22"/>
      <c r="E8101" s="23"/>
      <c r="F8101" s="25" t="s">
        <v>14607</v>
      </c>
      <c r="G8101" s="25" t="s">
        <v>14608</v>
      </c>
      <c r="H8101" s="25" t="s">
        <v>14609</v>
      </c>
      <c r="I8101" s="25" t="s">
        <v>14610</v>
      </c>
      <c r="J8101" s="25" t="s">
        <v>14611</v>
      </c>
      <c r="K8101" s="25" t="s">
        <v>14612</v>
      </c>
      <c r="L8101" s="22"/>
      <c r="M8101" s="22"/>
    </row>
    <row r="8102" spans="1:13" ht="21.3" customHeight="1" thickBot="1" x14ac:dyDescent="0.35">
      <c r="A8102" s="22"/>
      <c r="B8102" s="22"/>
      <c r="C8102" s="22"/>
      <c r="D8102" s="26"/>
      <c r="E8102" s="27" t="s">
        <v>14613</v>
      </c>
      <c r="F8102" s="28">
        <v>1</v>
      </c>
      <c r="G8102" s="29"/>
      <c r="H8102" s="29"/>
      <c r="I8102" s="29"/>
      <c r="J8102" s="31">
        <f>ROUND(F8102,3)</f>
        <v>1</v>
      </c>
      <c r="K8102" s="33">
        <f>SUM(J8102:J8102)</f>
        <v>1</v>
      </c>
      <c r="L8102" s="22"/>
      <c r="M8102" s="22"/>
    </row>
    <row r="8103" spans="1:13" ht="15.45" customHeight="1" thickBot="1" x14ac:dyDescent="0.35">
      <c r="A8103" s="10" t="s">
        <v>14614</v>
      </c>
      <c r="B8103" s="5" t="s">
        <v>14615</v>
      </c>
      <c r="C8103" s="5" t="s">
        <v>14616</v>
      </c>
      <c r="D8103" s="84" t="s">
        <v>14617</v>
      </c>
      <c r="E8103" s="84"/>
      <c r="F8103" s="84"/>
      <c r="G8103" s="84"/>
      <c r="H8103" s="84"/>
      <c r="I8103" s="84"/>
      <c r="J8103" s="84"/>
      <c r="K8103" s="20">
        <f>SUM(K8106:K8106)</f>
        <v>16</v>
      </c>
      <c r="L8103" s="21">
        <f>ROUND(0*(1+M2/100),2)</f>
        <v>0</v>
      </c>
      <c r="M8103" s="21">
        <f>ROUND(K8103*L8103,2)</f>
        <v>0</v>
      </c>
    </row>
    <row r="8104" spans="1:13" ht="58.35" customHeight="1" thickBot="1" x14ac:dyDescent="0.35">
      <c r="A8104" s="22"/>
      <c r="B8104" s="22"/>
      <c r="C8104" s="22"/>
      <c r="D8104" s="84" t="s">
        <v>14618</v>
      </c>
      <c r="E8104" s="84"/>
      <c r="F8104" s="84"/>
      <c r="G8104" s="84"/>
      <c r="H8104" s="84"/>
      <c r="I8104" s="84"/>
      <c r="J8104" s="84"/>
      <c r="K8104" s="84"/>
      <c r="L8104" s="84"/>
      <c r="M8104" s="84"/>
    </row>
    <row r="8105" spans="1:13" ht="15.15" customHeight="1" thickBot="1" x14ac:dyDescent="0.35">
      <c r="A8105" s="22"/>
      <c r="B8105" s="22"/>
      <c r="C8105" s="22"/>
      <c r="D8105" s="22"/>
      <c r="E8105" s="23"/>
      <c r="F8105" s="25" t="s">
        <v>14619</v>
      </c>
      <c r="G8105" s="25" t="s">
        <v>14620</v>
      </c>
      <c r="H8105" s="25" t="s">
        <v>14621</v>
      </c>
      <c r="I8105" s="25" t="s">
        <v>14622</v>
      </c>
      <c r="J8105" s="25" t="s">
        <v>14623</v>
      </c>
      <c r="K8105" s="25" t="s">
        <v>14624</v>
      </c>
      <c r="L8105" s="22"/>
      <c r="M8105" s="22"/>
    </row>
    <row r="8106" spans="1:13" ht="15.15" customHeight="1" thickBot="1" x14ac:dyDescent="0.35">
      <c r="A8106" s="22"/>
      <c r="B8106" s="22"/>
      <c r="C8106" s="22"/>
      <c r="D8106" s="26"/>
      <c r="E8106" s="27" t="s">
        <v>14625</v>
      </c>
      <c r="F8106" s="28">
        <v>16</v>
      </c>
      <c r="G8106" s="29"/>
      <c r="H8106" s="29"/>
      <c r="I8106" s="29"/>
      <c r="J8106" s="31">
        <f>ROUND(F8106,3)</f>
        <v>16</v>
      </c>
      <c r="K8106" s="33">
        <f>SUM(J8106:J8106)</f>
        <v>16</v>
      </c>
      <c r="L8106" s="22"/>
      <c r="M8106" s="22"/>
    </row>
    <row r="8107" spans="1:13" ht="15.45" customHeight="1" thickBot="1" x14ac:dyDescent="0.35">
      <c r="A8107" s="10" t="s">
        <v>14626</v>
      </c>
      <c r="B8107" s="5" t="s">
        <v>14627</v>
      </c>
      <c r="C8107" s="5" t="s">
        <v>14628</v>
      </c>
      <c r="D8107" s="84" t="s">
        <v>14629</v>
      </c>
      <c r="E8107" s="84"/>
      <c r="F8107" s="84"/>
      <c r="G8107" s="84"/>
      <c r="H8107" s="84"/>
      <c r="I8107" s="84"/>
      <c r="J8107" s="84"/>
      <c r="K8107" s="20">
        <f>SUM(K8110:K8110)</f>
        <v>1</v>
      </c>
      <c r="L8107" s="21">
        <f>ROUND(0*(1+M2/100),2)</f>
        <v>0</v>
      </c>
      <c r="M8107" s="21">
        <f>ROUND(K8107*L8107,2)</f>
        <v>0</v>
      </c>
    </row>
    <row r="8108" spans="1:13" ht="49.05" customHeight="1" thickBot="1" x14ac:dyDescent="0.35">
      <c r="A8108" s="22"/>
      <c r="B8108" s="22"/>
      <c r="C8108" s="22"/>
      <c r="D8108" s="84" t="s">
        <v>14630</v>
      </c>
      <c r="E8108" s="84"/>
      <c r="F8108" s="84"/>
      <c r="G8108" s="84"/>
      <c r="H8108" s="84"/>
      <c r="I8108" s="84"/>
      <c r="J8108" s="84"/>
      <c r="K8108" s="84"/>
      <c r="L8108" s="84"/>
      <c r="M8108" s="84"/>
    </row>
    <row r="8109" spans="1:13" ht="15.15" customHeight="1" thickBot="1" x14ac:dyDescent="0.35">
      <c r="A8109" s="22"/>
      <c r="B8109" s="22"/>
      <c r="C8109" s="22"/>
      <c r="D8109" s="22"/>
      <c r="E8109" s="23"/>
      <c r="F8109" s="25" t="s">
        <v>14631</v>
      </c>
      <c r="G8109" s="25" t="s">
        <v>14632</v>
      </c>
      <c r="H8109" s="25" t="s">
        <v>14633</v>
      </c>
      <c r="I8109" s="25" t="s">
        <v>14634</v>
      </c>
      <c r="J8109" s="25" t="s">
        <v>14635</v>
      </c>
      <c r="K8109" s="25" t="s">
        <v>14636</v>
      </c>
      <c r="L8109" s="22"/>
      <c r="M8109" s="22"/>
    </row>
    <row r="8110" spans="1:13" ht="21.3" customHeight="1" thickBot="1" x14ac:dyDescent="0.35">
      <c r="A8110" s="22"/>
      <c r="B8110" s="22"/>
      <c r="C8110" s="22"/>
      <c r="D8110" s="26"/>
      <c r="E8110" s="27" t="s">
        <v>14637</v>
      </c>
      <c r="F8110" s="28">
        <v>1</v>
      </c>
      <c r="G8110" s="29"/>
      <c r="H8110" s="29"/>
      <c r="I8110" s="29"/>
      <c r="J8110" s="31">
        <f>ROUND(F8110,3)</f>
        <v>1</v>
      </c>
      <c r="K8110" s="33">
        <f>SUM(J8110:J8110)</f>
        <v>1</v>
      </c>
      <c r="L8110" s="22"/>
      <c r="M8110" s="22"/>
    </row>
    <row r="8111" spans="1:13" ht="15.45" customHeight="1" thickBot="1" x14ac:dyDescent="0.35">
      <c r="A8111" s="10" t="s">
        <v>14638</v>
      </c>
      <c r="B8111" s="5" t="s">
        <v>14639</v>
      </c>
      <c r="C8111" s="5" t="s">
        <v>14640</v>
      </c>
      <c r="D8111" s="84" t="s">
        <v>14641</v>
      </c>
      <c r="E8111" s="84"/>
      <c r="F8111" s="84"/>
      <c r="G8111" s="84"/>
      <c r="H8111" s="84"/>
      <c r="I8111" s="84"/>
      <c r="J8111" s="84"/>
      <c r="K8111" s="20">
        <f>SUM(K8114:K8114)</f>
        <v>1</v>
      </c>
      <c r="L8111" s="21">
        <f>ROUND(0*(1+M2/100),2)</f>
        <v>0</v>
      </c>
      <c r="M8111" s="21">
        <f>ROUND(K8111*L8111,2)</f>
        <v>0</v>
      </c>
    </row>
    <row r="8112" spans="1:13" ht="67.5" customHeight="1" thickBot="1" x14ac:dyDescent="0.35">
      <c r="A8112" s="22"/>
      <c r="B8112" s="22"/>
      <c r="C8112" s="22"/>
      <c r="D8112" s="84" t="s">
        <v>14642</v>
      </c>
      <c r="E8112" s="84"/>
      <c r="F8112" s="84"/>
      <c r="G8112" s="84"/>
      <c r="H8112" s="84"/>
      <c r="I8112" s="84"/>
      <c r="J8112" s="84"/>
      <c r="K8112" s="84"/>
      <c r="L8112" s="84"/>
      <c r="M8112" s="84"/>
    </row>
    <row r="8113" spans="1:13" ht="15.15" customHeight="1" thickBot="1" x14ac:dyDescent="0.35">
      <c r="A8113" s="22"/>
      <c r="B8113" s="22"/>
      <c r="C8113" s="22"/>
      <c r="D8113" s="22"/>
      <c r="E8113" s="23"/>
      <c r="F8113" s="25" t="s">
        <v>14643</v>
      </c>
      <c r="G8113" s="25" t="s">
        <v>14644</v>
      </c>
      <c r="H8113" s="25" t="s">
        <v>14645</v>
      </c>
      <c r="I8113" s="25" t="s">
        <v>14646</v>
      </c>
      <c r="J8113" s="25" t="s">
        <v>14647</v>
      </c>
      <c r="K8113" s="25" t="s">
        <v>14648</v>
      </c>
      <c r="L8113" s="22"/>
      <c r="M8113" s="22"/>
    </row>
    <row r="8114" spans="1:13" ht="21.3" customHeight="1" thickBot="1" x14ac:dyDescent="0.35">
      <c r="A8114" s="22"/>
      <c r="B8114" s="22"/>
      <c r="C8114" s="22"/>
      <c r="D8114" s="26"/>
      <c r="E8114" s="27" t="s">
        <v>14649</v>
      </c>
      <c r="F8114" s="28">
        <v>1</v>
      </c>
      <c r="G8114" s="29"/>
      <c r="H8114" s="29"/>
      <c r="I8114" s="29"/>
      <c r="J8114" s="31">
        <f>ROUND(F8114,3)</f>
        <v>1</v>
      </c>
      <c r="K8114" s="33">
        <f>SUM(J8114:J8114)</f>
        <v>1</v>
      </c>
      <c r="L8114" s="22"/>
      <c r="M8114" s="22"/>
    </row>
    <row r="8115" spans="1:13" ht="15.45" customHeight="1" thickBot="1" x14ac:dyDescent="0.35">
      <c r="A8115" s="10" t="s">
        <v>14650</v>
      </c>
      <c r="B8115" s="5" t="s">
        <v>14651</v>
      </c>
      <c r="C8115" s="5" t="s">
        <v>14652</v>
      </c>
      <c r="D8115" s="84" t="s">
        <v>14653</v>
      </c>
      <c r="E8115" s="84"/>
      <c r="F8115" s="84"/>
      <c r="G8115" s="84"/>
      <c r="H8115" s="84"/>
      <c r="I8115" s="84"/>
      <c r="J8115" s="84"/>
      <c r="K8115" s="20">
        <f>SUM(K8118:K8118)</f>
        <v>1</v>
      </c>
      <c r="L8115" s="21">
        <f>ROUND(0*(1+M2/100),2)</f>
        <v>0</v>
      </c>
      <c r="M8115" s="21">
        <f>ROUND(K8115*L8115,2)</f>
        <v>0</v>
      </c>
    </row>
    <row r="8116" spans="1:13" ht="67.5" customHeight="1" thickBot="1" x14ac:dyDescent="0.35">
      <c r="A8116" s="22"/>
      <c r="B8116" s="22"/>
      <c r="C8116" s="22"/>
      <c r="D8116" s="84" t="s">
        <v>14654</v>
      </c>
      <c r="E8116" s="84"/>
      <c r="F8116" s="84"/>
      <c r="G8116" s="84"/>
      <c r="H8116" s="84"/>
      <c r="I8116" s="84"/>
      <c r="J8116" s="84"/>
      <c r="K8116" s="84"/>
      <c r="L8116" s="84"/>
      <c r="M8116" s="84"/>
    </row>
    <row r="8117" spans="1:13" ht="15.15" customHeight="1" thickBot="1" x14ac:dyDescent="0.35">
      <c r="A8117" s="22"/>
      <c r="B8117" s="22"/>
      <c r="C8117" s="22"/>
      <c r="D8117" s="22"/>
      <c r="E8117" s="23"/>
      <c r="F8117" s="25" t="s">
        <v>14655</v>
      </c>
      <c r="G8117" s="25" t="s">
        <v>14656</v>
      </c>
      <c r="H8117" s="25" t="s">
        <v>14657</v>
      </c>
      <c r="I8117" s="25" t="s">
        <v>14658</v>
      </c>
      <c r="J8117" s="25" t="s">
        <v>14659</v>
      </c>
      <c r="K8117" s="25" t="s">
        <v>14660</v>
      </c>
      <c r="L8117" s="22"/>
      <c r="M8117" s="22"/>
    </row>
    <row r="8118" spans="1:13" ht="21.3" customHeight="1" thickBot="1" x14ac:dyDescent="0.35">
      <c r="A8118" s="22"/>
      <c r="B8118" s="22"/>
      <c r="C8118" s="22"/>
      <c r="D8118" s="26"/>
      <c r="E8118" s="27" t="s">
        <v>14661</v>
      </c>
      <c r="F8118" s="28">
        <v>1</v>
      </c>
      <c r="G8118" s="29"/>
      <c r="H8118" s="29"/>
      <c r="I8118" s="29"/>
      <c r="J8118" s="31">
        <f>ROUND(F8118,3)</f>
        <v>1</v>
      </c>
      <c r="K8118" s="33">
        <f>SUM(J8118:J8118)</f>
        <v>1</v>
      </c>
      <c r="L8118" s="22"/>
      <c r="M8118" s="22"/>
    </row>
    <row r="8119" spans="1:13" ht="15.45" customHeight="1" thickBot="1" x14ac:dyDescent="0.35">
      <c r="A8119" s="10" t="s">
        <v>14662</v>
      </c>
      <c r="B8119" s="5" t="s">
        <v>14663</v>
      </c>
      <c r="C8119" s="5" t="s">
        <v>14664</v>
      </c>
      <c r="D8119" s="84" t="s">
        <v>14665</v>
      </c>
      <c r="E8119" s="84"/>
      <c r="F8119" s="84"/>
      <c r="G8119" s="84"/>
      <c r="H8119" s="84"/>
      <c r="I8119" s="84"/>
      <c r="J8119" s="84"/>
      <c r="K8119" s="20">
        <f>SUM(K8122:K8122)</f>
        <v>1</v>
      </c>
      <c r="L8119" s="21">
        <f>ROUND(0*(1+M2/100),2)</f>
        <v>0</v>
      </c>
      <c r="M8119" s="21">
        <f>ROUND(K8119*L8119,2)</f>
        <v>0</v>
      </c>
    </row>
    <row r="8120" spans="1:13" ht="95.25" customHeight="1" thickBot="1" x14ac:dyDescent="0.35">
      <c r="A8120" s="22"/>
      <c r="B8120" s="22"/>
      <c r="C8120" s="22"/>
      <c r="D8120" s="84" t="s">
        <v>14666</v>
      </c>
      <c r="E8120" s="84"/>
      <c r="F8120" s="84"/>
      <c r="G8120" s="84"/>
      <c r="H8120" s="84"/>
      <c r="I8120" s="84"/>
      <c r="J8120" s="84"/>
      <c r="K8120" s="84"/>
      <c r="L8120" s="84"/>
      <c r="M8120" s="84"/>
    </row>
    <row r="8121" spans="1:13" ht="15.15" customHeight="1" thickBot="1" x14ac:dyDescent="0.35">
      <c r="A8121" s="22"/>
      <c r="B8121" s="22"/>
      <c r="C8121" s="22"/>
      <c r="D8121" s="22"/>
      <c r="E8121" s="23"/>
      <c r="F8121" s="25" t="s">
        <v>14667</v>
      </c>
      <c r="G8121" s="25" t="s">
        <v>14668</v>
      </c>
      <c r="H8121" s="25" t="s">
        <v>14669</v>
      </c>
      <c r="I8121" s="25" t="s">
        <v>14670</v>
      </c>
      <c r="J8121" s="25" t="s">
        <v>14671</v>
      </c>
      <c r="K8121" s="25" t="s">
        <v>14672</v>
      </c>
      <c r="L8121" s="22"/>
      <c r="M8121" s="22"/>
    </row>
    <row r="8122" spans="1:13" ht="21.3" customHeight="1" thickBot="1" x14ac:dyDescent="0.35">
      <c r="A8122" s="22"/>
      <c r="B8122" s="22"/>
      <c r="C8122" s="22"/>
      <c r="D8122" s="26"/>
      <c r="E8122" s="27" t="s">
        <v>14673</v>
      </c>
      <c r="F8122" s="28">
        <v>1</v>
      </c>
      <c r="G8122" s="29"/>
      <c r="H8122" s="29"/>
      <c r="I8122" s="29"/>
      <c r="J8122" s="31">
        <f>ROUND(F8122,3)</f>
        <v>1</v>
      </c>
      <c r="K8122" s="33">
        <f>SUM(J8122:J8122)</f>
        <v>1</v>
      </c>
      <c r="L8122" s="22"/>
      <c r="M8122" s="22"/>
    </row>
    <row r="8123" spans="1:13" ht="15.45" customHeight="1" thickBot="1" x14ac:dyDescent="0.35">
      <c r="A8123" s="10" t="s">
        <v>14674</v>
      </c>
      <c r="B8123" s="5" t="s">
        <v>14675</v>
      </c>
      <c r="C8123" s="5" t="s">
        <v>14676</v>
      </c>
      <c r="D8123" s="84" t="s">
        <v>14677</v>
      </c>
      <c r="E8123" s="84"/>
      <c r="F8123" s="84"/>
      <c r="G8123" s="84"/>
      <c r="H8123" s="84"/>
      <c r="I8123" s="84"/>
      <c r="J8123" s="84"/>
      <c r="K8123" s="20">
        <f>SUM(K8126:K8126)</f>
        <v>1</v>
      </c>
      <c r="L8123" s="21">
        <f>ROUND(0*(1+M2/100),2)</f>
        <v>0</v>
      </c>
      <c r="M8123" s="21">
        <f>ROUND(K8123*L8123,2)</f>
        <v>0</v>
      </c>
    </row>
    <row r="8124" spans="1:13" ht="67.5" customHeight="1" thickBot="1" x14ac:dyDescent="0.35">
      <c r="A8124" s="22"/>
      <c r="B8124" s="22"/>
      <c r="C8124" s="22"/>
      <c r="D8124" s="84" t="s">
        <v>14678</v>
      </c>
      <c r="E8124" s="84"/>
      <c r="F8124" s="84"/>
      <c r="G8124" s="84"/>
      <c r="H8124" s="84"/>
      <c r="I8124" s="84"/>
      <c r="J8124" s="84"/>
      <c r="K8124" s="84"/>
      <c r="L8124" s="84"/>
      <c r="M8124" s="84"/>
    </row>
    <row r="8125" spans="1:13" ht="15.15" customHeight="1" thickBot="1" x14ac:dyDescent="0.35">
      <c r="A8125" s="22"/>
      <c r="B8125" s="22"/>
      <c r="C8125" s="22"/>
      <c r="D8125" s="22"/>
      <c r="E8125" s="23"/>
      <c r="F8125" s="25" t="s">
        <v>14679</v>
      </c>
      <c r="G8125" s="25" t="s">
        <v>14680</v>
      </c>
      <c r="H8125" s="25" t="s">
        <v>14681</v>
      </c>
      <c r="I8125" s="25" t="s">
        <v>14682</v>
      </c>
      <c r="J8125" s="25" t="s">
        <v>14683</v>
      </c>
      <c r="K8125" s="25" t="s">
        <v>14684</v>
      </c>
      <c r="L8125" s="22"/>
      <c r="M8125" s="22"/>
    </row>
    <row r="8126" spans="1:13" ht="21.3" customHeight="1" thickBot="1" x14ac:dyDescent="0.35">
      <c r="A8126" s="22"/>
      <c r="B8126" s="22"/>
      <c r="C8126" s="22"/>
      <c r="D8126" s="26"/>
      <c r="E8126" s="27" t="s">
        <v>14685</v>
      </c>
      <c r="F8126" s="28">
        <v>1</v>
      </c>
      <c r="G8126" s="29"/>
      <c r="H8126" s="29"/>
      <c r="I8126" s="29"/>
      <c r="J8126" s="31">
        <f>ROUND(F8126,3)</f>
        <v>1</v>
      </c>
      <c r="K8126" s="33">
        <f>SUM(J8126:J8126)</f>
        <v>1</v>
      </c>
      <c r="L8126" s="22"/>
      <c r="M8126" s="22"/>
    </row>
    <row r="8127" spans="1:13" ht="15.45" customHeight="1" thickBot="1" x14ac:dyDescent="0.35">
      <c r="A8127" s="10" t="s">
        <v>14686</v>
      </c>
      <c r="B8127" s="5" t="s">
        <v>14687</v>
      </c>
      <c r="C8127" s="5" t="s">
        <v>14688</v>
      </c>
      <c r="D8127" s="84" t="s">
        <v>14689</v>
      </c>
      <c r="E8127" s="84"/>
      <c r="F8127" s="84"/>
      <c r="G8127" s="84"/>
      <c r="H8127" s="84"/>
      <c r="I8127" s="84"/>
      <c r="J8127" s="84"/>
      <c r="K8127" s="20">
        <f>SUM(K8130:K8130)</f>
        <v>1</v>
      </c>
      <c r="L8127" s="21">
        <f>ROUND(0*(1+M2/100),2)</f>
        <v>0</v>
      </c>
      <c r="M8127" s="21">
        <f>ROUND(K8127*L8127,2)</f>
        <v>0</v>
      </c>
    </row>
    <row r="8128" spans="1:13" ht="58.35" customHeight="1" thickBot="1" x14ac:dyDescent="0.35">
      <c r="A8128" s="22"/>
      <c r="B8128" s="22"/>
      <c r="C8128" s="22"/>
      <c r="D8128" s="84" t="s">
        <v>14690</v>
      </c>
      <c r="E8128" s="84"/>
      <c r="F8128" s="84"/>
      <c r="G8128" s="84"/>
      <c r="H8128" s="84"/>
      <c r="I8128" s="84"/>
      <c r="J8128" s="84"/>
      <c r="K8128" s="84"/>
      <c r="L8128" s="84"/>
      <c r="M8128" s="84"/>
    </row>
    <row r="8129" spans="1:13" ht="15.15" customHeight="1" thickBot="1" x14ac:dyDescent="0.35">
      <c r="A8129" s="22"/>
      <c r="B8129" s="22"/>
      <c r="C8129" s="22"/>
      <c r="D8129" s="22"/>
      <c r="E8129" s="23"/>
      <c r="F8129" s="25" t="s">
        <v>14691</v>
      </c>
      <c r="G8129" s="25" t="s">
        <v>14692</v>
      </c>
      <c r="H8129" s="25" t="s">
        <v>14693</v>
      </c>
      <c r="I8129" s="25" t="s">
        <v>14694</v>
      </c>
      <c r="J8129" s="25" t="s">
        <v>14695</v>
      </c>
      <c r="K8129" s="25" t="s">
        <v>14696</v>
      </c>
      <c r="L8129" s="22"/>
      <c r="M8129" s="22"/>
    </row>
    <row r="8130" spans="1:13" ht="15.15" customHeight="1" thickBot="1" x14ac:dyDescent="0.35">
      <c r="A8130" s="22"/>
      <c r="B8130" s="22"/>
      <c r="C8130" s="22"/>
      <c r="D8130" s="26"/>
      <c r="E8130" s="27" t="s">
        <v>14697</v>
      </c>
      <c r="F8130" s="28">
        <v>1</v>
      </c>
      <c r="G8130" s="29"/>
      <c r="H8130" s="29"/>
      <c r="I8130" s="29"/>
      <c r="J8130" s="31">
        <f>ROUND(F8130,3)</f>
        <v>1</v>
      </c>
      <c r="K8130" s="33">
        <f>SUM(J8130:J8130)</f>
        <v>1</v>
      </c>
      <c r="L8130" s="22"/>
      <c r="M8130" s="22"/>
    </row>
    <row r="8131" spans="1:13" ht="15.45" customHeight="1" thickBot="1" x14ac:dyDescent="0.35">
      <c r="A8131" s="34"/>
      <c r="B8131" s="34"/>
      <c r="C8131" s="34"/>
      <c r="D8131" s="62" t="s">
        <v>14698</v>
      </c>
      <c r="E8131" s="63"/>
      <c r="F8131" s="63"/>
      <c r="G8131" s="63"/>
      <c r="H8131" s="63"/>
      <c r="I8131" s="63"/>
      <c r="J8131" s="63"/>
      <c r="K8131" s="63"/>
      <c r="L8131" s="64">
        <f>M8091+M8095+M8099+M8103+M8107+M8111+M8115+M8119+M8123+M8127</f>
        <v>0</v>
      </c>
      <c r="M8131" s="64">
        <f>ROUND(L8131,2)</f>
        <v>0</v>
      </c>
    </row>
    <row r="8132" spans="1:13" ht="15.45" customHeight="1" thickBot="1" x14ac:dyDescent="0.35">
      <c r="A8132" s="65" t="s">
        <v>14699</v>
      </c>
      <c r="B8132" s="65" t="s">
        <v>14700</v>
      </c>
      <c r="C8132" s="66"/>
      <c r="D8132" s="90" t="s">
        <v>14701</v>
      </c>
      <c r="E8132" s="90"/>
      <c r="F8132" s="90"/>
      <c r="G8132" s="90"/>
      <c r="H8132" s="90"/>
      <c r="I8132" s="90"/>
      <c r="J8132" s="90"/>
      <c r="K8132" s="66"/>
      <c r="L8132" s="67">
        <f>L8149</f>
        <v>0</v>
      </c>
      <c r="M8132" s="67">
        <f>ROUND(L8132,2)</f>
        <v>0</v>
      </c>
    </row>
    <row r="8133" spans="1:13" ht="15.45" customHeight="1" thickBot="1" x14ac:dyDescent="0.35">
      <c r="A8133" s="10" t="s">
        <v>14702</v>
      </c>
      <c r="B8133" s="5" t="s">
        <v>14703</v>
      </c>
      <c r="C8133" s="5" t="s">
        <v>14704</v>
      </c>
      <c r="D8133" s="84" t="s">
        <v>14705</v>
      </c>
      <c r="E8133" s="84"/>
      <c r="F8133" s="84"/>
      <c r="G8133" s="84"/>
      <c r="H8133" s="84"/>
      <c r="I8133" s="84"/>
      <c r="J8133" s="84"/>
      <c r="K8133" s="20">
        <f>SUM(K8136:K8136)</f>
        <v>2</v>
      </c>
      <c r="L8133" s="21">
        <f>ROUND(0*(1+M2/100),2)</f>
        <v>0</v>
      </c>
      <c r="M8133" s="21">
        <f>ROUND(K8133*L8133,2)</f>
        <v>0</v>
      </c>
    </row>
    <row r="8134" spans="1:13" ht="76.8" customHeight="1" thickBot="1" x14ac:dyDescent="0.35">
      <c r="A8134" s="22"/>
      <c r="B8134" s="22"/>
      <c r="C8134" s="22"/>
      <c r="D8134" s="84" t="s">
        <v>14706</v>
      </c>
      <c r="E8134" s="84"/>
      <c r="F8134" s="84"/>
      <c r="G8134" s="84"/>
      <c r="H8134" s="84"/>
      <c r="I8134" s="84"/>
      <c r="J8134" s="84"/>
      <c r="K8134" s="84"/>
      <c r="L8134" s="84"/>
      <c r="M8134" s="84"/>
    </row>
    <row r="8135" spans="1:13" ht="15.15" customHeight="1" thickBot="1" x14ac:dyDescent="0.35">
      <c r="A8135" s="22"/>
      <c r="B8135" s="22"/>
      <c r="C8135" s="22"/>
      <c r="D8135" s="22"/>
      <c r="E8135" s="23"/>
      <c r="F8135" s="25" t="s">
        <v>14707</v>
      </c>
      <c r="G8135" s="25" t="s">
        <v>14708</v>
      </c>
      <c r="H8135" s="25" t="s">
        <v>14709</v>
      </c>
      <c r="I8135" s="25" t="s">
        <v>14710</v>
      </c>
      <c r="J8135" s="25" t="s">
        <v>14711</v>
      </c>
      <c r="K8135" s="25" t="s">
        <v>14712</v>
      </c>
      <c r="L8135" s="22"/>
      <c r="M8135" s="22"/>
    </row>
    <row r="8136" spans="1:13" ht="21.3" customHeight="1" thickBot="1" x14ac:dyDescent="0.35">
      <c r="A8136" s="22"/>
      <c r="B8136" s="22"/>
      <c r="C8136" s="22"/>
      <c r="D8136" s="26"/>
      <c r="E8136" s="27" t="s">
        <v>14713</v>
      </c>
      <c r="F8136" s="28">
        <v>2</v>
      </c>
      <c r="G8136" s="29"/>
      <c r="H8136" s="29"/>
      <c r="I8136" s="29"/>
      <c r="J8136" s="31">
        <f>ROUND(F8136,3)</f>
        <v>2</v>
      </c>
      <c r="K8136" s="33">
        <f>SUM(J8136:J8136)</f>
        <v>2</v>
      </c>
      <c r="L8136" s="22"/>
      <c r="M8136" s="22"/>
    </row>
    <row r="8137" spans="1:13" ht="15.45" customHeight="1" thickBot="1" x14ac:dyDescent="0.35">
      <c r="A8137" s="10" t="s">
        <v>14714</v>
      </c>
      <c r="B8137" s="5" t="s">
        <v>14715</v>
      </c>
      <c r="C8137" s="5" t="s">
        <v>14716</v>
      </c>
      <c r="D8137" s="84" t="s">
        <v>14717</v>
      </c>
      <c r="E8137" s="84"/>
      <c r="F8137" s="84"/>
      <c r="G8137" s="84"/>
      <c r="H8137" s="84"/>
      <c r="I8137" s="84"/>
      <c r="J8137" s="84"/>
      <c r="K8137" s="20">
        <f>SUM(K8140:K8140)</f>
        <v>1</v>
      </c>
      <c r="L8137" s="21">
        <f>ROUND(0*(1+M2/100),2)</f>
        <v>0</v>
      </c>
      <c r="M8137" s="21">
        <f>ROUND(K8137*L8137,2)</f>
        <v>0</v>
      </c>
    </row>
    <row r="8138" spans="1:13" ht="67.5" customHeight="1" thickBot="1" x14ac:dyDescent="0.35">
      <c r="A8138" s="22"/>
      <c r="B8138" s="22"/>
      <c r="C8138" s="22"/>
      <c r="D8138" s="84" t="s">
        <v>14718</v>
      </c>
      <c r="E8138" s="84"/>
      <c r="F8138" s="84"/>
      <c r="G8138" s="84"/>
      <c r="H8138" s="84"/>
      <c r="I8138" s="84"/>
      <c r="J8138" s="84"/>
      <c r="K8138" s="84"/>
      <c r="L8138" s="84"/>
      <c r="M8138" s="84"/>
    </row>
    <row r="8139" spans="1:13" ht="15.15" customHeight="1" thickBot="1" x14ac:dyDescent="0.35">
      <c r="A8139" s="22"/>
      <c r="B8139" s="22"/>
      <c r="C8139" s="22"/>
      <c r="D8139" s="22"/>
      <c r="E8139" s="23"/>
      <c r="F8139" s="25" t="s">
        <v>14719</v>
      </c>
      <c r="G8139" s="25" t="s">
        <v>14720</v>
      </c>
      <c r="H8139" s="25" t="s">
        <v>14721</v>
      </c>
      <c r="I8139" s="25" t="s">
        <v>14722</v>
      </c>
      <c r="J8139" s="25" t="s">
        <v>14723</v>
      </c>
      <c r="K8139" s="25" t="s">
        <v>14724</v>
      </c>
      <c r="L8139" s="22"/>
      <c r="M8139" s="22"/>
    </row>
    <row r="8140" spans="1:13" ht="21.3" customHeight="1" thickBot="1" x14ac:dyDescent="0.35">
      <c r="A8140" s="22"/>
      <c r="B8140" s="22"/>
      <c r="C8140" s="22"/>
      <c r="D8140" s="26"/>
      <c r="E8140" s="27" t="s">
        <v>14725</v>
      </c>
      <c r="F8140" s="28">
        <v>1</v>
      </c>
      <c r="G8140" s="29"/>
      <c r="H8140" s="29"/>
      <c r="I8140" s="29"/>
      <c r="J8140" s="31">
        <f>ROUND(F8140,3)</f>
        <v>1</v>
      </c>
      <c r="K8140" s="33">
        <f>SUM(J8140:J8140)</f>
        <v>1</v>
      </c>
      <c r="L8140" s="22"/>
      <c r="M8140" s="22"/>
    </row>
    <row r="8141" spans="1:13" ht="15.45" customHeight="1" thickBot="1" x14ac:dyDescent="0.35">
      <c r="A8141" s="10" t="s">
        <v>14726</v>
      </c>
      <c r="B8141" s="5" t="s">
        <v>14727</v>
      </c>
      <c r="C8141" s="5" t="s">
        <v>14728</v>
      </c>
      <c r="D8141" s="84" t="s">
        <v>14729</v>
      </c>
      <c r="E8141" s="84"/>
      <c r="F8141" s="84"/>
      <c r="G8141" s="84"/>
      <c r="H8141" s="84"/>
      <c r="I8141" s="84"/>
      <c r="J8141" s="84"/>
      <c r="K8141" s="20">
        <f>SUM(K8144:K8144)</f>
        <v>1</v>
      </c>
      <c r="L8141" s="21">
        <f>ROUND(0*(1+M2/100),2)</f>
        <v>0</v>
      </c>
      <c r="M8141" s="21">
        <f>ROUND(K8141*L8141,2)</f>
        <v>0</v>
      </c>
    </row>
    <row r="8142" spans="1:13" ht="76.8" customHeight="1" thickBot="1" x14ac:dyDescent="0.35">
      <c r="A8142" s="22"/>
      <c r="B8142" s="22"/>
      <c r="C8142" s="22"/>
      <c r="D8142" s="84" t="s">
        <v>14730</v>
      </c>
      <c r="E8142" s="84"/>
      <c r="F8142" s="84"/>
      <c r="G8142" s="84"/>
      <c r="H8142" s="84"/>
      <c r="I8142" s="84"/>
      <c r="J8142" s="84"/>
      <c r="K8142" s="84"/>
      <c r="L8142" s="84"/>
      <c r="M8142" s="84"/>
    </row>
    <row r="8143" spans="1:13" ht="15.15" customHeight="1" thickBot="1" x14ac:dyDescent="0.35">
      <c r="A8143" s="22"/>
      <c r="B8143" s="22"/>
      <c r="C8143" s="22"/>
      <c r="D8143" s="22"/>
      <c r="E8143" s="23"/>
      <c r="F8143" s="25" t="s">
        <v>14731</v>
      </c>
      <c r="G8143" s="25" t="s">
        <v>14732</v>
      </c>
      <c r="H8143" s="25" t="s">
        <v>14733</v>
      </c>
      <c r="I8143" s="25" t="s">
        <v>14734</v>
      </c>
      <c r="J8143" s="25" t="s">
        <v>14735</v>
      </c>
      <c r="K8143" s="25" t="s">
        <v>14736</v>
      </c>
      <c r="L8143" s="22"/>
      <c r="M8143" s="22"/>
    </row>
    <row r="8144" spans="1:13" ht="21.3" customHeight="1" thickBot="1" x14ac:dyDescent="0.35">
      <c r="A8144" s="22"/>
      <c r="B8144" s="22"/>
      <c r="C8144" s="22"/>
      <c r="D8144" s="26"/>
      <c r="E8144" s="27" t="s">
        <v>14737</v>
      </c>
      <c r="F8144" s="28">
        <v>1</v>
      </c>
      <c r="G8144" s="29"/>
      <c r="H8144" s="29"/>
      <c r="I8144" s="29"/>
      <c r="J8144" s="31">
        <f>ROUND(F8144,3)</f>
        <v>1</v>
      </c>
      <c r="K8144" s="33">
        <f>SUM(J8144:J8144)</f>
        <v>1</v>
      </c>
      <c r="L8144" s="22"/>
      <c r="M8144" s="22"/>
    </row>
    <row r="8145" spans="1:13" ht="15.45" customHeight="1" thickBot="1" x14ac:dyDescent="0.35">
      <c r="A8145" s="10" t="s">
        <v>14738</v>
      </c>
      <c r="B8145" s="5" t="s">
        <v>14739</v>
      </c>
      <c r="C8145" s="5" t="s">
        <v>14740</v>
      </c>
      <c r="D8145" s="84" t="s">
        <v>14741</v>
      </c>
      <c r="E8145" s="84"/>
      <c r="F8145" s="84"/>
      <c r="G8145" s="84"/>
      <c r="H8145" s="84"/>
      <c r="I8145" s="84"/>
      <c r="J8145" s="84"/>
      <c r="K8145" s="20">
        <f>SUM(K8148:K8148)</f>
        <v>1</v>
      </c>
      <c r="L8145" s="21">
        <f>ROUND(0*(1+M2/100),2)</f>
        <v>0</v>
      </c>
      <c r="M8145" s="21">
        <f>ROUND(K8145*L8145,2)</f>
        <v>0</v>
      </c>
    </row>
    <row r="8146" spans="1:13" ht="49.05" customHeight="1" thickBot="1" x14ac:dyDescent="0.35">
      <c r="A8146" s="22"/>
      <c r="B8146" s="22"/>
      <c r="C8146" s="22"/>
      <c r="D8146" s="84" t="s">
        <v>14742</v>
      </c>
      <c r="E8146" s="84"/>
      <c r="F8146" s="84"/>
      <c r="G8146" s="84"/>
      <c r="H8146" s="84"/>
      <c r="I8146" s="84"/>
      <c r="J8146" s="84"/>
      <c r="K8146" s="84"/>
      <c r="L8146" s="84"/>
      <c r="M8146" s="84"/>
    </row>
    <row r="8147" spans="1:13" ht="15.15" customHeight="1" thickBot="1" x14ac:dyDescent="0.35">
      <c r="A8147" s="22"/>
      <c r="B8147" s="22"/>
      <c r="C8147" s="22"/>
      <c r="D8147" s="22"/>
      <c r="E8147" s="23"/>
      <c r="F8147" s="25" t="s">
        <v>14743</v>
      </c>
      <c r="G8147" s="25" t="s">
        <v>14744</v>
      </c>
      <c r="H8147" s="25" t="s">
        <v>14745</v>
      </c>
      <c r="I8147" s="25" t="s">
        <v>14746</v>
      </c>
      <c r="J8147" s="25" t="s">
        <v>14747</v>
      </c>
      <c r="K8147" s="25" t="s">
        <v>14748</v>
      </c>
      <c r="L8147" s="22"/>
      <c r="M8147" s="22"/>
    </row>
    <row r="8148" spans="1:13" ht="21.3" customHeight="1" thickBot="1" x14ac:dyDescent="0.35">
      <c r="A8148" s="22"/>
      <c r="B8148" s="22"/>
      <c r="C8148" s="22"/>
      <c r="D8148" s="26"/>
      <c r="E8148" s="27" t="s">
        <v>14749</v>
      </c>
      <c r="F8148" s="28">
        <v>1</v>
      </c>
      <c r="G8148" s="29"/>
      <c r="H8148" s="29"/>
      <c r="I8148" s="29"/>
      <c r="J8148" s="31">
        <f>ROUND(F8148,3)</f>
        <v>1</v>
      </c>
      <c r="K8148" s="33">
        <f>SUM(J8148:J8148)</f>
        <v>1</v>
      </c>
      <c r="L8148" s="22"/>
      <c r="M8148" s="22"/>
    </row>
    <row r="8149" spans="1:13" ht="15.45" customHeight="1" thickBot="1" x14ac:dyDescent="0.35">
      <c r="A8149" s="34"/>
      <c r="B8149" s="34"/>
      <c r="C8149" s="34"/>
      <c r="D8149" s="62" t="s">
        <v>14750</v>
      </c>
      <c r="E8149" s="63"/>
      <c r="F8149" s="63"/>
      <c r="G8149" s="63"/>
      <c r="H8149" s="63"/>
      <c r="I8149" s="63"/>
      <c r="J8149" s="63"/>
      <c r="K8149" s="63"/>
      <c r="L8149" s="64">
        <f>M8133+M8137+M8141+M8145</f>
        <v>0</v>
      </c>
      <c r="M8149" s="64">
        <f>ROUND(L8149,2)</f>
        <v>0</v>
      </c>
    </row>
    <row r="8150" spans="1:13" ht="15.45" customHeight="1" thickBot="1" x14ac:dyDescent="0.35">
      <c r="A8150" s="65" t="s">
        <v>14751</v>
      </c>
      <c r="B8150" s="65" t="s">
        <v>14752</v>
      </c>
      <c r="C8150" s="66"/>
      <c r="D8150" s="90" t="s">
        <v>14753</v>
      </c>
      <c r="E8150" s="90"/>
      <c r="F8150" s="90"/>
      <c r="G8150" s="90"/>
      <c r="H8150" s="90"/>
      <c r="I8150" s="90"/>
      <c r="J8150" s="90"/>
      <c r="K8150" s="66"/>
      <c r="L8150" s="67">
        <f>L8167</f>
        <v>0</v>
      </c>
      <c r="M8150" s="67">
        <f>ROUND(L8150,2)</f>
        <v>0</v>
      </c>
    </row>
    <row r="8151" spans="1:13" ht="15.45" customHeight="1" thickBot="1" x14ac:dyDescent="0.35">
      <c r="A8151" s="10" t="s">
        <v>14754</v>
      </c>
      <c r="B8151" s="5" t="s">
        <v>14755</v>
      </c>
      <c r="C8151" s="5" t="s">
        <v>14756</v>
      </c>
      <c r="D8151" s="84" t="s">
        <v>14757</v>
      </c>
      <c r="E8151" s="84"/>
      <c r="F8151" s="84"/>
      <c r="G8151" s="84"/>
      <c r="H8151" s="84"/>
      <c r="I8151" s="84"/>
      <c r="J8151" s="84"/>
      <c r="K8151" s="20">
        <f>SUM(K8154:K8154)</f>
        <v>1</v>
      </c>
      <c r="L8151" s="21">
        <f>ROUND(0*(1+M2/100),2)</f>
        <v>0</v>
      </c>
      <c r="M8151" s="21">
        <f>ROUND(K8151*L8151,2)</f>
        <v>0</v>
      </c>
    </row>
    <row r="8152" spans="1:13" ht="30.6" customHeight="1" thickBot="1" x14ac:dyDescent="0.35">
      <c r="A8152" s="22"/>
      <c r="B8152" s="22"/>
      <c r="C8152" s="22"/>
      <c r="D8152" s="84" t="s">
        <v>14758</v>
      </c>
      <c r="E8152" s="84"/>
      <c r="F8152" s="84"/>
      <c r="G8152" s="84"/>
      <c r="H8152" s="84"/>
      <c r="I8152" s="84"/>
      <c r="J8152" s="84"/>
      <c r="K8152" s="84"/>
      <c r="L8152" s="84"/>
      <c r="M8152" s="84"/>
    </row>
    <row r="8153" spans="1:13" ht="15.15" customHeight="1" thickBot="1" x14ac:dyDescent="0.35">
      <c r="A8153" s="22"/>
      <c r="B8153" s="22"/>
      <c r="C8153" s="22"/>
      <c r="D8153" s="22"/>
      <c r="E8153" s="23"/>
      <c r="F8153" s="25" t="s">
        <v>14759</v>
      </c>
      <c r="G8153" s="25" t="s">
        <v>14760</v>
      </c>
      <c r="H8153" s="25" t="s">
        <v>14761</v>
      </c>
      <c r="I8153" s="25" t="s">
        <v>14762</v>
      </c>
      <c r="J8153" s="25" t="s">
        <v>14763</v>
      </c>
      <c r="K8153" s="25" t="s">
        <v>14764</v>
      </c>
      <c r="L8153" s="22"/>
      <c r="M8153" s="22"/>
    </row>
    <row r="8154" spans="1:13" ht="21.3" customHeight="1" thickBot="1" x14ac:dyDescent="0.35">
      <c r="A8154" s="22"/>
      <c r="B8154" s="22"/>
      <c r="C8154" s="22"/>
      <c r="D8154" s="26"/>
      <c r="E8154" s="27" t="s">
        <v>14765</v>
      </c>
      <c r="F8154" s="28">
        <v>1</v>
      </c>
      <c r="G8154" s="29"/>
      <c r="H8154" s="29"/>
      <c r="I8154" s="29"/>
      <c r="J8154" s="31">
        <f>ROUND(F8154,3)</f>
        <v>1</v>
      </c>
      <c r="K8154" s="33">
        <f>SUM(J8154:J8154)</f>
        <v>1</v>
      </c>
      <c r="L8154" s="22"/>
      <c r="M8154" s="22"/>
    </row>
    <row r="8155" spans="1:13" ht="15.45" customHeight="1" thickBot="1" x14ac:dyDescent="0.35">
      <c r="A8155" s="10" t="s">
        <v>14766</v>
      </c>
      <c r="B8155" s="5" t="s">
        <v>14767</v>
      </c>
      <c r="C8155" s="5" t="s">
        <v>14768</v>
      </c>
      <c r="D8155" s="84" t="s">
        <v>14769</v>
      </c>
      <c r="E8155" s="84"/>
      <c r="F8155" s="84"/>
      <c r="G8155" s="84"/>
      <c r="H8155" s="84"/>
      <c r="I8155" s="84"/>
      <c r="J8155" s="84"/>
      <c r="K8155" s="20">
        <f>SUM(K8158:K8158)</f>
        <v>1</v>
      </c>
      <c r="L8155" s="21">
        <f>ROUND(0*(1+M2/100),2)</f>
        <v>0</v>
      </c>
      <c r="M8155" s="21">
        <f>ROUND(K8155*L8155,2)</f>
        <v>0</v>
      </c>
    </row>
    <row r="8156" spans="1:13" ht="58.35" customHeight="1" thickBot="1" x14ac:dyDescent="0.35">
      <c r="A8156" s="22"/>
      <c r="B8156" s="22"/>
      <c r="C8156" s="22"/>
      <c r="D8156" s="84" t="s">
        <v>14770</v>
      </c>
      <c r="E8156" s="84"/>
      <c r="F8156" s="84"/>
      <c r="G8156" s="84"/>
      <c r="H8156" s="84"/>
      <c r="I8156" s="84"/>
      <c r="J8156" s="84"/>
      <c r="K8156" s="84"/>
      <c r="L8156" s="84"/>
      <c r="M8156" s="84"/>
    </row>
    <row r="8157" spans="1:13" ht="15.15" customHeight="1" thickBot="1" x14ac:dyDescent="0.35">
      <c r="A8157" s="22"/>
      <c r="B8157" s="22"/>
      <c r="C8157" s="22"/>
      <c r="D8157" s="22"/>
      <c r="E8157" s="23"/>
      <c r="F8157" s="25" t="s">
        <v>14771</v>
      </c>
      <c r="G8157" s="25" t="s">
        <v>14772</v>
      </c>
      <c r="H8157" s="25" t="s">
        <v>14773</v>
      </c>
      <c r="I8157" s="25" t="s">
        <v>14774</v>
      </c>
      <c r="J8157" s="25" t="s">
        <v>14775</v>
      </c>
      <c r="K8157" s="25" t="s">
        <v>14776</v>
      </c>
      <c r="L8157" s="22"/>
      <c r="M8157" s="22"/>
    </row>
    <row r="8158" spans="1:13" ht="21.3" customHeight="1" thickBot="1" x14ac:dyDescent="0.35">
      <c r="A8158" s="22"/>
      <c r="B8158" s="22"/>
      <c r="C8158" s="22"/>
      <c r="D8158" s="26"/>
      <c r="E8158" s="27" t="s">
        <v>14777</v>
      </c>
      <c r="F8158" s="28">
        <v>1</v>
      </c>
      <c r="G8158" s="29"/>
      <c r="H8158" s="29"/>
      <c r="I8158" s="29"/>
      <c r="J8158" s="31">
        <f>ROUND(F8158,3)</f>
        <v>1</v>
      </c>
      <c r="K8158" s="33">
        <f>SUM(J8158:J8158)</f>
        <v>1</v>
      </c>
      <c r="L8158" s="22"/>
      <c r="M8158" s="22"/>
    </row>
    <row r="8159" spans="1:13" ht="15.45" customHeight="1" thickBot="1" x14ac:dyDescent="0.35">
      <c r="A8159" s="10" t="s">
        <v>14778</v>
      </c>
      <c r="B8159" s="5" t="s">
        <v>14779</v>
      </c>
      <c r="C8159" s="5" t="s">
        <v>14780</v>
      </c>
      <c r="D8159" s="84" t="s">
        <v>14781</v>
      </c>
      <c r="E8159" s="84"/>
      <c r="F8159" s="84"/>
      <c r="G8159" s="84"/>
      <c r="H8159" s="84"/>
      <c r="I8159" s="84"/>
      <c r="J8159" s="84"/>
      <c r="K8159" s="20">
        <f>SUM(K8162:K8162)</f>
        <v>1</v>
      </c>
      <c r="L8159" s="21">
        <f>ROUND(0*(1+M2/100),2)</f>
        <v>0</v>
      </c>
      <c r="M8159" s="21">
        <f>ROUND(K8159*L8159,2)</f>
        <v>0</v>
      </c>
    </row>
    <row r="8160" spans="1:13" ht="58.35" customHeight="1" thickBot="1" x14ac:dyDescent="0.35">
      <c r="A8160" s="22"/>
      <c r="B8160" s="22"/>
      <c r="C8160" s="22"/>
      <c r="D8160" s="84" t="s">
        <v>14782</v>
      </c>
      <c r="E8160" s="84"/>
      <c r="F8160" s="84"/>
      <c r="G8160" s="84"/>
      <c r="H8160" s="84"/>
      <c r="I8160" s="84"/>
      <c r="J8160" s="84"/>
      <c r="K8160" s="84"/>
      <c r="L8160" s="84"/>
      <c r="M8160" s="84"/>
    </row>
    <row r="8161" spans="1:13" ht="15.15" customHeight="1" thickBot="1" x14ac:dyDescent="0.35">
      <c r="A8161" s="22"/>
      <c r="B8161" s="22"/>
      <c r="C8161" s="22"/>
      <c r="D8161" s="22"/>
      <c r="E8161" s="23"/>
      <c r="F8161" s="25" t="s">
        <v>14783</v>
      </c>
      <c r="G8161" s="25" t="s">
        <v>14784</v>
      </c>
      <c r="H8161" s="25" t="s">
        <v>14785</v>
      </c>
      <c r="I8161" s="25" t="s">
        <v>14786</v>
      </c>
      <c r="J8161" s="25" t="s">
        <v>14787</v>
      </c>
      <c r="K8161" s="25" t="s">
        <v>14788</v>
      </c>
      <c r="L8161" s="22"/>
      <c r="M8161" s="22"/>
    </row>
    <row r="8162" spans="1:13" ht="15.15" customHeight="1" thickBot="1" x14ac:dyDescent="0.35">
      <c r="A8162" s="22"/>
      <c r="B8162" s="22"/>
      <c r="C8162" s="22"/>
      <c r="D8162" s="26"/>
      <c r="E8162" s="27" t="s">
        <v>14789</v>
      </c>
      <c r="F8162" s="28">
        <v>1</v>
      </c>
      <c r="G8162" s="29"/>
      <c r="H8162" s="29"/>
      <c r="I8162" s="29"/>
      <c r="J8162" s="31">
        <f>ROUND(F8162,3)</f>
        <v>1</v>
      </c>
      <c r="K8162" s="33">
        <f>SUM(J8162:J8162)</f>
        <v>1</v>
      </c>
      <c r="L8162" s="22"/>
      <c r="M8162" s="22"/>
    </row>
    <row r="8163" spans="1:13" ht="15.45" customHeight="1" thickBot="1" x14ac:dyDescent="0.35">
      <c r="A8163" s="10" t="s">
        <v>14790</v>
      </c>
      <c r="B8163" s="5" t="s">
        <v>14791</v>
      </c>
      <c r="C8163" s="5" t="s">
        <v>14792</v>
      </c>
      <c r="D8163" s="84" t="s">
        <v>14793</v>
      </c>
      <c r="E8163" s="84"/>
      <c r="F8163" s="84"/>
      <c r="G8163" s="84"/>
      <c r="H8163" s="84"/>
      <c r="I8163" s="84"/>
      <c r="J8163" s="84"/>
      <c r="K8163" s="20">
        <f>SUM(K8166:K8166)</f>
        <v>1</v>
      </c>
      <c r="L8163" s="21">
        <f>ROUND(0*(1+M2/100),2)</f>
        <v>0</v>
      </c>
      <c r="M8163" s="21">
        <f>ROUND(K8163*L8163,2)</f>
        <v>0</v>
      </c>
    </row>
    <row r="8164" spans="1:13" ht="30.6" customHeight="1" thickBot="1" x14ac:dyDescent="0.35">
      <c r="A8164" s="22"/>
      <c r="B8164" s="22"/>
      <c r="C8164" s="22"/>
      <c r="D8164" s="84" t="s">
        <v>14794</v>
      </c>
      <c r="E8164" s="84"/>
      <c r="F8164" s="84"/>
      <c r="G8164" s="84"/>
      <c r="H8164" s="84"/>
      <c r="I8164" s="84"/>
      <c r="J8164" s="84"/>
      <c r="K8164" s="84"/>
      <c r="L8164" s="84"/>
      <c r="M8164" s="84"/>
    </row>
    <row r="8165" spans="1:13" ht="15.15" customHeight="1" thickBot="1" x14ac:dyDescent="0.35">
      <c r="A8165" s="22"/>
      <c r="B8165" s="22"/>
      <c r="C8165" s="22"/>
      <c r="D8165" s="22"/>
      <c r="E8165" s="23"/>
      <c r="F8165" s="25" t="s">
        <v>14795</v>
      </c>
      <c r="G8165" s="25" t="s">
        <v>14796</v>
      </c>
      <c r="H8165" s="25" t="s">
        <v>14797</v>
      </c>
      <c r="I8165" s="25" t="s">
        <v>14798</v>
      </c>
      <c r="J8165" s="25" t="s">
        <v>14799</v>
      </c>
      <c r="K8165" s="25" t="s">
        <v>14800</v>
      </c>
      <c r="L8165" s="22"/>
      <c r="M8165" s="22"/>
    </row>
    <row r="8166" spans="1:13" ht="15.15" customHeight="1" thickBot="1" x14ac:dyDescent="0.35">
      <c r="A8166" s="22"/>
      <c r="B8166" s="22"/>
      <c r="C8166" s="22"/>
      <c r="D8166" s="26"/>
      <c r="E8166" s="27"/>
      <c r="F8166" s="28">
        <v>1</v>
      </c>
      <c r="G8166" s="29"/>
      <c r="H8166" s="29"/>
      <c r="I8166" s="29"/>
      <c r="J8166" s="31">
        <f>ROUND(F8166,3)</f>
        <v>1</v>
      </c>
      <c r="K8166" s="33">
        <f>SUM(J8166:J8166)</f>
        <v>1</v>
      </c>
      <c r="L8166" s="22"/>
      <c r="M8166" s="22"/>
    </row>
    <row r="8167" spans="1:13" ht="15.45" customHeight="1" thickBot="1" x14ac:dyDescent="0.35">
      <c r="A8167" s="34"/>
      <c r="B8167" s="34"/>
      <c r="C8167" s="34"/>
      <c r="D8167" s="62" t="s">
        <v>14801</v>
      </c>
      <c r="E8167" s="63"/>
      <c r="F8167" s="63"/>
      <c r="G8167" s="63"/>
      <c r="H8167" s="63"/>
      <c r="I8167" s="63"/>
      <c r="J8167" s="63"/>
      <c r="K8167" s="63"/>
      <c r="L8167" s="64">
        <f>M8151+M8155+M8159+M8163</f>
        <v>0</v>
      </c>
      <c r="M8167" s="64">
        <f>ROUND(L8167,2)</f>
        <v>0</v>
      </c>
    </row>
    <row r="8168" spans="1:13" ht="15.45" customHeight="1" thickBot="1" x14ac:dyDescent="0.35">
      <c r="A8168" s="43"/>
      <c r="B8168" s="43"/>
      <c r="C8168" s="43"/>
      <c r="D8168" s="68" t="s">
        <v>14802</v>
      </c>
      <c r="E8168" s="69"/>
      <c r="F8168" s="69"/>
      <c r="G8168" s="69"/>
      <c r="H8168" s="69"/>
      <c r="I8168" s="69"/>
      <c r="J8168" s="69"/>
      <c r="K8168" s="69"/>
      <c r="L8168" s="70">
        <f>M8131+M8149+M8167</f>
        <v>0</v>
      </c>
      <c r="M8168" s="70">
        <f>ROUND(L8168,2)</f>
        <v>0</v>
      </c>
    </row>
    <row r="8169" spans="1:13" ht="15.45" customHeight="1" thickBot="1" x14ac:dyDescent="0.35">
      <c r="A8169" s="43"/>
      <c r="B8169" s="43"/>
      <c r="C8169" s="43"/>
      <c r="D8169" s="71" t="s">
        <v>14803</v>
      </c>
      <c r="E8169" s="72"/>
      <c r="F8169" s="72"/>
      <c r="G8169" s="72"/>
      <c r="H8169" s="72"/>
      <c r="I8169" s="72"/>
      <c r="J8169" s="72"/>
      <c r="K8169" s="72"/>
      <c r="L8169" s="73">
        <f>M8088+M8168</f>
        <v>0</v>
      </c>
      <c r="M8169" s="73">
        <f>ROUND(L8169,2)</f>
        <v>0</v>
      </c>
    </row>
    <row r="8170" spans="1:13" ht="15.45" customHeight="1" thickBot="1" x14ac:dyDescent="0.35">
      <c r="A8170" s="38" t="s">
        <v>14804</v>
      </c>
      <c r="B8170" s="38" t="s">
        <v>14805</v>
      </c>
      <c r="C8170" s="39"/>
      <c r="D8170" s="85" t="s">
        <v>14806</v>
      </c>
      <c r="E8170" s="85"/>
      <c r="F8170" s="85"/>
      <c r="G8170" s="85"/>
      <c r="H8170" s="85"/>
      <c r="I8170" s="85"/>
      <c r="J8170" s="85"/>
      <c r="K8170" s="39"/>
      <c r="L8170" s="40">
        <f>L8223</f>
        <v>0</v>
      </c>
      <c r="M8170" s="40">
        <f>ROUND(L8170,2)</f>
        <v>0</v>
      </c>
    </row>
    <row r="8171" spans="1:13" ht="15.45" customHeight="1" thickBot="1" x14ac:dyDescent="0.35">
      <c r="A8171" s="10" t="s">
        <v>14807</v>
      </c>
      <c r="B8171" s="5" t="s">
        <v>14808</v>
      </c>
      <c r="C8171" s="5" t="s">
        <v>14809</v>
      </c>
      <c r="D8171" s="84" t="s">
        <v>14810</v>
      </c>
      <c r="E8171" s="84"/>
      <c r="F8171" s="84"/>
      <c r="G8171" s="84"/>
      <c r="H8171" s="84"/>
      <c r="I8171" s="84"/>
      <c r="J8171" s="84"/>
      <c r="K8171" s="20">
        <f>SUM(K8174:K8174)</f>
        <v>152</v>
      </c>
      <c r="L8171" s="21">
        <f>ROUND(0*(1+M2/100),2)</f>
        <v>0</v>
      </c>
      <c r="M8171" s="21">
        <f>ROUND(K8171*L8171,2)</f>
        <v>0</v>
      </c>
    </row>
    <row r="8172" spans="1:13" ht="39.75" customHeight="1" thickBot="1" x14ac:dyDescent="0.35">
      <c r="A8172" s="22"/>
      <c r="B8172" s="22"/>
      <c r="C8172" s="22"/>
      <c r="D8172" s="84" t="s">
        <v>14811</v>
      </c>
      <c r="E8172" s="84"/>
      <c r="F8172" s="84"/>
      <c r="G8172" s="84"/>
      <c r="H8172" s="84"/>
      <c r="I8172" s="84"/>
      <c r="J8172" s="84"/>
      <c r="K8172" s="84"/>
      <c r="L8172" s="84"/>
      <c r="M8172" s="84"/>
    </row>
    <row r="8173" spans="1:13" ht="15.15" customHeight="1" thickBot="1" x14ac:dyDescent="0.35">
      <c r="A8173" s="22"/>
      <c r="B8173" s="22"/>
      <c r="C8173" s="22"/>
      <c r="D8173" s="22"/>
      <c r="E8173" s="23"/>
      <c r="F8173" s="25" t="s">
        <v>14812</v>
      </c>
      <c r="G8173" s="25" t="s">
        <v>14813</v>
      </c>
      <c r="H8173" s="25" t="s">
        <v>14814</v>
      </c>
      <c r="I8173" s="25" t="s">
        <v>14815</v>
      </c>
      <c r="J8173" s="25" t="s">
        <v>14816</v>
      </c>
      <c r="K8173" s="25" t="s">
        <v>14817</v>
      </c>
      <c r="L8173" s="22"/>
      <c r="M8173" s="22"/>
    </row>
    <row r="8174" spans="1:13" ht="15.15" customHeight="1" thickBot="1" x14ac:dyDescent="0.35">
      <c r="A8174" s="22"/>
      <c r="B8174" s="22"/>
      <c r="C8174" s="22"/>
      <c r="D8174" s="26"/>
      <c r="E8174" s="27"/>
      <c r="F8174" s="28">
        <v>4</v>
      </c>
      <c r="G8174" s="29">
        <v>38</v>
      </c>
      <c r="H8174" s="29"/>
      <c r="I8174" s="29"/>
      <c r="J8174" s="31">
        <f>ROUND(F8174*G8174,3)</f>
        <v>152</v>
      </c>
      <c r="K8174" s="33">
        <f>SUM(J8174:J8174)</f>
        <v>152</v>
      </c>
      <c r="L8174" s="22"/>
      <c r="M8174" s="22"/>
    </row>
    <row r="8175" spans="1:13" ht="15.45" customHeight="1" thickBot="1" x14ac:dyDescent="0.35">
      <c r="A8175" s="10" t="s">
        <v>14818</v>
      </c>
      <c r="B8175" s="5" t="s">
        <v>14819</v>
      </c>
      <c r="C8175" s="5" t="s">
        <v>14820</v>
      </c>
      <c r="D8175" s="84" t="s">
        <v>14821</v>
      </c>
      <c r="E8175" s="84"/>
      <c r="F8175" s="84"/>
      <c r="G8175" s="84"/>
      <c r="H8175" s="84"/>
      <c r="I8175" s="84"/>
      <c r="J8175" s="84"/>
      <c r="K8175" s="20">
        <f>SUM(K8178:K8197)</f>
        <v>111.10000000000001</v>
      </c>
      <c r="L8175" s="21">
        <f>ROUND(0*(1+M2/100),2)</f>
        <v>0</v>
      </c>
      <c r="M8175" s="21">
        <f>ROUND(K8175*L8175,2)</f>
        <v>0</v>
      </c>
    </row>
    <row r="8176" spans="1:13" ht="49.05" customHeight="1" thickBot="1" x14ac:dyDescent="0.35">
      <c r="A8176" s="22"/>
      <c r="B8176" s="22"/>
      <c r="C8176" s="22"/>
      <c r="D8176" s="84" t="s">
        <v>14822</v>
      </c>
      <c r="E8176" s="84"/>
      <c r="F8176" s="84"/>
      <c r="G8176" s="84"/>
      <c r="H8176" s="84"/>
      <c r="I8176" s="84"/>
      <c r="J8176" s="84"/>
      <c r="K8176" s="84"/>
      <c r="L8176" s="84"/>
      <c r="M8176" s="84"/>
    </row>
    <row r="8177" spans="1:13" ht="15.15" customHeight="1" thickBot="1" x14ac:dyDescent="0.35">
      <c r="A8177" s="22"/>
      <c r="B8177" s="22"/>
      <c r="C8177" s="22"/>
      <c r="D8177" s="22"/>
      <c r="E8177" s="23"/>
      <c r="F8177" s="25" t="s">
        <v>14823</v>
      </c>
      <c r="G8177" s="25" t="s">
        <v>14824</v>
      </c>
      <c r="H8177" s="25" t="s">
        <v>14825</v>
      </c>
      <c r="I8177" s="25" t="s">
        <v>14826</v>
      </c>
      <c r="J8177" s="25" t="s">
        <v>14827</v>
      </c>
      <c r="K8177" s="25" t="s">
        <v>14828</v>
      </c>
      <c r="L8177" s="22"/>
      <c r="M8177" s="22"/>
    </row>
    <row r="8178" spans="1:13" ht="15.15" customHeight="1" thickBot="1" x14ac:dyDescent="0.35">
      <c r="A8178" s="22"/>
      <c r="B8178" s="22"/>
      <c r="C8178" s="22"/>
      <c r="D8178" s="26"/>
      <c r="E8178" s="27" t="s">
        <v>14829</v>
      </c>
      <c r="F8178" s="28"/>
      <c r="G8178" s="29"/>
      <c r="H8178" s="29"/>
      <c r="I8178" s="29"/>
      <c r="J8178" s="41" t="s">
        <v>14830</v>
      </c>
      <c r="K8178" s="42"/>
      <c r="L8178" s="22"/>
      <c r="M8178" s="22"/>
    </row>
    <row r="8179" spans="1:13" ht="15.15" customHeight="1" thickBot="1" x14ac:dyDescent="0.35">
      <c r="A8179" s="22"/>
      <c r="B8179" s="22"/>
      <c r="C8179" s="22"/>
      <c r="D8179" s="26"/>
      <c r="E8179" s="5"/>
      <c r="F8179" s="3">
        <v>2</v>
      </c>
      <c r="G8179" s="20">
        <v>2.1</v>
      </c>
      <c r="H8179" s="20"/>
      <c r="I8179" s="20"/>
      <c r="J8179" s="30">
        <f>ROUND(F8179*G8179,3)</f>
        <v>4.2</v>
      </c>
      <c r="K8179" s="22"/>
      <c r="L8179" s="22"/>
      <c r="M8179" s="22"/>
    </row>
    <row r="8180" spans="1:13" ht="15.15" customHeight="1" thickBot="1" x14ac:dyDescent="0.35">
      <c r="A8180" s="22"/>
      <c r="B8180" s="22"/>
      <c r="C8180" s="22"/>
      <c r="D8180" s="26"/>
      <c r="E8180" s="5"/>
      <c r="F8180" s="3">
        <v>1</v>
      </c>
      <c r="G8180" s="20">
        <v>2</v>
      </c>
      <c r="H8180" s="20"/>
      <c r="I8180" s="20"/>
      <c r="J8180" s="30">
        <f>ROUND(F8180*G8180,3)</f>
        <v>2</v>
      </c>
      <c r="K8180" s="22"/>
      <c r="L8180" s="22"/>
      <c r="M8180" s="22"/>
    </row>
    <row r="8181" spans="1:13" ht="15.15" customHeight="1" thickBot="1" x14ac:dyDescent="0.35">
      <c r="A8181" s="22"/>
      <c r="B8181" s="22"/>
      <c r="C8181" s="22"/>
      <c r="D8181" s="26"/>
      <c r="E8181" s="5" t="s">
        <v>14831</v>
      </c>
      <c r="F8181" s="3"/>
      <c r="G8181" s="20"/>
      <c r="H8181" s="20"/>
      <c r="I8181" s="20"/>
      <c r="J8181" s="24" t="s">
        <v>14832</v>
      </c>
      <c r="K8181" s="22"/>
      <c r="L8181" s="22"/>
      <c r="M8181" s="22"/>
    </row>
    <row r="8182" spans="1:13" ht="15.15" customHeight="1" thickBot="1" x14ac:dyDescent="0.35">
      <c r="A8182" s="22"/>
      <c r="B8182" s="22"/>
      <c r="C8182" s="22"/>
      <c r="D8182" s="26"/>
      <c r="E8182" s="5">
        <v>1</v>
      </c>
      <c r="F8182" s="3">
        <v>2</v>
      </c>
      <c r="G8182" s="20">
        <v>2</v>
      </c>
      <c r="H8182" s="20"/>
      <c r="I8182" s="20"/>
      <c r="J8182" s="30">
        <f t="shared" ref="J8182:J8197" si="204">ROUND(F8182*G8182,3)</f>
        <v>4</v>
      </c>
      <c r="K8182" s="22"/>
      <c r="L8182" s="22"/>
      <c r="M8182" s="22"/>
    </row>
    <row r="8183" spans="1:13" ht="21.3" customHeight="1" thickBot="1" x14ac:dyDescent="0.35">
      <c r="A8183" s="22"/>
      <c r="B8183" s="22"/>
      <c r="C8183" s="22"/>
      <c r="D8183" s="26"/>
      <c r="E8183" s="5" t="s">
        <v>14833</v>
      </c>
      <c r="F8183" s="3">
        <v>10</v>
      </c>
      <c r="G8183" s="20">
        <v>1.5</v>
      </c>
      <c r="H8183" s="20"/>
      <c r="I8183" s="20"/>
      <c r="J8183" s="30">
        <f t="shared" si="204"/>
        <v>15</v>
      </c>
      <c r="K8183" s="22"/>
      <c r="L8183" s="22"/>
      <c r="M8183" s="22"/>
    </row>
    <row r="8184" spans="1:13" ht="15.15" customHeight="1" thickBot="1" x14ac:dyDescent="0.35">
      <c r="A8184" s="22"/>
      <c r="B8184" s="22"/>
      <c r="C8184" s="22"/>
      <c r="D8184" s="26"/>
      <c r="E8184" s="5" t="s">
        <v>14834</v>
      </c>
      <c r="F8184" s="3">
        <v>2</v>
      </c>
      <c r="G8184" s="20">
        <v>2.2000000000000002</v>
      </c>
      <c r="H8184" s="20"/>
      <c r="I8184" s="20"/>
      <c r="J8184" s="30">
        <f t="shared" si="204"/>
        <v>4.4000000000000004</v>
      </c>
      <c r="K8184" s="22"/>
      <c r="L8184" s="22"/>
      <c r="M8184" s="22"/>
    </row>
    <row r="8185" spans="1:13" ht="15.15" customHeight="1" thickBot="1" x14ac:dyDescent="0.35">
      <c r="A8185" s="22"/>
      <c r="B8185" s="22"/>
      <c r="C8185" s="22"/>
      <c r="D8185" s="26"/>
      <c r="E8185" s="5" t="s">
        <v>14835</v>
      </c>
      <c r="F8185" s="3">
        <v>4</v>
      </c>
      <c r="G8185" s="20">
        <v>1.6</v>
      </c>
      <c r="H8185" s="20"/>
      <c r="I8185" s="20"/>
      <c r="J8185" s="30">
        <f t="shared" si="204"/>
        <v>6.4</v>
      </c>
      <c r="K8185" s="22"/>
      <c r="L8185" s="22"/>
      <c r="M8185" s="22"/>
    </row>
    <row r="8186" spans="1:13" ht="21.3" customHeight="1" thickBot="1" x14ac:dyDescent="0.35">
      <c r="A8186" s="22"/>
      <c r="B8186" s="22"/>
      <c r="C8186" s="22"/>
      <c r="D8186" s="26"/>
      <c r="E8186" s="5" t="s">
        <v>14836</v>
      </c>
      <c r="F8186" s="3">
        <v>10</v>
      </c>
      <c r="G8186" s="20">
        <v>1.5</v>
      </c>
      <c r="H8186" s="20"/>
      <c r="I8186" s="20"/>
      <c r="J8186" s="30">
        <f t="shared" si="204"/>
        <v>15</v>
      </c>
      <c r="K8186" s="22"/>
      <c r="L8186" s="22"/>
      <c r="M8186" s="22"/>
    </row>
    <row r="8187" spans="1:13" ht="15.15" customHeight="1" thickBot="1" x14ac:dyDescent="0.35">
      <c r="A8187" s="22"/>
      <c r="B8187" s="22"/>
      <c r="C8187" s="22"/>
      <c r="D8187" s="26"/>
      <c r="E8187" s="5">
        <v>108</v>
      </c>
      <c r="F8187" s="3">
        <v>2</v>
      </c>
      <c r="G8187" s="20">
        <v>2.2000000000000002</v>
      </c>
      <c r="H8187" s="20"/>
      <c r="I8187" s="20"/>
      <c r="J8187" s="30">
        <f t="shared" si="204"/>
        <v>4.4000000000000004</v>
      </c>
      <c r="K8187" s="22"/>
      <c r="L8187" s="22"/>
      <c r="M8187" s="22"/>
    </row>
    <row r="8188" spans="1:13" ht="15.15" customHeight="1" thickBot="1" x14ac:dyDescent="0.35">
      <c r="A8188" s="22"/>
      <c r="B8188" s="22"/>
      <c r="C8188" s="22"/>
      <c r="D8188" s="26"/>
      <c r="E8188" s="5">
        <v>109</v>
      </c>
      <c r="F8188" s="3">
        <v>2</v>
      </c>
      <c r="G8188" s="20">
        <v>1.65</v>
      </c>
      <c r="H8188" s="20"/>
      <c r="I8188" s="20"/>
      <c r="J8188" s="30">
        <f t="shared" si="204"/>
        <v>3.3</v>
      </c>
      <c r="K8188" s="22"/>
      <c r="L8188" s="22"/>
      <c r="M8188" s="22"/>
    </row>
    <row r="8189" spans="1:13" ht="15.15" customHeight="1" thickBot="1" x14ac:dyDescent="0.35">
      <c r="A8189" s="22"/>
      <c r="B8189" s="22"/>
      <c r="C8189" s="22"/>
      <c r="D8189" s="26"/>
      <c r="E8189" s="5">
        <v>110</v>
      </c>
      <c r="F8189" s="3">
        <v>2</v>
      </c>
      <c r="G8189" s="20">
        <v>1.1000000000000001</v>
      </c>
      <c r="H8189" s="20"/>
      <c r="I8189" s="20"/>
      <c r="J8189" s="30">
        <f t="shared" si="204"/>
        <v>2.2000000000000002</v>
      </c>
      <c r="K8189" s="22"/>
      <c r="L8189" s="22"/>
      <c r="M8189" s="22"/>
    </row>
    <row r="8190" spans="1:13" ht="15.15" customHeight="1" thickBot="1" x14ac:dyDescent="0.35">
      <c r="A8190" s="22"/>
      <c r="B8190" s="22"/>
      <c r="C8190" s="22"/>
      <c r="D8190" s="26"/>
      <c r="E8190" s="5">
        <v>111</v>
      </c>
      <c r="F8190" s="3">
        <v>2</v>
      </c>
      <c r="G8190" s="20">
        <v>1.5</v>
      </c>
      <c r="H8190" s="20"/>
      <c r="I8190" s="20"/>
      <c r="J8190" s="30">
        <f t="shared" si="204"/>
        <v>3</v>
      </c>
      <c r="K8190" s="22"/>
      <c r="L8190" s="22"/>
      <c r="M8190" s="22"/>
    </row>
    <row r="8191" spans="1:13" ht="15.15" customHeight="1" thickBot="1" x14ac:dyDescent="0.35">
      <c r="A8191" s="22"/>
      <c r="B8191" s="22"/>
      <c r="C8191" s="22"/>
      <c r="D8191" s="26"/>
      <c r="E8191" s="5">
        <v>112</v>
      </c>
      <c r="F8191" s="3">
        <v>2</v>
      </c>
      <c r="G8191" s="20">
        <v>1.4</v>
      </c>
      <c r="H8191" s="20"/>
      <c r="I8191" s="20"/>
      <c r="J8191" s="30">
        <f t="shared" si="204"/>
        <v>2.8</v>
      </c>
      <c r="K8191" s="22"/>
      <c r="L8191" s="22"/>
      <c r="M8191" s="22"/>
    </row>
    <row r="8192" spans="1:13" ht="15.15" customHeight="1" thickBot="1" x14ac:dyDescent="0.35">
      <c r="A8192" s="22"/>
      <c r="B8192" s="22"/>
      <c r="C8192" s="22"/>
      <c r="D8192" s="26"/>
      <c r="E8192" s="5" t="s">
        <v>14837</v>
      </c>
      <c r="F8192" s="3">
        <v>6</v>
      </c>
      <c r="G8192" s="20">
        <v>1.5</v>
      </c>
      <c r="H8192" s="20"/>
      <c r="I8192" s="20"/>
      <c r="J8192" s="30">
        <f t="shared" si="204"/>
        <v>9</v>
      </c>
      <c r="K8192" s="22"/>
      <c r="L8192" s="22"/>
      <c r="M8192" s="22"/>
    </row>
    <row r="8193" spans="1:13" ht="15.15" customHeight="1" thickBot="1" x14ac:dyDescent="0.35">
      <c r="A8193" s="22"/>
      <c r="B8193" s="22"/>
      <c r="C8193" s="22"/>
      <c r="D8193" s="26"/>
      <c r="E8193" s="5">
        <v>116</v>
      </c>
      <c r="F8193" s="3">
        <v>2</v>
      </c>
      <c r="G8193" s="20">
        <v>1.9</v>
      </c>
      <c r="H8193" s="20"/>
      <c r="I8193" s="20"/>
      <c r="J8193" s="30">
        <f t="shared" si="204"/>
        <v>3.8</v>
      </c>
      <c r="K8193" s="22"/>
      <c r="L8193" s="22"/>
      <c r="M8193" s="22"/>
    </row>
    <row r="8194" spans="1:13" ht="15.15" customHeight="1" thickBot="1" x14ac:dyDescent="0.35">
      <c r="A8194" s="22"/>
      <c r="B8194" s="22"/>
      <c r="C8194" s="22"/>
      <c r="D8194" s="26"/>
      <c r="E8194" s="5">
        <v>117</v>
      </c>
      <c r="F8194" s="3">
        <v>2</v>
      </c>
      <c r="G8194" s="20">
        <v>1.7</v>
      </c>
      <c r="H8194" s="20"/>
      <c r="I8194" s="20"/>
      <c r="J8194" s="30">
        <f t="shared" si="204"/>
        <v>3.4</v>
      </c>
      <c r="K8194" s="22"/>
      <c r="L8194" s="22"/>
      <c r="M8194" s="22"/>
    </row>
    <row r="8195" spans="1:13" ht="21.3" customHeight="1" thickBot="1" x14ac:dyDescent="0.35">
      <c r="A8195" s="22"/>
      <c r="B8195" s="22"/>
      <c r="C8195" s="22"/>
      <c r="D8195" s="26"/>
      <c r="E8195" s="5" t="s">
        <v>14838</v>
      </c>
      <c r="F8195" s="3">
        <v>14</v>
      </c>
      <c r="G8195" s="20">
        <v>1.5</v>
      </c>
      <c r="H8195" s="20"/>
      <c r="I8195" s="20"/>
      <c r="J8195" s="30">
        <f t="shared" si="204"/>
        <v>21</v>
      </c>
      <c r="K8195" s="22"/>
      <c r="L8195" s="22"/>
      <c r="M8195" s="22"/>
    </row>
    <row r="8196" spans="1:13" ht="15.15" customHeight="1" thickBot="1" x14ac:dyDescent="0.35">
      <c r="A8196" s="22"/>
      <c r="B8196" s="22"/>
      <c r="C8196" s="22"/>
      <c r="D8196" s="26"/>
      <c r="E8196" s="5">
        <v>208</v>
      </c>
      <c r="F8196" s="3">
        <v>2</v>
      </c>
      <c r="G8196" s="20">
        <v>1.9</v>
      </c>
      <c r="H8196" s="20"/>
      <c r="I8196" s="20"/>
      <c r="J8196" s="30">
        <f t="shared" si="204"/>
        <v>3.8</v>
      </c>
      <c r="K8196" s="22"/>
      <c r="L8196" s="22"/>
      <c r="M8196" s="22"/>
    </row>
    <row r="8197" spans="1:13" ht="15.15" customHeight="1" thickBot="1" x14ac:dyDescent="0.35">
      <c r="A8197" s="22"/>
      <c r="B8197" s="22"/>
      <c r="C8197" s="22"/>
      <c r="D8197" s="26"/>
      <c r="E8197" s="5">
        <v>209</v>
      </c>
      <c r="F8197" s="3">
        <v>2</v>
      </c>
      <c r="G8197" s="20">
        <v>1.7</v>
      </c>
      <c r="H8197" s="20"/>
      <c r="I8197" s="20"/>
      <c r="J8197" s="30">
        <f t="shared" si="204"/>
        <v>3.4</v>
      </c>
      <c r="K8197" s="32">
        <f>SUM(J8178:J8197)</f>
        <v>111.10000000000001</v>
      </c>
      <c r="L8197" s="22"/>
      <c r="M8197" s="22"/>
    </row>
    <row r="8198" spans="1:13" ht="15.45" customHeight="1" thickBot="1" x14ac:dyDescent="0.35">
      <c r="A8198" s="10" t="s">
        <v>14839</v>
      </c>
      <c r="B8198" s="5" t="s">
        <v>14840</v>
      </c>
      <c r="C8198" s="5" t="s">
        <v>14841</v>
      </c>
      <c r="D8198" s="84" t="s">
        <v>14842</v>
      </c>
      <c r="E8198" s="84"/>
      <c r="F8198" s="84"/>
      <c r="G8198" s="84"/>
      <c r="H8198" s="84"/>
      <c r="I8198" s="84"/>
      <c r="J8198" s="84"/>
      <c r="K8198" s="20">
        <f>SUM(K8201:K8218)</f>
        <v>52.45</v>
      </c>
      <c r="L8198" s="21">
        <f>ROUND(0*(1+M2/100),2)</f>
        <v>0</v>
      </c>
      <c r="M8198" s="21">
        <f>ROUND(K8198*L8198,2)</f>
        <v>0</v>
      </c>
    </row>
    <row r="8199" spans="1:13" ht="49.05" customHeight="1" thickBot="1" x14ac:dyDescent="0.35">
      <c r="A8199" s="22"/>
      <c r="B8199" s="22"/>
      <c r="C8199" s="22"/>
      <c r="D8199" s="84" t="s">
        <v>14843</v>
      </c>
      <c r="E8199" s="84"/>
      <c r="F8199" s="84"/>
      <c r="G8199" s="84"/>
      <c r="H8199" s="84"/>
      <c r="I8199" s="84"/>
      <c r="J8199" s="84"/>
      <c r="K8199" s="84"/>
      <c r="L8199" s="84"/>
      <c r="M8199" s="84"/>
    </row>
    <row r="8200" spans="1:13" ht="15.15" customHeight="1" thickBot="1" x14ac:dyDescent="0.35">
      <c r="A8200" s="22"/>
      <c r="B8200" s="22"/>
      <c r="C8200" s="22"/>
      <c r="D8200" s="22"/>
      <c r="E8200" s="23"/>
      <c r="F8200" s="25" t="s">
        <v>14844</v>
      </c>
      <c r="G8200" s="25" t="s">
        <v>14845</v>
      </c>
      <c r="H8200" s="25" t="s">
        <v>14846</v>
      </c>
      <c r="I8200" s="25" t="s">
        <v>14847</v>
      </c>
      <c r="J8200" s="25" t="s">
        <v>14848</v>
      </c>
      <c r="K8200" s="25" t="s">
        <v>14849</v>
      </c>
      <c r="L8200" s="22"/>
      <c r="M8200" s="22"/>
    </row>
    <row r="8201" spans="1:13" ht="15.15" customHeight="1" thickBot="1" x14ac:dyDescent="0.35">
      <c r="A8201" s="22"/>
      <c r="B8201" s="22"/>
      <c r="C8201" s="22"/>
      <c r="D8201" s="26"/>
      <c r="E8201" s="27" t="s">
        <v>14850</v>
      </c>
      <c r="F8201" s="28"/>
      <c r="G8201" s="29"/>
      <c r="H8201" s="29"/>
      <c r="I8201" s="29"/>
      <c r="J8201" s="41" t="s">
        <v>14851</v>
      </c>
      <c r="K8201" s="42"/>
      <c r="L8201" s="22"/>
      <c r="M8201" s="22"/>
    </row>
    <row r="8202" spans="1:13" ht="15.15" customHeight="1" thickBot="1" x14ac:dyDescent="0.35">
      <c r="A8202" s="22"/>
      <c r="B8202" s="22"/>
      <c r="C8202" s="22"/>
      <c r="D8202" s="26"/>
      <c r="E8202" s="5" t="s">
        <v>14852</v>
      </c>
      <c r="F8202" s="3"/>
      <c r="G8202" s="20"/>
      <c r="H8202" s="20"/>
      <c r="I8202" s="20"/>
      <c r="J8202" s="24" t="s">
        <v>14853</v>
      </c>
      <c r="K8202" s="22"/>
      <c r="L8202" s="22"/>
      <c r="M8202" s="22"/>
    </row>
    <row r="8203" spans="1:13" ht="15.15" customHeight="1" thickBot="1" x14ac:dyDescent="0.35">
      <c r="A8203" s="22"/>
      <c r="B8203" s="22"/>
      <c r="C8203" s="22"/>
      <c r="D8203" s="26"/>
      <c r="E8203" s="5">
        <v>1</v>
      </c>
      <c r="F8203" s="3">
        <v>1</v>
      </c>
      <c r="G8203" s="20">
        <v>2</v>
      </c>
      <c r="H8203" s="20"/>
      <c r="I8203" s="20"/>
      <c r="J8203" s="30">
        <f t="shared" ref="J8203:J8218" si="205">ROUND(F8203*G8203,3)</f>
        <v>2</v>
      </c>
      <c r="K8203" s="22"/>
      <c r="L8203" s="22"/>
      <c r="M8203" s="22"/>
    </row>
    <row r="8204" spans="1:13" ht="21.3" customHeight="1" thickBot="1" x14ac:dyDescent="0.35">
      <c r="A8204" s="22"/>
      <c r="B8204" s="22"/>
      <c r="C8204" s="22"/>
      <c r="D8204" s="26"/>
      <c r="E8204" s="5" t="s">
        <v>14854</v>
      </c>
      <c r="F8204" s="3">
        <v>5</v>
      </c>
      <c r="G8204" s="20">
        <v>1.5</v>
      </c>
      <c r="H8204" s="20"/>
      <c r="I8204" s="20"/>
      <c r="J8204" s="30">
        <f t="shared" si="205"/>
        <v>7.5</v>
      </c>
      <c r="K8204" s="22"/>
      <c r="L8204" s="22"/>
      <c r="M8204" s="22"/>
    </row>
    <row r="8205" spans="1:13" ht="15.15" customHeight="1" thickBot="1" x14ac:dyDescent="0.35">
      <c r="A8205" s="22"/>
      <c r="B8205" s="22"/>
      <c r="C8205" s="22"/>
      <c r="D8205" s="26"/>
      <c r="E8205" s="5" t="s">
        <v>14855</v>
      </c>
      <c r="F8205" s="3">
        <v>1</v>
      </c>
      <c r="G8205" s="20">
        <v>2.2000000000000002</v>
      </c>
      <c r="H8205" s="20"/>
      <c r="I8205" s="20"/>
      <c r="J8205" s="30">
        <f t="shared" si="205"/>
        <v>2.2000000000000002</v>
      </c>
      <c r="K8205" s="22"/>
      <c r="L8205" s="22"/>
      <c r="M8205" s="22"/>
    </row>
    <row r="8206" spans="1:13" ht="15.15" customHeight="1" thickBot="1" x14ac:dyDescent="0.35">
      <c r="A8206" s="22"/>
      <c r="B8206" s="22"/>
      <c r="C8206" s="22"/>
      <c r="D8206" s="26"/>
      <c r="E8206" s="5" t="s">
        <v>14856</v>
      </c>
      <c r="F8206" s="3">
        <v>2</v>
      </c>
      <c r="G8206" s="20">
        <v>1.6</v>
      </c>
      <c r="H8206" s="20"/>
      <c r="I8206" s="20"/>
      <c r="J8206" s="30">
        <f t="shared" si="205"/>
        <v>3.2</v>
      </c>
      <c r="K8206" s="22"/>
      <c r="L8206" s="22"/>
      <c r="M8206" s="22"/>
    </row>
    <row r="8207" spans="1:13" ht="21.3" customHeight="1" thickBot="1" x14ac:dyDescent="0.35">
      <c r="A8207" s="22"/>
      <c r="B8207" s="22"/>
      <c r="C8207" s="22"/>
      <c r="D8207" s="26"/>
      <c r="E8207" s="5" t="s">
        <v>14857</v>
      </c>
      <c r="F8207" s="3">
        <v>5</v>
      </c>
      <c r="G8207" s="20">
        <v>1.5</v>
      </c>
      <c r="H8207" s="20"/>
      <c r="I8207" s="20"/>
      <c r="J8207" s="30">
        <f t="shared" si="205"/>
        <v>7.5</v>
      </c>
      <c r="K8207" s="22"/>
      <c r="L8207" s="22"/>
      <c r="M8207" s="22"/>
    </row>
    <row r="8208" spans="1:13" ht="15.15" customHeight="1" thickBot="1" x14ac:dyDescent="0.35">
      <c r="A8208" s="22"/>
      <c r="B8208" s="22"/>
      <c r="C8208" s="22"/>
      <c r="D8208" s="26"/>
      <c r="E8208" s="5">
        <v>108</v>
      </c>
      <c r="F8208" s="3">
        <v>1</v>
      </c>
      <c r="G8208" s="20">
        <v>2.2000000000000002</v>
      </c>
      <c r="H8208" s="20"/>
      <c r="I8208" s="20"/>
      <c r="J8208" s="30">
        <f t="shared" si="205"/>
        <v>2.2000000000000002</v>
      </c>
      <c r="K8208" s="22"/>
      <c r="L8208" s="22"/>
      <c r="M8208" s="22"/>
    </row>
    <row r="8209" spans="1:13" ht="15.15" customHeight="1" thickBot="1" x14ac:dyDescent="0.35">
      <c r="A8209" s="22"/>
      <c r="B8209" s="22"/>
      <c r="C8209" s="22"/>
      <c r="D8209" s="26"/>
      <c r="E8209" s="5">
        <v>109</v>
      </c>
      <c r="F8209" s="3">
        <v>1</v>
      </c>
      <c r="G8209" s="20">
        <v>1.65</v>
      </c>
      <c r="H8209" s="20"/>
      <c r="I8209" s="20"/>
      <c r="J8209" s="30">
        <f t="shared" si="205"/>
        <v>1.65</v>
      </c>
      <c r="K8209" s="22"/>
      <c r="L8209" s="22"/>
      <c r="M8209" s="22"/>
    </row>
    <row r="8210" spans="1:13" ht="15.15" customHeight="1" thickBot="1" x14ac:dyDescent="0.35">
      <c r="A8210" s="22"/>
      <c r="B8210" s="22"/>
      <c r="C8210" s="22"/>
      <c r="D8210" s="26"/>
      <c r="E8210" s="5">
        <v>110</v>
      </c>
      <c r="F8210" s="3">
        <v>1</v>
      </c>
      <c r="G8210" s="20">
        <v>1.1000000000000001</v>
      </c>
      <c r="H8210" s="20"/>
      <c r="I8210" s="20"/>
      <c r="J8210" s="30">
        <f t="shared" si="205"/>
        <v>1.1000000000000001</v>
      </c>
      <c r="K8210" s="22"/>
      <c r="L8210" s="22"/>
      <c r="M8210" s="22"/>
    </row>
    <row r="8211" spans="1:13" ht="15.15" customHeight="1" thickBot="1" x14ac:dyDescent="0.35">
      <c r="A8211" s="22"/>
      <c r="B8211" s="22"/>
      <c r="C8211" s="22"/>
      <c r="D8211" s="26"/>
      <c r="E8211" s="5">
        <v>111</v>
      </c>
      <c r="F8211" s="3">
        <v>1</v>
      </c>
      <c r="G8211" s="20">
        <v>1.5</v>
      </c>
      <c r="H8211" s="20"/>
      <c r="I8211" s="20"/>
      <c r="J8211" s="30">
        <f t="shared" si="205"/>
        <v>1.5</v>
      </c>
      <c r="K8211" s="22"/>
      <c r="L8211" s="22"/>
      <c r="M8211" s="22"/>
    </row>
    <row r="8212" spans="1:13" ht="15.15" customHeight="1" thickBot="1" x14ac:dyDescent="0.35">
      <c r="A8212" s="22"/>
      <c r="B8212" s="22"/>
      <c r="C8212" s="22"/>
      <c r="D8212" s="26"/>
      <c r="E8212" s="5">
        <v>112</v>
      </c>
      <c r="F8212" s="3">
        <v>1</v>
      </c>
      <c r="G8212" s="20">
        <v>1.4</v>
      </c>
      <c r="H8212" s="20"/>
      <c r="I8212" s="20"/>
      <c r="J8212" s="30">
        <f t="shared" si="205"/>
        <v>1.4</v>
      </c>
      <c r="K8212" s="22"/>
      <c r="L8212" s="22"/>
      <c r="M8212" s="22"/>
    </row>
    <row r="8213" spans="1:13" ht="15.15" customHeight="1" thickBot="1" x14ac:dyDescent="0.35">
      <c r="A8213" s="22"/>
      <c r="B8213" s="22"/>
      <c r="C8213" s="22"/>
      <c r="D8213" s="26"/>
      <c r="E8213" s="5" t="s">
        <v>14858</v>
      </c>
      <c r="F8213" s="3">
        <v>3</v>
      </c>
      <c r="G8213" s="20">
        <v>1.5</v>
      </c>
      <c r="H8213" s="20"/>
      <c r="I8213" s="20"/>
      <c r="J8213" s="30">
        <f t="shared" si="205"/>
        <v>4.5</v>
      </c>
      <c r="K8213" s="22"/>
      <c r="L8213" s="22"/>
      <c r="M8213" s="22"/>
    </row>
    <row r="8214" spans="1:13" ht="15.15" customHeight="1" thickBot="1" x14ac:dyDescent="0.35">
      <c r="A8214" s="22"/>
      <c r="B8214" s="22"/>
      <c r="C8214" s="22"/>
      <c r="D8214" s="26"/>
      <c r="E8214" s="5">
        <v>116</v>
      </c>
      <c r="F8214" s="3">
        <v>1</v>
      </c>
      <c r="G8214" s="20">
        <v>1.9</v>
      </c>
      <c r="H8214" s="20"/>
      <c r="I8214" s="20"/>
      <c r="J8214" s="30">
        <f t="shared" si="205"/>
        <v>1.9</v>
      </c>
      <c r="K8214" s="22"/>
      <c r="L8214" s="22"/>
      <c r="M8214" s="22"/>
    </row>
    <row r="8215" spans="1:13" ht="15.15" customHeight="1" thickBot="1" x14ac:dyDescent="0.35">
      <c r="A8215" s="22"/>
      <c r="B8215" s="22"/>
      <c r="C8215" s="22"/>
      <c r="D8215" s="26"/>
      <c r="E8215" s="5">
        <v>117</v>
      </c>
      <c r="F8215" s="3">
        <v>1</v>
      </c>
      <c r="G8215" s="20">
        <v>1.7</v>
      </c>
      <c r="H8215" s="20"/>
      <c r="I8215" s="20"/>
      <c r="J8215" s="30">
        <f t="shared" si="205"/>
        <v>1.7</v>
      </c>
      <c r="K8215" s="22"/>
      <c r="L8215" s="22"/>
      <c r="M8215" s="22"/>
    </row>
    <row r="8216" spans="1:13" ht="21.3" customHeight="1" thickBot="1" x14ac:dyDescent="0.35">
      <c r="A8216" s="22"/>
      <c r="B8216" s="22"/>
      <c r="C8216" s="22"/>
      <c r="D8216" s="26"/>
      <c r="E8216" s="5" t="s">
        <v>14859</v>
      </c>
      <c r="F8216" s="3">
        <v>7</v>
      </c>
      <c r="G8216" s="20">
        <v>1.5</v>
      </c>
      <c r="H8216" s="20"/>
      <c r="I8216" s="20"/>
      <c r="J8216" s="30">
        <f t="shared" si="205"/>
        <v>10.5</v>
      </c>
      <c r="K8216" s="22"/>
      <c r="L8216" s="22"/>
      <c r="M8216" s="22"/>
    </row>
    <row r="8217" spans="1:13" ht="15.15" customHeight="1" thickBot="1" x14ac:dyDescent="0.35">
      <c r="A8217" s="22"/>
      <c r="B8217" s="22"/>
      <c r="C8217" s="22"/>
      <c r="D8217" s="26"/>
      <c r="E8217" s="5">
        <v>208</v>
      </c>
      <c r="F8217" s="3">
        <v>1</v>
      </c>
      <c r="G8217" s="20">
        <v>1.9</v>
      </c>
      <c r="H8217" s="20"/>
      <c r="I8217" s="20"/>
      <c r="J8217" s="30">
        <f t="shared" si="205"/>
        <v>1.9</v>
      </c>
      <c r="K8217" s="22"/>
      <c r="L8217" s="22"/>
      <c r="M8217" s="22"/>
    </row>
    <row r="8218" spans="1:13" ht="15.15" customHeight="1" thickBot="1" x14ac:dyDescent="0.35">
      <c r="A8218" s="22"/>
      <c r="B8218" s="22"/>
      <c r="C8218" s="22"/>
      <c r="D8218" s="26"/>
      <c r="E8218" s="5">
        <v>209</v>
      </c>
      <c r="F8218" s="3">
        <v>1</v>
      </c>
      <c r="G8218" s="20">
        <v>1.7</v>
      </c>
      <c r="H8218" s="20"/>
      <c r="I8218" s="20"/>
      <c r="J8218" s="30">
        <f t="shared" si="205"/>
        <v>1.7</v>
      </c>
      <c r="K8218" s="32">
        <f>SUM(J8201:J8218)</f>
        <v>52.45</v>
      </c>
      <c r="L8218" s="22"/>
      <c r="M8218" s="22"/>
    </row>
    <row r="8219" spans="1:13" ht="15.45" customHeight="1" thickBot="1" x14ac:dyDescent="0.35">
      <c r="A8219" s="10" t="s">
        <v>14860</v>
      </c>
      <c r="B8219" s="5" t="s">
        <v>14861</v>
      </c>
      <c r="C8219" s="5" t="s">
        <v>14862</v>
      </c>
      <c r="D8219" s="84" t="s">
        <v>14863</v>
      </c>
      <c r="E8219" s="84"/>
      <c r="F8219" s="84"/>
      <c r="G8219" s="84"/>
      <c r="H8219" s="84"/>
      <c r="I8219" s="84"/>
      <c r="J8219" s="84"/>
      <c r="K8219" s="20">
        <f>SUM(K8222:K8222)</f>
        <v>2</v>
      </c>
      <c r="L8219" s="21">
        <f>ROUND(0*(1+M2/100),2)</f>
        <v>0</v>
      </c>
      <c r="M8219" s="21">
        <f>ROUND(K8219*L8219,2)</f>
        <v>0</v>
      </c>
    </row>
    <row r="8220" spans="1:13" ht="49.05" customHeight="1" thickBot="1" x14ac:dyDescent="0.35">
      <c r="A8220" s="22"/>
      <c r="B8220" s="22"/>
      <c r="C8220" s="22"/>
      <c r="D8220" s="84" t="s">
        <v>14864</v>
      </c>
      <c r="E8220" s="84"/>
      <c r="F8220" s="84"/>
      <c r="G8220" s="84"/>
      <c r="H8220" s="84"/>
      <c r="I8220" s="84"/>
      <c r="J8220" s="84"/>
      <c r="K8220" s="84"/>
      <c r="L8220" s="84"/>
      <c r="M8220" s="84"/>
    </row>
    <row r="8221" spans="1:13" ht="15.15" customHeight="1" thickBot="1" x14ac:dyDescent="0.35">
      <c r="A8221" s="22"/>
      <c r="B8221" s="22"/>
      <c r="C8221" s="22"/>
      <c r="D8221" s="22"/>
      <c r="E8221" s="23"/>
      <c r="F8221" s="25" t="s">
        <v>14865</v>
      </c>
      <c r="G8221" s="25" t="s">
        <v>14866</v>
      </c>
      <c r="H8221" s="25" t="s">
        <v>14867</v>
      </c>
      <c r="I8221" s="25" t="s">
        <v>14868</v>
      </c>
      <c r="J8221" s="25" t="s">
        <v>14869</v>
      </c>
      <c r="K8221" s="25" t="s">
        <v>14870</v>
      </c>
      <c r="L8221" s="22"/>
      <c r="M8221" s="22"/>
    </row>
    <row r="8222" spans="1:13" ht="15.15" customHeight="1" thickBot="1" x14ac:dyDescent="0.35">
      <c r="A8222" s="22"/>
      <c r="B8222" s="22"/>
      <c r="C8222" s="22"/>
      <c r="D8222" s="26"/>
      <c r="E8222" s="27" t="s">
        <v>14871</v>
      </c>
      <c r="F8222" s="28">
        <v>2</v>
      </c>
      <c r="G8222" s="29"/>
      <c r="H8222" s="29"/>
      <c r="I8222" s="29"/>
      <c r="J8222" s="31">
        <f>ROUND(F8222,3)</f>
        <v>2</v>
      </c>
      <c r="K8222" s="33">
        <f>SUM(J8222:J8222)</f>
        <v>2</v>
      </c>
      <c r="L8222" s="22"/>
      <c r="M8222" s="22"/>
    </row>
    <row r="8223" spans="1:13" ht="15.45" customHeight="1" thickBot="1" x14ac:dyDescent="0.35">
      <c r="A8223" s="34"/>
      <c r="B8223" s="34"/>
      <c r="C8223" s="34"/>
      <c r="D8223" s="35" t="s">
        <v>14872</v>
      </c>
      <c r="E8223" s="36"/>
      <c r="F8223" s="36"/>
      <c r="G8223" s="36"/>
      <c r="H8223" s="36"/>
      <c r="I8223" s="36"/>
      <c r="J8223" s="36"/>
      <c r="K8223" s="36"/>
      <c r="L8223" s="37">
        <f>M8171+M8175+M8198+M8219</f>
        <v>0</v>
      </c>
      <c r="M8223" s="37">
        <f>ROUND(L8223,2)</f>
        <v>0</v>
      </c>
    </row>
    <row r="8224" spans="1:13" ht="15.45" customHeight="1" thickBot="1" x14ac:dyDescent="0.35">
      <c r="A8224" s="38" t="s">
        <v>14873</v>
      </c>
      <c r="B8224" s="38" t="s">
        <v>14874</v>
      </c>
      <c r="C8224" s="39"/>
      <c r="D8224" s="85" t="s">
        <v>14875</v>
      </c>
      <c r="E8224" s="85"/>
      <c r="F8224" s="85"/>
      <c r="G8224" s="85"/>
      <c r="H8224" s="85"/>
      <c r="I8224" s="85"/>
      <c r="J8224" s="85"/>
      <c r="K8224" s="39"/>
      <c r="L8224" s="40">
        <f>L8250</f>
        <v>0</v>
      </c>
      <c r="M8224" s="40">
        <f>ROUND(L8224,2)</f>
        <v>0</v>
      </c>
    </row>
    <row r="8225" spans="1:13" ht="15.45" customHeight="1" thickBot="1" x14ac:dyDescent="0.35">
      <c r="A8225" s="10" t="s">
        <v>14876</v>
      </c>
      <c r="B8225" s="5" t="s">
        <v>14877</v>
      </c>
      <c r="C8225" s="5" t="s">
        <v>14878</v>
      </c>
      <c r="D8225" s="84" t="s">
        <v>14879</v>
      </c>
      <c r="E8225" s="84"/>
      <c r="F8225" s="84"/>
      <c r="G8225" s="84"/>
      <c r="H8225" s="84"/>
      <c r="I8225" s="84"/>
      <c r="J8225" s="84"/>
      <c r="K8225" s="20">
        <f>SUM(K8228:K8228)</f>
        <v>25</v>
      </c>
      <c r="L8225" s="21">
        <f>ROUND(0*(1+M2/100),2)</f>
        <v>0</v>
      </c>
      <c r="M8225" s="21">
        <f>ROUND(K8225*L8225,2)</f>
        <v>0</v>
      </c>
    </row>
    <row r="8226" spans="1:13" ht="30.6" customHeight="1" thickBot="1" x14ac:dyDescent="0.35">
      <c r="A8226" s="22"/>
      <c r="B8226" s="22"/>
      <c r="C8226" s="22"/>
      <c r="D8226" s="84" t="s">
        <v>14880</v>
      </c>
      <c r="E8226" s="84"/>
      <c r="F8226" s="84"/>
      <c r="G8226" s="84"/>
      <c r="H8226" s="84"/>
      <c r="I8226" s="84"/>
      <c r="J8226" s="84"/>
      <c r="K8226" s="84"/>
      <c r="L8226" s="84"/>
      <c r="M8226" s="84"/>
    </row>
    <row r="8227" spans="1:13" ht="15.15" customHeight="1" thickBot="1" x14ac:dyDescent="0.35">
      <c r="A8227" s="22"/>
      <c r="B8227" s="22"/>
      <c r="C8227" s="22"/>
      <c r="D8227" s="22"/>
      <c r="E8227" s="23"/>
      <c r="F8227" s="25" t="s">
        <v>14881</v>
      </c>
      <c r="G8227" s="25" t="s">
        <v>14882</v>
      </c>
      <c r="H8227" s="25" t="s">
        <v>14883</v>
      </c>
      <c r="I8227" s="25" t="s">
        <v>14884</v>
      </c>
      <c r="J8227" s="25" t="s">
        <v>14885</v>
      </c>
      <c r="K8227" s="25" t="s">
        <v>14886</v>
      </c>
      <c r="L8227" s="22"/>
      <c r="M8227" s="22"/>
    </row>
    <row r="8228" spans="1:13" ht="15.15" customHeight="1" thickBot="1" x14ac:dyDescent="0.35">
      <c r="A8228" s="22"/>
      <c r="B8228" s="22"/>
      <c r="C8228" s="22"/>
      <c r="D8228" s="26"/>
      <c r="E8228" s="27" t="s">
        <v>14887</v>
      </c>
      <c r="F8228" s="28">
        <v>25</v>
      </c>
      <c r="G8228" s="29"/>
      <c r="H8228" s="29"/>
      <c r="I8228" s="29"/>
      <c r="J8228" s="31">
        <f>ROUND(F8228,3)</f>
        <v>25</v>
      </c>
      <c r="K8228" s="33">
        <f>SUM(J8228:J8228)</f>
        <v>25</v>
      </c>
      <c r="L8228" s="22"/>
      <c r="M8228" s="22"/>
    </row>
    <row r="8229" spans="1:13" ht="15.45" customHeight="1" thickBot="1" x14ac:dyDescent="0.35">
      <c r="A8229" s="10" t="s">
        <v>14888</v>
      </c>
      <c r="B8229" s="5" t="s">
        <v>14889</v>
      </c>
      <c r="C8229" s="5" t="s">
        <v>14890</v>
      </c>
      <c r="D8229" s="84" t="s">
        <v>14891</v>
      </c>
      <c r="E8229" s="84"/>
      <c r="F8229" s="84"/>
      <c r="G8229" s="84"/>
      <c r="H8229" s="84"/>
      <c r="I8229" s="84"/>
      <c r="J8229" s="84"/>
      <c r="K8229" s="20">
        <f>SUM(K8232:K8236)</f>
        <v>21</v>
      </c>
      <c r="L8229" s="21">
        <f>ROUND(0*(1+M2/100),2)</f>
        <v>0</v>
      </c>
      <c r="M8229" s="21">
        <f>ROUND(K8229*L8229,2)</f>
        <v>0</v>
      </c>
    </row>
    <row r="8230" spans="1:13" ht="30.6" customHeight="1" thickBot="1" x14ac:dyDescent="0.35">
      <c r="A8230" s="22"/>
      <c r="B8230" s="22"/>
      <c r="C8230" s="22"/>
      <c r="D8230" s="84" t="s">
        <v>14892</v>
      </c>
      <c r="E8230" s="84"/>
      <c r="F8230" s="84"/>
      <c r="G8230" s="84"/>
      <c r="H8230" s="84"/>
      <c r="I8230" s="84"/>
      <c r="J8230" s="84"/>
      <c r="K8230" s="84"/>
      <c r="L8230" s="84"/>
      <c r="M8230" s="84"/>
    </row>
    <row r="8231" spans="1:13" ht="15.15" customHeight="1" thickBot="1" x14ac:dyDescent="0.35">
      <c r="A8231" s="22"/>
      <c r="B8231" s="22"/>
      <c r="C8231" s="22"/>
      <c r="D8231" s="22"/>
      <c r="E8231" s="23"/>
      <c r="F8231" s="25" t="s">
        <v>14893</v>
      </c>
      <c r="G8231" s="25" t="s">
        <v>14894</v>
      </c>
      <c r="H8231" s="25" t="s">
        <v>14895</v>
      </c>
      <c r="I8231" s="25" t="s">
        <v>14896</v>
      </c>
      <c r="J8231" s="25" t="s">
        <v>14897</v>
      </c>
      <c r="K8231" s="25" t="s">
        <v>14898</v>
      </c>
      <c r="L8231" s="22"/>
      <c r="M8231" s="22"/>
    </row>
    <row r="8232" spans="1:13" ht="15.15" customHeight="1" thickBot="1" x14ac:dyDescent="0.35">
      <c r="A8232" s="22"/>
      <c r="B8232" s="22"/>
      <c r="C8232" s="22"/>
      <c r="D8232" s="26"/>
      <c r="E8232" s="27" t="s">
        <v>14899</v>
      </c>
      <c r="F8232" s="28">
        <v>2</v>
      </c>
      <c r="G8232" s="29">
        <v>4</v>
      </c>
      <c r="H8232" s="29"/>
      <c r="I8232" s="29"/>
      <c r="J8232" s="31">
        <f>ROUND(F8232*G8232,3)</f>
        <v>8</v>
      </c>
      <c r="K8232" s="42"/>
      <c r="L8232" s="22"/>
      <c r="M8232" s="22"/>
    </row>
    <row r="8233" spans="1:13" ht="15.15" customHeight="1" thickBot="1" x14ac:dyDescent="0.35">
      <c r="A8233" s="22"/>
      <c r="B8233" s="22"/>
      <c r="C8233" s="22"/>
      <c r="D8233" s="26"/>
      <c r="E8233" s="5"/>
      <c r="F8233" s="3">
        <v>1</v>
      </c>
      <c r="G8233" s="20">
        <v>2</v>
      </c>
      <c r="H8233" s="20"/>
      <c r="I8233" s="20"/>
      <c r="J8233" s="30">
        <f>ROUND(F8233*G8233,3)</f>
        <v>2</v>
      </c>
      <c r="K8233" s="22"/>
      <c r="L8233" s="22"/>
      <c r="M8233" s="22"/>
    </row>
    <row r="8234" spans="1:13" ht="15.15" customHeight="1" thickBot="1" x14ac:dyDescent="0.35">
      <c r="A8234" s="22"/>
      <c r="B8234" s="22"/>
      <c r="C8234" s="22"/>
      <c r="D8234" s="26"/>
      <c r="E8234" s="5" t="s">
        <v>14900</v>
      </c>
      <c r="F8234" s="3">
        <v>1</v>
      </c>
      <c r="G8234" s="20">
        <v>5</v>
      </c>
      <c r="H8234" s="20"/>
      <c r="I8234" s="20"/>
      <c r="J8234" s="30">
        <f>ROUND(F8234*G8234,3)</f>
        <v>5</v>
      </c>
      <c r="K8234" s="22"/>
      <c r="L8234" s="22"/>
      <c r="M8234" s="22"/>
    </row>
    <row r="8235" spans="1:13" ht="15.15" customHeight="1" thickBot="1" x14ac:dyDescent="0.35">
      <c r="A8235" s="22"/>
      <c r="B8235" s="22"/>
      <c r="C8235" s="22"/>
      <c r="D8235" s="26"/>
      <c r="E8235" s="5"/>
      <c r="F8235" s="3">
        <v>1</v>
      </c>
      <c r="G8235" s="20">
        <v>4</v>
      </c>
      <c r="H8235" s="20"/>
      <c r="I8235" s="20"/>
      <c r="J8235" s="30">
        <f>ROUND(F8235*G8235,3)</f>
        <v>4</v>
      </c>
      <c r="K8235" s="22"/>
      <c r="L8235" s="22"/>
      <c r="M8235" s="22"/>
    </row>
    <row r="8236" spans="1:13" ht="15.15" customHeight="1" thickBot="1" x14ac:dyDescent="0.35">
      <c r="A8236" s="22"/>
      <c r="B8236" s="22"/>
      <c r="C8236" s="22"/>
      <c r="D8236" s="26"/>
      <c r="E8236" s="5"/>
      <c r="F8236" s="3">
        <v>1</v>
      </c>
      <c r="G8236" s="20">
        <v>2</v>
      </c>
      <c r="H8236" s="20"/>
      <c r="I8236" s="20"/>
      <c r="J8236" s="30">
        <f>ROUND(F8236*G8236,3)</f>
        <v>2</v>
      </c>
      <c r="K8236" s="32">
        <f>SUM(J8232:J8236)</f>
        <v>21</v>
      </c>
      <c r="L8236" s="22"/>
      <c r="M8236" s="22"/>
    </row>
    <row r="8237" spans="1:13" ht="15.45" customHeight="1" thickBot="1" x14ac:dyDescent="0.35">
      <c r="A8237" s="10" t="s">
        <v>14901</v>
      </c>
      <c r="B8237" s="5" t="s">
        <v>14902</v>
      </c>
      <c r="C8237" s="5" t="s">
        <v>14903</v>
      </c>
      <c r="D8237" s="84" t="s">
        <v>14904</v>
      </c>
      <c r="E8237" s="84"/>
      <c r="F8237" s="84"/>
      <c r="G8237" s="84"/>
      <c r="H8237" s="84"/>
      <c r="I8237" s="84"/>
      <c r="J8237" s="84"/>
      <c r="K8237" s="20">
        <f>SUM(K8240:K8240)</f>
        <v>108</v>
      </c>
      <c r="L8237" s="21">
        <f>ROUND(0*(1+M2/100),2)</f>
        <v>0</v>
      </c>
      <c r="M8237" s="21">
        <f>ROUND(K8237*L8237,2)</f>
        <v>0</v>
      </c>
    </row>
    <row r="8238" spans="1:13" ht="30.6" customHeight="1" thickBot="1" x14ac:dyDescent="0.35">
      <c r="A8238" s="22"/>
      <c r="B8238" s="22"/>
      <c r="C8238" s="22"/>
      <c r="D8238" s="84" t="s">
        <v>14905</v>
      </c>
      <c r="E8238" s="84"/>
      <c r="F8238" s="84"/>
      <c r="G8238" s="84"/>
      <c r="H8238" s="84"/>
      <c r="I8238" s="84"/>
      <c r="J8238" s="84"/>
      <c r="K8238" s="84"/>
      <c r="L8238" s="84"/>
      <c r="M8238" s="84"/>
    </row>
    <row r="8239" spans="1:13" ht="15.15" customHeight="1" thickBot="1" x14ac:dyDescent="0.35">
      <c r="A8239" s="22"/>
      <c r="B8239" s="22"/>
      <c r="C8239" s="22"/>
      <c r="D8239" s="22"/>
      <c r="E8239" s="23"/>
      <c r="F8239" s="25" t="s">
        <v>14906</v>
      </c>
      <c r="G8239" s="25" t="s">
        <v>14907</v>
      </c>
      <c r="H8239" s="25" t="s">
        <v>14908</v>
      </c>
      <c r="I8239" s="25" t="s">
        <v>14909</v>
      </c>
      <c r="J8239" s="25" t="s">
        <v>14910</v>
      </c>
      <c r="K8239" s="25" t="s">
        <v>14911</v>
      </c>
      <c r="L8239" s="22"/>
      <c r="M8239" s="22"/>
    </row>
    <row r="8240" spans="1:13" ht="15.15" customHeight="1" thickBot="1" x14ac:dyDescent="0.35">
      <c r="A8240" s="22"/>
      <c r="B8240" s="22"/>
      <c r="C8240" s="22"/>
      <c r="D8240" s="26"/>
      <c r="E8240" s="27"/>
      <c r="F8240" s="28">
        <v>36</v>
      </c>
      <c r="G8240" s="29">
        <v>3</v>
      </c>
      <c r="H8240" s="29"/>
      <c r="I8240" s="29"/>
      <c r="J8240" s="31">
        <f>ROUND(F8240*G8240,3)</f>
        <v>108</v>
      </c>
      <c r="K8240" s="33">
        <f>SUM(J8240:J8240)</f>
        <v>108</v>
      </c>
      <c r="L8240" s="22"/>
      <c r="M8240" s="22"/>
    </row>
    <row r="8241" spans="1:13" ht="15.45" customHeight="1" thickBot="1" x14ac:dyDescent="0.35">
      <c r="A8241" s="10" t="s">
        <v>14912</v>
      </c>
      <c r="B8241" s="5" t="s">
        <v>14913</v>
      </c>
      <c r="C8241" s="5" t="s">
        <v>14914</v>
      </c>
      <c r="D8241" s="84" t="s">
        <v>14915</v>
      </c>
      <c r="E8241" s="84"/>
      <c r="F8241" s="84"/>
      <c r="G8241" s="84"/>
      <c r="H8241" s="84"/>
      <c r="I8241" s="84"/>
      <c r="J8241" s="84"/>
      <c r="K8241" s="20">
        <f>SUM(K8244:K8245)</f>
        <v>36</v>
      </c>
      <c r="L8241" s="21">
        <f>ROUND(0*(1+M2/100),2)</f>
        <v>0</v>
      </c>
      <c r="M8241" s="21">
        <f>ROUND(K8241*L8241,2)</f>
        <v>0</v>
      </c>
    </row>
    <row r="8242" spans="1:13" ht="39.75" customHeight="1" thickBot="1" x14ac:dyDescent="0.35">
      <c r="A8242" s="22"/>
      <c r="B8242" s="22"/>
      <c r="C8242" s="22"/>
      <c r="D8242" s="84" t="s">
        <v>14916</v>
      </c>
      <c r="E8242" s="84"/>
      <c r="F8242" s="84"/>
      <c r="G8242" s="84"/>
      <c r="H8242" s="84"/>
      <c r="I8242" s="84"/>
      <c r="J8242" s="84"/>
      <c r="K8242" s="84"/>
      <c r="L8242" s="84"/>
      <c r="M8242" s="84"/>
    </row>
    <row r="8243" spans="1:13" ht="15.15" customHeight="1" thickBot="1" x14ac:dyDescent="0.35">
      <c r="A8243" s="22"/>
      <c r="B8243" s="22"/>
      <c r="C8243" s="22"/>
      <c r="D8243" s="22"/>
      <c r="E8243" s="23"/>
      <c r="F8243" s="25" t="s">
        <v>14917</v>
      </c>
      <c r="G8243" s="25" t="s">
        <v>14918</v>
      </c>
      <c r="H8243" s="25" t="s">
        <v>14919</v>
      </c>
      <c r="I8243" s="25" t="s">
        <v>14920</v>
      </c>
      <c r="J8243" s="25" t="s">
        <v>14921</v>
      </c>
      <c r="K8243" s="25" t="s">
        <v>14922</v>
      </c>
      <c r="L8243" s="22"/>
      <c r="M8243" s="22"/>
    </row>
    <row r="8244" spans="1:13" ht="15.15" customHeight="1" thickBot="1" x14ac:dyDescent="0.35">
      <c r="A8244" s="22"/>
      <c r="B8244" s="22"/>
      <c r="C8244" s="22"/>
      <c r="D8244" s="26"/>
      <c r="E8244" s="27"/>
      <c r="F8244" s="28">
        <v>8</v>
      </c>
      <c r="G8244" s="29">
        <v>3</v>
      </c>
      <c r="H8244" s="29"/>
      <c r="I8244" s="29"/>
      <c r="J8244" s="31">
        <f>ROUND(F8244*G8244,3)</f>
        <v>24</v>
      </c>
      <c r="K8244" s="42"/>
      <c r="L8244" s="22"/>
      <c r="M8244" s="22"/>
    </row>
    <row r="8245" spans="1:13" ht="15.15" customHeight="1" thickBot="1" x14ac:dyDescent="0.35">
      <c r="A8245" s="22"/>
      <c r="B8245" s="22"/>
      <c r="C8245" s="22"/>
      <c r="D8245" s="26"/>
      <c r="E8245" s="5"/>
      <c r="F8245" s="3">
        <v>8</v>
      </c>
      <c r="G8245" s="20">
        <v>1.5</v>
      </c>
      <c r="H8245" s="20"/>
      <c r="I8245" s="20"/>
      <c r="J8245" s="30">
        <f>ROUND(F8245*G8245,3)</f>
        <v>12</v>
      </c>
      <c r="K8245" s="32">
        <f>SUM(J8244:J8245)</f>
        <v>36</v>
      </c>
      <c r="L8245" s="22"/>
      <c r="M8245" s="22"/>
    </row>
    <row r="8246" spans="1:13" ht="15.45" customHeight="1" thickBot="1" x14ac:dyDescent="0.35">
      <c r="A8246" s="10" t="s">
        <v>14923</v>
      </c>
      <c r="B8246" s="5" t="s">
        <v>14924</v>
      </c>
      <c r="C8246" s="5" t="s">
        <v>14925</v>
      </c>
      <c r="D8246" s="84" t="s">
        <v>14926</v>
      </c>
      <c r="E8246" s="84"/>
      <c r="F8246" s="84"/>
      <c r="G8246" s="84"/>
      <c r="H8246" s="84"/>
      <c r="I8246" s="84"/>
      <c r="J8246" s="84"/>
      <c r="K8246" s="20">
        <f>SUM(K8249:K8249)</f>
        <v>18</v>
      </c>
      <c r="L8246" s="21">
        <f>ROUND(0*(1+M2/100),2)</f>
        <v>0</v>
      </c>
      <c r="M8246" s="21">
        <f>ROUND(K8246*L8246,2)</f>
        <v>0</v>
      </c>
    </row>
    <row r="8247" spans="1:13" ht="49.05" customHeight="1" thickBot="1" x14ac:dyDescent="0.35">
      <c r="A8247" s="22"/>
      <c r="B8247" s="22"/>
      <c r="C8247" s="22"/>
      <c r="D8247" s="84" t="s">
        <v>14927</v>
      </c>
      <c r="E8247" s="84"/>
      <c r="F8247" s="84"/>
      <c r="G8247" s="84"/>
      <c r="H8247" s="84"/>
      <c r="I8247" s="84"/>
      <c r="J8247" s="84"/>
      <c r="K8247" s="84"/>
      <c r="L8247" s="84"/>
      <c r="M8247" s="84"/>
    </row>
    <row r="8248" spans="1:13" ht="15.15" customHeight="1" thickBot="1" x14ac:dyDescent="0.35">
      <c r="A8248" s="22"/>
      <c r="B8248" s="22"/>
      <c r="C8248" s="22"/>
      <c r="D8248" s="22"/>
      <c r="E8248" s="23"/>
      <c r="F8248" s="25" t="s">
        <v>14928</v>
      </c>
      <c r="G8248" s="25" t="s">
        <v>14929</v>
      </c>
      <c r="H8248" s="25" t="s">
        <v>14930</v>
      </c>
      <c r="I8248" s="25" t="s">
        <v>14931</v>
      </c>
      <c r="J8248" s="25" t="s">
        <v>14932</v>
      </c>
      <c r="K8248" s="25" t="s">
        <v>14933</v>
      </c>
      <c r="L8248" s="22"/>
      <c r="M8248" s="22"/>
    </row>
    <row r="8249" spans="1:13" ht="15.15" customHeight="1" thickBot="1" x14ac:dyDescent="0.35">
      <c r="A8249" s="22"/>
      <c r="B8249" s="22"/>
      <c r="C8249" s="22"/>
      <c r="D8249" s="26"/>
      <c r="E8249" s="27"/>
      <c r="F8249" s="28">
        <v>4</v>
      </c>
      <c r="G8249" s="29">
        <v>3</v>
      </c>
      <c r="H8249" s="29">
        <v>1.5</v>
      </c>
      <c r="I8249" s="29"/>
      <c r="J8249" s="31">
        <f>ROUND(F8249*G8249*H8249,3)</f>
        <v>18</v>
      </c>
      <c r="K8249" s="33">
        <f>SUM(J8249:J8249)</f>
        <v>18</v>
      </c>
      <c r="L8249" s="22"/>
      <c r="M8249" s="22"/>
    </row>
    <row r="8250" spans="1:13" ht="15.45" customHeight="1" thickBot="1" x14ac:dyDescent="0.35">
      <c r="A8250" s="34"/>
      <c r="B8250" s="34"/>
      <c r="C8250" s="34"/>
      <c r="D8250" s="35" t="s">
        <v>14934</v>
      </c>
      <c r="E8250" s="36"/>
      <c r="F8250" s="36"/>
      <c r="G8250" s="36"/>
      <c r="H8250" s="36"/>
      <c r="I8250" s="36"/>
      <c r="J8250" s="36"/>
      <c r="K8250" s="36"/>
      <c r="L8250" s="37">
        <f>M8225+M8229+M8237+M8241+M8246</f>
        <v>0</v>
      </c>
      <c r="M8250" s="37">
        <f>ROUND(L8250,2)</f>
        <v>0</v>
      </c>
    </row>
    <row r="8251" spans="1:13" ht="15.45" customHeight="1" thickBot="1" x14ac:dyDescent="0.35">
      <c r="A8251" s="43"/>
      <c r="B8251" s="43"/>
      <c r="C8251" s="43"/>
      <c r="D8251" s="44" t="s">
        <v>14935</v>
      </c>
      <c r="E8251" s="45"/>
      <c r="F8251" s="45"/>
      <c r="G8251" s="45"/>
      <c r="H8251" s="45"/>
      <c r="I8251" s="45"/>
      <c r="J8251" s="45"/>
      <c r="K8251" s="45"/>
      <c r="L8251" s="46">
        <f>M7634+M7674+M7805+M7815+M8169+M8223+M8250</f>
        <v>0</v>
      </c>
      <c r="M8251" s="46">
        <f>ROUND(L8251,2)</f>
        <v>0</v>
      </c>
    </row>
    <row r="8252" spans="1:13" ht="15.45" customHeight="1" thickBot="1" x14ac:dyDescent="0.35">
      <c r="A8252" s="47" t="s">
        <v>14936</v>
      </c>
      <c r="B8252" s="47" t="s">
        <v>14937</v>
      </c>
      <c r="C8252" s="48"/>
      <c r="D8252" s="86" t="s">
        <v>14938</v>
      </c>
      <c r="E8252" s="86"/>
      <c r="F8252" s="86"/>
      <c r="G8252" s="86"/>
      <c r="H8252" s="86"/>
      <c r="I8252" s="86"/>
      <c r="J8252" s="86"/>
      <c r="K8252" s="48"/>
      <c r="L8252" s="49">
        <f>L8441</f>
        <v>0</v>
      </c>
      <c r="M8252" s="49">
        <f>ROUND(L8252,2)</f>
        <v>0</v>
      </c>
    </row>
    <row r="8253" spans="1:13" ht="15.45" customHeight="1" thickBot="1" x14ac:dyDescent="0.35">
      <c r="A8253" s="17" t="s">
        <v>14939</v>
      </c>
      <c r="B8253" s="17" t="s">
        <v>14940</v>
      </c>
      <c r="C8253" s="18"/>
      <c r="D8253" s="83" t="s">
        <v>14941</v>
      </c>
      <c r="E8253" s="83"/>
      <c r="F8253" s="83"/>
      <c r="G8253" s="83"/>
      <c r="H8253" s="83"/>
      <c r="I8253" s="83"/>
      <c r="J8253" s="83"/>
      <c r="K8253" s="18"/>
      <c r="L8253" s="19">
        <f>L8282</f>
        <v>0</v>
      </c>
      <c r="M8253" s="19">
        <f>ROUND(L8253,2)</f>
        <v>0</v>
      </c>
    </row>
    <row r="8254" spans="1:13" ht="15.45" customHeight="1" thickBot="1" x14ac:dyDescent="0.35">
      <c r="A8254" s="10" t="s">
        <v>14942</v>
      </c>
      <c r="B8254" s="5" t="s">
        <v>14943</v>
      </c>
      <c r="C8254" s="5" t="s">
        <v>14944</v>
      </c>
      <c r="D8254" s="84" t="s">
        <v>14945</v>
      </c>
      <c r="E8254" s="84"/>
      <c r="F8254" s="84"/>
      <c r="G8254" s="84"/>
      <c r="H8254" s="84"/>
      <c r="I8254" s="84"/>
      <c r="J8254" s="84"/>
      <c r="K8254" s="20">
        <f>SUM(K8257:K8257)</f>
        <v>1</v>
      </c>
      <c r="L8254" s="21">
        <f>ROUND(0*(1+M2/100),2)</f>
        <v>0</v>
      </c>
      <c r="M8254" s="21">
        <f>ROUND(K8254*L8254,2)</f>
        <v>0</v>
      </c>
    </row>
    <row r="8255" spans="1:13" ht="30.6" customHeight="1" thickBot="1" x14ac:dyDescent="0.35">
      <c r="A8255" s="22"/>
      <c r="B8255" s="22"/>
      <c r="C8255" s="22"/>
      <c r="D8255" s="84" t="s">
        <v>14946</v>
      </c>
      <c r="E8255" s="84"/>
      <c r="F8255" s="84"/>
      <c r="G8255" s="84"/>
      <c r="H8255" s="84"/>
      <c r="I8255" s="84"/>
      <c r="J8255" s="84"/>
      <c r="K8255" s="84"/>
      <c r="L8255" s="84"/>
      <c r="M8255" s="84"/>
    </row>
    <row r="8256" spans="1:13" ht="15.15" customHeight="1" thickBot="1" x14ac:dyDescent="0.35">
      <c r="A8256" s="22"/>
      <c r="B8256" s="22"/>
      <c r="C8256" s="22"/>
      <c r="D8256" s="22"/>
      <c r="E8256" s="23"/>
      <c r="F8256" s="25" t="s">
        <v>14947</v>
      </c>
      <c r="G8256" s="25" t="s">
        <v>14948</v>
      </c>
      <c r="H8256" s="25" t="s">
        <v>14949</v>
      </c>
      <c r="I8256" s="25" t="s">
        <v>14950</v>
      </c>
      <c r="J8256" s="25" t="s">
        <v>14951</v>
      </c>
      <c r="K8256" s="25" t="s">
        <v>14952</v>
      </c>
      <c r="L8256" s="22"/>
      <c r="M8256" s="22"/>
    </row>
    <row r="8257" spans="1:13" ht="15.15" customHeight="1" thickBot="1" x14ac:dyDescent="0.35">
      <c r="A8257" s="22"/>
      <c r="B8257" s="22"/>
      <c r="C8257" s="22"/>
      <c r="D8257" s="26"/>
      <c r="E8257" s="27"/>
      <c r="F8257" s="28">
        <v>1</v>
      </c>
      <c r="G8257" s="29"/>
      <c r="H8257" s="29"/>
      <c r="I8257" s="29"/>
      <c r="J8257" s="31">
        <f>ROUND(F8257,3)</f>
        <v>1</v>
      </c>
      <c r="K8257" s="33">
        <f>SUM(J8257:J8257)</f>
        <v>1</v>
      </c>
      <c r="L8257" s="22"/>
      <c r="M8257" s="22"/>
    </row>
    <row r="8258" spans="1:13" ht="15.45" customHeight="1" thickBot="1" x14ac:dyDescent="0.35">
      <c r="A8258" s="10" t="s">
        <v>14953</v>
      </c>
      <c r="B8258" s="5" t="s">
        <v>14954</v>
      </c>
      <c r="C8258" s="5" t="s">
        <v>14955</v>
      </c>
      <c r="D8258" s="84" t="s">
        <v>14956</v>
      </c>
      <c r="E8258" s="84"/>
      <c r="F8258" s="84"/>
      <c r="G8258" s="84"/>
      <c r="H8258" s="84"/>
      <c r="I8258" s="84"/>
      <c r="J8258" s="84"/>
      <c r="K8258" s="20">
        <f>SUM(K8261:K8261)</f>
        <v>80</v>
      </c>
      <c r="L8258" s="21">
        <f>ROUND(0*(1+M2/100),2)</f>
        <v>0</v>
      </c>
      <c r="M8258" s="21">
        <f>ROUND(K8258*L8258,2)</f>
        <v>0</v>
      </c>
    </row>
    <row r="8259" spans="1:13" ht="30.6" customHeight="1" thickBot="1" x14ac:dyDescent="0.35">
      <c r="A8259" s="22"/>
      <c r="B8259" s="22"/>
      <c r="C8259" s="22"/>
      <c r="D8259" s="84" t="s">
        <v>14957</v>
      </c>
      <c r="E8259" s="84"/>
      <c r="F8259" s="84"/>
      <c r="G8259" s="84"/>
      <c r="H8259" s="84"/>
      <c r="I8259" s="84"/>
      <c r="J8259" s="84"/>
      <c r="K8259" s="84"/>
      <c r="L8259" s="84"/>
      <c r="M8259" s="84"/>
    </row>
    <row r="8260" spans="1:13" ht="15.15" customHeight="1" thickBot="1" x14ac:dyDescent="0.35">
      <c r="A8260" s="22"/>
      <c r="B8260" s="22"/>
      <c r="C8260" s="22"/>
      <c r="D8260" s="22"/>
      <c r="E8260" s="23"/>
      <c r="F8260" s="25" t="s">
        <v>14958</v>
      </c>
      <c r="G8260" s="25" t="s">
        <v>14959</v>
      </c>
      <c r="H8260" s="25" t="s">
        <v>14960</v>
      </c>
      <c r="I8260" s="25" t="s">
        <v>14961</v>
      </c>
      <c r="J8260" s="25" t="s">
        <v>14962</v>
      </c>
      <c r="K8260" s="25" t="s">
        <v>14963</v>
      </c>
      <c r="L8260" s="22"/>
      <c r="M8260" s="22"/>
    </row>
    <row r="8261" spans="1:13" ht="15.15" customHeight="1" thickBot="1" x14ac:dyDescent="0.35">
      <c r="A8261" s="22"/>
      <c r="B8261" s="22"/>
      <c r="C8261" s="22"/>
      <c r="D8261" s="26"/>
      <c r="E8261" s="27"/>
      <c r="F8261" s="28">
        <v>80</v>
      </c>
      <c r="G8261" s="29"/>
      <c r="H8261" s="29"/>
      <c r="I8261" s="29"/>
      <c r="J8261" s="31">
        <f>ROUND(F8261,3)</f>
        <v>80</v>
      </c>
      <c r="K8261" s="33">
        <f>SUM(J8261:J8261)</f>
        <v>80</v>
      </c>
      <c r="L8261" s="22"/>
      <c r="M8261" s="22"/>
    </row>
    <row r="8262" spans="1:13" ht="15.45" customHeight="1" thickBot="1" x14ac:dyDescent="0.35">
      <c r="A8262" s="10" t="s">
        <v>14964</v>
      </c>
      <c r="B8262" s="5" t="s">
        <v>14965</v>
      </c>
      <c r="C8262" s="5" t="s">
        <v>14966</v>
      </c>
      <c r="D8262" s="84" t="s">
        <v>14967</v>
      </c>
      <c r="E8262" s="84"/>
      <c r="F8262" s="84"/>
      <c r="G8262" s="84"/>
      <c r="H8262" s="84"/>
      <c r="I8262" s="84"/>
      <c r="J8262" s="84"/>
      <c r="K8262" s="20">
        <f>SUM(K8265:K8265)</f>
        <v>12</v>
      </c>
      <c r="L8262" s="21">
        <f>ROUND(0*(1+M2/100),2)</f>
        <v>0</v>
      </c>
      <c r="M8262" s="21">
        <f>ROUND(K8262*L8262,2)</f>
        <v>0</v>
      </c>
    </row>
    <row r="8263" spans="1:13" ht="39.75" customHeight="1" thickBot="1" x14ac:dyDescent="0.35">
      <c r="A8263" s="22"/>
      <c r="B8263" s="22"/>
      <c r="C8263" s="22"/>
      <c r="D8263" s="84" t="s">
        <v>14968</v>
      </c>
      <c r="E8263" s="84"/>
      <c r="F8263" s="84"/>
      <c r="G8263" s="84"/>
      <c r="H8263" s="84"/>
      <c r="I8263" s="84"/>
      <c r="J8263" s="84"/>
      <c r="K8263" s="84"/>
      <c r="L8263" s="84"/>
      <c r="M8263" s="84"/>
    </row>
    <row r="8264" spans="1:13" ht="15.15" customHeight="1" thickBot="1" x14ac:dyDescent="0.35">
      <c r="A8264" s="22"/>
      <c r="B8264" s="22"/>
      <c r="C8264" s="22"/>
      <c r="D8264" s="22"/>
      <c r="E8264" s="23"/>
      <c r="F8264" s="25" t="s">
        <v>14969</v>
      </c>
      <c r="G8264" s="25" t="s">
        <v>14970</v>
      </c>
      <c r="H8264" s="25" t="s">
        <v>14971</v>
      </c>
      <c r="I8264" s="25" t="s">
        <v>14972</v>
      </c>
      <c r="J8264" s="25" t="s">
        <v>14973</v>
      </c>
      <c r="K8264" s="25" t="s">
        <v>14974</v>
      </c>
      <c r="L8264" s="22"/>
      <c r="M8264" s="22"/>
    </row>
    <row r="8265" spans="1:13" ht="15.15" customHeight="1" thickBot="1" x14ac:dyDescent="0.35">
      <c r="A8265" s="22"/>
      <c r="B8265" s="22"/>
      <c r="C8265" s="22"/>
      <c r="D8265" s="26"/>
      <c r="E8265" s="27"/>
      <c r="F8265" s="28">
        <v>12</v>
      </c>
      <c r="G8265" s="29"/>
      <c r="H8265" s="29"/>
      <c r="I8265" s="29"/>
      <c r="J8265" s="31">
        <f>ROUND(F8265,3)</f>
        <v>12</v>
      </c>
      <c r="K8265" s="33">
        <f>SUM(J8265:J8265)</f>
        <v>12</v>
      </c>
      <c r="L8265" s="22"/>
      <c r="M8265" s="22"/>
    </row>
    <row r="8266" spans="1:13" ht="15.45" customHeight="1" thickBot="1" x14ac:dyDescent="0.35">
      <c r="A8266" s="10" t="s">
        <v>14975</v>
      </c>
      <c r="B8266" s="5" t="s">
        <v>14976</v>
      </c>
      <c r="C8266" s="5" t="s">
        <v>14977</v>
      </c>
      <c r="D8266" s="84" t="s">
        <v>14978</v>
      </c>
      <c r="E8266" s="84"/>
      <c r="F8266" s="84"/>
      <c r="G8266" s="84"/>
      <c r="H8266" s="84"/>
      <c r="I8266" s="84"/>
      <c r="J8266" s="84"/>
      <c r="K8266" s="20">
        <f>SUM(K8269:K8269)</f>
        <v>20</v>
      </c>
      <c r="L8266" s="21">
        <f>ROUND(0*(1+M2/100),2)</f>
        <v>0</v>
      </c>
      <c r="M8266" s="21">
        <f>ROUND(K8266*L8266,2)</f>
        <v>0</v>
      </c>
    </row>
    <row r="8267" spans="1:13" ht="30.6" customHeight="1" thickBot="1" x14ac:dyDescent="0.35">
      <c r="A8267" s="22"/>
      <c r="B8267" s="22"/>
      <c r="C8267" s="22"/>
      <c r="D8267" s="84" t="s">
        <v>14979</v>
      </c>
      <c r="E8267" s="84"/>
      <c r="F8267" s="84"/>
      <c r="G8267" s="84"/>
      <c r="H8267" s="84"/>
      <c r="I8267" s="84"/>
      <c r="J8267" s="84"/>
      <c r="K8267" s="84"/>
      <c r="L8267" s="84"/>
      <c r="M8267" s="84"/>
    </row>
    <row r="8268" spans="1:13" ht="15.15" customHeight="1" thickBot="1" x14ac:dyDescent="0.35">
      <c r="A8268" s="22"/>
      <c r="B8268" s="22"/>
      <c r="C8268" s="22"/>
      <c r="D8268" s="22"/>
      <c r="E8268" s="23"/>
      <c r="F8268" s="25" t="s">
        <v>14980</v>
      </c>
      <c r="G8268" s="25" t="s">
        <v>14981</v>
      </c>
      <c r="H8268" s="25" t="s">
        <v>14982</v>
      </c>
      <c r="I8268" s="25" t="s">
        <v>14983</v>
      </c>
      <c r="J8268" s="25" t="s">
        <v>14984</v>
      </c>
      <c r="K8268" s="25" t="s">
        <v>14985</v>
      </c>
      <c r="L8268" s="22"/>
      <c r="M8268" s="22"/>
    </row>
    <row r="8269" spans="1:13" ht="15.15" customHeight="1" thickBot="1" x14ac:dyDescent="0.35">
      <c r="A8269" s="22"/>
      <c r="B8269" s="22"/>
      <c r="C8269" s="22"/>
      <c r="D8269" s="26"/>
      <c r="E8269" s="27"/>
      <c r="F8269" s="28">
        <v>20</v>
      </c>
      <c r="G8269" s="29"/>
      <c r="H8269" s="29"/>
      <c r="I8269" s="29"/>
      <c r="J8269" s="31">
        <f>ROUND(F8269,3)</f>
        <v>20</v>
      </c>
      <c r="K8269" s="33">
        <f>SUM(J8269:J8269)</f>
        <v>20</v>
      </c>
      <c r="L8269" s="22"/>
      <c r="M8269" s="22"/>
    </row>
    <row r="8270" spans="1:13" ht="15.45" customHeight="1" thickBot="1" x14ac:dyDescent="0.35">
      <c r="A8270" s="10" t="s">
        <v>14986</v>
      </c>
      <c r="B8270" s="5" t="s">
        <v>14987</v>
      </c>
      <c r="C8270" s="5" t="s">
        <v>14988</v>
      </c>
      <c r="D8270" s="84" t="s">
        <v>14989</v>
      </c>
      <c r="E8270" s="84"/>
      <c r="F8270" s="84"/>
      <c r="G8270" s="84"/>
      <c r="H8270" s="84"/>
      <c r="I8270" s="84"/>
      <c r="J8270" s="84"/>
      <c r="K8270" s="20">
        <f>SUM(K8273:K8273)</f>
        <v>30</v>
      </c>
      <c r="L8270" s="21">
        <f>ROUND(0*(1+M2/100),2)</f>
        <v>0</v>
      </c>
      <c r="M8270" s="21">
        <f>ROUND(K8270*L8270,2)</f>
        <v>0</v>
      </c>
    </row>
    <row r="8271" spans="1:13" ht="49.05" customHeight="1" thickBot="1" x14ac:dyDescent="0.35">
      <c r="A8271" s="22"/>
      <c r="B8271" s="22"/>
      <c r="C8271" s="22"/>
      <c r="D8271" s="84" t="s">
        <v>14990</v>
      </c>
      <c r="E8271" s="84"/>
      <c r="F8271" s="84"/>
      <c r="G8271" s="84"/>
      <c r="H8271" s="84"/>
      <c r="I8271" s="84"/>
      <c r="J8271" s="84"/>
      <c r="K8271" s="84"/>
      <c r="L8271" s="84"/>
      <c r="M8271" s="84"/>
    </row>
    <row r="8272" spans="1:13" ht="15.15" customHeight="1" thickBot="1" x14ac:dyDescent="0.35">
      <c r="A8272" s="22"/>
      <c r="B8272" s="22"/>
      <c r="C8272" s="22"/>
      <c r="D8272" s="22"/>
      <c r="E8272" s="23"/>
      <c r="F8272" s="25" t="s">
        <v>14991</v>
      </c>
      <c r="G8272" s="25" t="s">
        <v>14992</v>
      </c>
      <c r="H8272" s="25" t="s">
        <v>14993</v>
      </c>
      <c r="I8272" s="25" t="s">
        <v>14994</v>
      </c>
      <c r="J8272" s="25" t="s">
        <v>14995</v>
      </c>
      <c r="K8272" s="25" t="s">
        <v>14996</v>
      </c>
      <c r="L8272" s="22"/>
      <c r="M8272" s="22"/>
    </row>
    <row r="8273" spans="1:13" ht="15.15" customHeight="1" thickBot="1" x14ac:dyDescent="0.35">
      <c r="A8273" s="22"/>
      <c r="B8273" s="22"/>
      <c r="C8273" s="22"/>
      <c r="D8273" s="26"/>
      <c r="E8273" s="27"/>
      <c r="F8273" s="28">
        <v>30</v>
      </c>
      <c r="G8273" s="29"/>
      <c r="H8273" s="29"/>
      <c r="I8273" s="29"/>
      <c r="J8273" s="31">
        <f>ROUND(F8273,3)</f>
        <v>30</v>
      </c>
      <c r="K8273" s="33">
        <f>SUM(J8273:J8273)</f>
        <v>30</v>
      </c>
      <c r="L8273" s="22"/>
      <c r="M8273" s="22"/>
    </row>
    <row r="8274" spans="1:13" ht="15.45" customHeight="1" thickBot="1" x14ac:dyDescent="0.35">
      <c r="A8274" s="10" t="s">
        <v>14997</v>
      </c>
      <c r="B8274" s="5" t="s">
        <v>14998</v>
      </c>
      <c r="C8274" s="5" t="s">
        <v>14999</v>
      </c>
      <c r="D8274" s="84" t="s">
        <v>15000</v>
      </c>
      <c r="E8274" s="84"/>
      <c r="F8274" s="84"/>
      <c r="G8274" s="84"/>
      <c r="H8274" s="84"/>
      <c r="I8274" s="84"/>
      <c r="J8274" s="84"/>
      <c r="K8274" s="20">
        <f>SUM(K8277:K8277)</f>
        <v>25</v>
      </c>
      <c r="L8274" s="21">
        <f>ROUND(0*(1+M2/100),2)</f>
        <v>0</v>
      </c>
      <c r="M8274" s="21">
        <f>ROUND(K8274*L8274,2)</f>
        <v>0</v>
      </c>
    </row>
    <row r="8275" spans="1:13" ht="39.75" customHeight="1" thickBot="1" x14ac:dyDescent="0.35">
      <c r="A8275" s="22"/>
      <c r="B8275" s="22"/>
      <c r="C8275" s="22"/>
      <c r="D8275" s="84" t="s">
        <v>15001</v>
      </c>
      <c r="E8275" s="84"/>
      <c r="F8275" s="84"/>
      <c r="G8275" s="84"/>
      <c r="H8275" s="84"/>
      <c r="I8275" s="84"/>
      <c r="J8275" s="84"/>
      <c r="K8275" s="84"/>
      <c r="L8275" s="84"/>
      <c r="M8275" s="84"/>
    </row>
    <row r="8276" spans="1:13" ht="15.15" customHeight="1" thickBot="1" x14ac:dyDescent="0.35">
      <c r="A8276" s="22"/>
      <c r="B8276" s="22"/>
      <c r="C8276" s="22"/>
      <c r="D8276" s="22"/>
      <c r="E8276" s="23"/>
      <c r="F8276" s="25" t="s">
        <v>15002</v>
      </c>
      <c r="G8276" s="25" t="s">
        <v>15003</v>
      </c>
      <c r="H8276" s="25" t="s">
        <v>15004</v>
      </c>
      <c r="I8276" s="25" t="s">
        <v>15005</v>
      </c>
      <c r="J8276" s="25" t="s">
        <v>15006</v>
      </c>
      <c r="K8276" s="25" t="s">
        <v>15007</v>
      </c>
      <c r="L8276" s="22"/>
      <c r="M8276" s="22"/>
    </row>
    <row r="8277" spans="1:13" ht="15.15" customHeight="1" thickBot="1" x14ac:dyDescent="0.35">
      <c r="A8277" s="22"/>
      <c r="B8277" s="22"/>
      <c r="C8277" s="22"/>
      <c r="D8277" s="26"/>
      <c r="E8277" s="27"/>
      <c r="F8277" s="28">
        <v>25</v>
      </c>
      <c r="G8277" s="29"/>
      <c r="H8277" s="29"/>
      <c r="I8277" s="29"/>
      <c r="J8277" s="31">
        <f>ROUND(F8277,3)</f>
        <v>25</v>
      </c>
      <c r="K8277" s="33">
        <f>SUM(J8277:J8277)</f>
        <v>25</v>
      </c>
      <c r="L8277" s="22"/>
      <c r="M8277" s="22"/>
    </row>
    <row r="8278" spans="1:13" ht="15.45" customHeight="1" thickBot="1" x14ac:dyDescent="0.35">
      <c r="A8278" s="10" t="s">
        <v>15008</v>
      </c>
      <c r="B8278" s="5" t="s">
        <v>15009</v>
      </c>
      <c r="C8278" s="5" t="s">
        <v>15010</v>
      </c>
      <c r="D8278" s="84" t="s">
        <v>15011</v>
      </c>
      <c r="E8278" s="84"/>
      <c r="F8278" s="84"/>
      <c r="G8278" s="84"/>
      <c r="H8278" s="84"/>
      <c r="I8278" s="84"/>
      <c r="J8278" s="84"/>
      <c r="K8278" s="20">
        <f>SUM(K8281:K8281)</f>
        <v>30</v>
      </c>
      <c r="L8278" s="21">
        <f>ROUND(0*(1+M2/100),2)</f>
        <v>0</v>
      </c>
      <c r="M8278" s="21">
        <f>ROUND(K8278*L8278,2)</f>
        <v>0</v>
      </c>
    </row>
    <row r="8279" spans="1:13" ht="30.6" customHeight="1" thickBot="1" x14ac:dyDescent="0.35">
      <c r="A8279" s="22"/>
      <c r="B8279" s="22"/>
      <c r="C8279" s="22"/>
      <c r="D8279" s="84" t="s">
        <v>15012</v>
      </c>
      <c r="E8279" s="84"/>
      <c r="F8279" s="84"/>
      <c r="G8279" s="84"/>
      <c r="H8279" s="84"/>
      <c r="I8279" s="84"/>
      <c r="J8279" s="84"/>
      <c r="K8279" s="84"/>
      <c r="L8279" s="84"/>
      <c r="M8279" s="84"/>
    </row>
    <row r="8280" spans="1:13" ht="15.15" customHeight="1" thickBot="1" x14ac:dyDescent="0.35">
      <c r="A8280" s="22"/>
      <c r="B8280" s="22"/>
      <c r="C8280" s="22"/>
      <c r="D8280" s="22"/>
      <c r="E8280" s="23"/>
      <c r="F8280" s="25" t="s">
        <v>15013</v>
      </c>
      <c r="G8280" s="25" t="s">
        <v>15014</v>
      </c>
      <c r="H8280" s="25" t="s">
        <v>15015</v>
      </c>
      <c r="I8280" s="25" t="s">
        <v>15016</v>
      </c>
      <c r="J8280" s="25" t="s">
        <v>15017</v>
      </c>
      <c r="K8280" s="25" t="s">
        <v>15018</v>
      </c>
      <c r="L8280" s="22"/>
      <c r="M8280" s="22"/>
    </row>
    <row r="8281" spans="1:13" ht="15.15" customHeight="1" thickBot="1" x14ac:dyDescent="0.35">
      <c r="A8281" s="22"/>
      <c r="B8281" s="22"/>
      <c r="C8281" s="22"/>
      <c r="D8281" s="26"/>
      <c r="E8281" s="27"/>
      <c r="F8281" s="28">
        <v>30</v>
      </c>
      <c r="G8281" s="29"/>
      <c r="H8281" s="29"/>
      <c r="I8281" s="29"/>
      <c r="J8281" s="31">
        <f>ROUND(F8281,3)</f>
        <v>30</v>
      </c>
      <c r="K8281" s="33">
        <f>SUM(J8281:J8281)</f>
        <v>30</v>
      </c>
      <c r="L8281" s="22"/>
      <c r="M8281" s="22"/>
    </row>
    <row r="8282" spans="1:13" ht="15.45" customHeight="1" thickBot="1" x14ac:dyDescent="0.35">
      <c r="A8282" s="34"/>
      <c r="B8282" s="34"/>
      <c r="C8282" s="34"/>
      <c r="D8282" s="35" t="s">
        <v>15019</v>
      </c>
      <c r="E8282" s="36"/>
      <c r="F8282" s="36"/>
      <c r="G8282" s="36"/>
      <c r="H8282" s="36"/>
      <c r="I8282" s="36"/>
      <c r="J8282" s="36"/>
      <c r="K8282" s="36"/>
      <c r="L8282" s="37">
        <f>M8254+M8258+M8262+M8266+M8270+M8274+M8278</f>
        <v>0</v>
      </c>
      <c r="M8282" s="37">
        <f>ROUND(L8282,2)</f>
        <v>0</v>
      </c>
    </row>
    <row r="8283" spans="1:13" ht="15.45" customHeight="1" thickBot="1" x14ac:dyDescent="0.35">
      <c r="A8283" s="38" t="s">
        <v>15020</v>
      </c>
      <c r="B8283" s="38" t="s">
        <v>15021</v>
      </c>
      <c r="C8283" s="39"/>
      <c r="D8283" s="85" t="s">
        <v>15022</v>
      </c>
      <c r="E8283" s="85"/>
      <c r="F8283" s="85"/>
      <c r="G8283" s="85"/>
      <c r="H8283" s="85"/>
      <c r="I8283" s="85"/>
      <c r="J8283" s="85"/>
      <c r="K8283" s="39"/>
      <c r="L8283" s="40">
        <f>L8320</f>
        <v>0</v>
      </c>
      <c r="M8283" s="40">
        <f>ROUND(L8283,2)</f>
        <v>0</v>
      </c>
    </row>
    <row r="8284" spans="1:13" ht="15.45" customHeight="1" thickBot="1" x14ac:dyDescent="0.35">
      <c r="A8284" s="10" t="s">
        <v>15023</v>
      </c>
      <c r="B8284" s="5" t="s">
        <v>15024</v>
      </c>
      <c r="C8284" s="5" t="s">
        <v>15025</v>
      </c>
      <c r="D8284" s="84" t="s">
        <v>15026</v>
      </c>
      <c r="E8284" s="84"/>
      <c r="F8284" s="84"/>
      <c r="G8284" s="84"/>
      <c r="H8284" s="84"/>
      <c r="I8284" s="84"/>
      <c r="J8284" s="84"/>
      <c r="K8284" s="20">
        <f>SUM(K8287:K8287)</f>
        <v>1</v>
      </c>
      <c r="L8284" s="21">
        <f>ROUND(0*(1+M2/100),2)</f>
        <v>0</v>
      </c>
      <c r="M8284" s="21">
        <f>ROUND(K8284*L8284,2)</f>
        <v>0</v>
      </c>
    </row>
    <row r="8285" spans="1:13" ht="58.35" customHeight="1" thickBot="1" x14ac:dyDescent="0.35">
      <c r="A8285" s="22"/>
      <c r="B8285" s="22"/>
      <c r="C8285" s="22"/>
      <c r="D8285" s="84" t="s">
        <v>15027</v>
      </c>
      <c r="E8285" s="84"/>
      <c r="F8285" s="84"/>
      <c r="G8285" s="84"/>
      <c r="H8285" s="84"/>
      <c r="I8285" s="84"/>
      <c r="J8285" s="84"/>
      <c r="K8285" s="84"/>
      <c r="L8285" s="84"/>
      <c r="M8285" s="84"/>
    </row>
    <row r="8286" spans="1:13" ht="15.15" customHeight="1" thickBot="1" x14ac:dyDescent="0.35">
      <c r="A8286" s="22"/>
      <c r="B8286" s="22"/>
      <c r="C8286" s="22"/>
      <c r="D8286" s="22"/>
      <c r="E8286" s="23"/>
      <c r="F8286" s="25" t="s">
        <v>15028</v>
      </c>
      <c r="G8286" s="25" t="s">
        <v>15029</v>
      </c>
      <c r="H8286" s="25" t="s">
        <v>15030</v>
      </c>
      <c r="I8286" s="25" t="s">
        <v>15031</v>
      </c>
      <c r="J8286" s="25" t="s">
        <v>15032</v>
      </c>
      <c r="K8286" s="25" t="s">
        <v>15033</v>
      </c>
      <c r="L8286" s="22"/>
      <c r="M8286" s="22"/>
    </row>
    <row r="8287" spans="1:13" ht="21.3" customHeight="1" thickBot="1" x14ac:dyDescent="0.35">
      <c r="A8287" s="22"/>
      <c r="B8287" s="22"/>
      <c r="C8287" s="22"/>
      <c r="D8287" s="26"/>
      <c r="E8287" s="27" t="s">
        <v>15034</v>
      </c>
      <c r="F8287" s="28">
        <v>1</v>
      </c>
      <c r="G8287" s="29"/>
      <c r="H8287" s="29"/>
      <c r="I8287" s="29"/>
      <c r="J8287" s="31">
        <f>ROUND(F8287,3)</f>
        <v>1</v>
      </c>
      <c r="K8287" s="33">
        <f>SUM(J8287:J8287)</f>
        <v>1</v>
      </c>
      <c r="L8287" s="22"/>
      <c r="M8287" s="22"/>
    </row>
    <row r="8288" spans="1:13" ht="15.45" customHeight="1" thickBot="1" x14ac:dyDescent="0.35">
      <c r="A8288" s="10" t="s">
        <v>15035</v>
      </c>
      <c r="B8288" s="5" t="s">
        <v>15036</v>
      </c>
      <c r="C8288" s="5" t="s">
        <v>15037</v>
      </c>
      <c r="D8288" s="84" t="s">
        <v>15038</v>
      </c>
      <c r="E8288" s="84"/>
      <c r="F8288" s="84"/>
      <c r="G8288" s="84"/>
      <c r="H8288" s="84"/>
      <c r="I8288" s="84"/>
      <c r="J8288" s="84"/>
      <c r="K8288" s="20">
        <f>SUM(K8291:K8291)</f>
        <v>1</v>
      </c>
      <c r="L8288" s="21">
        <f>ROUND(0*(1+M2/100),2)</f>
        <v>0</v>
      </c>
      <c r="M8288" s="21">
        <f>ROUND(K8288*L8288,2)</f>
        <v>0</v>
      </c>
    </row>
    <row r="8289" spans="1:13" ht="30.6" customHeight="1" thickBot="1" x14ac:dyDescent="0.35">
      <c r="A8289" s="22"/>
      <c r="B8289" s="22"/>
      <c r="C8289" s="22"/>
      <c r="D8289" s="84" t="s">
        <v>15039</v>
      </c>
      <c r="E8289" s="84"/>
      <c r="F8289" s="84"/>
      <c r="G8289" s="84"/>
      <c r="H8289" s="84"/>
      <c r="I8289" s="84"/>
      <c r="J8289" s="84"/>
      <c r="K8289" s="84"/>
      <c r="L8289" s="84"/>
      <c r="M8289" s="84"/>
    </row>
    <row r="8290" spans="1:13" ht="15.15" customHeight="1" thickBot="1" x14ac:dyDescent="0.35">
      <c r="A8290" s="22"/>
      <c r="B8290" s="22"/>
      <c r="C8290" s="22"/>
      <c r="D8290" s="22"/>
      <c r="E8290" s="23"/>
      <c r="F8290" s="25" t="s">
        <v>15040</v>
      </c>
      <c r="G8290" s="25" t="s">
        <v>15041</v>
      </c>
      <c r="H8290" s="25" t="s">
        <v>15042</v>
      </c>
      <c r="I8290" s="25" t="s">
        <v>15043</v>
      </c>
      <c r="J8290" s="25" t="s">
        <v>15044</v>
      </c>
      <c r="K8290" s="25" t="s">
        <v>15045</v>
      </c>
      <c r="L8290" s="22"/>
      <c r="M8290" s="22"/>
    </row>
    <row r="8291" spans="1:13" ht="15.15" customHeight="1" thickBot="1" x14ac:dyDescent="0.35">
      <c r="A8291" s="22"/>
      <c r="B8291" s="22"/>
      <c r="C8291" s="22"/>
      <c r="D8291" s="26"/>
      <c r="E8291" s="27" t="s">
        <v>15046</v>
      </c>
      <c r="F8291" s="28">
        <v>1</v>
      </c>
      <c r="G8291" s="29"/>
      <c r="H8291" s="29"/>
      <c r="I8291" s="29"/>
      <c r="J8291" s="31">
        <f>ROUND(F8291,3)</f>
        <v>1</v>
      </c>
      <c r="K8291" s="33">
        <f>SUM(J8291:J8291)</f>
        <v>1</v>
      </c>
      <c r="L8291" s="22"/>
      <c r="M8291" s="22"/>
    </row>
    <row r="8292" spans="1:13" ht="15.45" customHeight="1" thickBot="1" x14ac:dyDescent="0.35">
      <c r="A8292" s="10" t="s">
        <v>15047</v>
      </c>
      <c r="B8292" s="5" t="s">
        <v>15048</v>
      </c>
      <c r="C8292" s="5" t="s">
        <v>15049</v>
      </c>
      <c r="D8292" s="84" t="s">
        <v>15050</v>
      </c>
      <c r="E8292" s="84"/>
      <c r="F8292" s="84"/>
      <c r="G8292" s="84"/>
      <c r="H8292" s="84"/>
      <c r="I8292" s="84"/>
      <c r="J8292" s="84"/>
      <c r="K8292" s="20">
        <f>SUM(K8295:K8295)</f>
        <v>3</v>
      </c>
      <c r="L8292" s="21">
        <f>ROUND(0*(1+M2/100),2)</f>
        <v>0</v>
      </c>
      <c r="M8292" s="21">
        <f>ROUND(K8292*L8292,2)</f>
        <v>0</v>
      </c>
    </row>
    <row r="8293" spans="1:13" ht="39.75" customHeight="1" thickBot="1" x14ac:dyDescent="0.35">
      <c r="A8293" s="22"/>
      <c r="B8293" s="22"/>
      <c r="C8293" s="22"/>
      <c r="D8293" s="84" t="s">
        <v>15051</v>
      </c>
      <c r="E8293" s="84"/>
      <c r="F8293" s="84"/>
      <c r="G8293" s="84"/>
      <c r="H8293" s="84"/>
      <c r="I8293" s="84"/>
      <c r="J8293" s="84"/>
      <c r="K8293" s="84"/>
      <c r="L8293" s="84"/>
      <c r="M8293" s="84"/>
    </row>
    <row r="8294" spans="1:13" ht="15.15" customHeight="1" thickBot="1" x14ac:dyDescent="0.35">
      <c r="A8294" s="22"/>
      <c r="B8294" s="22"/>
      <c r="C8294" s="22"/>
      <c r="D8294" s="22"/>
      <c r="E8294" s="23"/>
      <c r="F8294" s="25" t="s">
        <v>15052</v>
      </c>
      <c r="G8294" s="25" t="s">
        <v>15053</v>
      </c>
      <c r="H8294" s="25" t="s">
        <v>15054</v>
      </c>
      <c r="I8294" s="25" t="s">
        <v>15055</v>
      </c>
      <c r="J8294" s="25" t="s">
        <v>15056</v>
      </c>
      <c r="K8294" s="25" t="s">
        <v>15057</v>
      </c>
      <c r="L8294" s="22"/>
      <c r="M8294" s="22"/>
    </row>
    <row r="8295" spans="1:13" ht="15.15" customHeight="1" thickBot="1" x14ac:dyDescent="0.35">
      <c r="A8295" s="22"/>
      <c r="B8295" s="22"/>
      <c r="C8295" s="22"/>
      <c r="D8295" s="26"/>
      <c r="E8295" s="27" t="s">
        <v>15058</v>
      </c>
      <c r="F8295" s="28">
        <v>3</v>
      </c>
      <c r="G8295" s="29"/>
      <c r="H8295" s="29"/>
      <c r="I8295" s="29"/>
      <c r="J8295" s="31">
        <f>ROUND(F8295,3)</f>
        <v>3</v>
      </c>
      <c r="K8295" s="33">
        <f>SUM(J8295:J8295)</f>
        <v>3</v>
      </c>
      <c r="L8295" s="22"/>
      <c r="M8295" s="22"/>
    </row>
    <row r="8296" spans="1:13" ht="15.45" customHeight="1" thickBot="1" x14ac:dyDescent="0.35">
      <c r="A8296" s="10" t="s">
        <v>15059</v>
      </c>
      <c r="B8296" s="5" t="s">
        <v>15060</v>
      </c>
      <c r="C8296" s="5" t="s">
        <v>15061</v>
      </c>
      <c r="D8296" s="84" t="s">
        <v>15062</v>
      </c>
      <c r="E8296" s="84"/>
      <c r="F8296" s="84"/>
      <c r="G8296" s="84"/>
      <c r="H8296" s="84"/>
      <c r="I8296" s="84"/>
      <c r="J8296" s="84"/>
      <c r="K8296" s="20">
        <f>SUM(K8299:K8299)</f>
        <v>50</v>
      </c>
      <c r="L8296" s="21">
        <f>ROUND(0*(1+M2/100),2)</f>
        <v>0</v>
      </c>
      <c r="M8296" s="21">
        <f>ROUND(K8296*L8296,2)</f>
        <v>0</v>
      </c>
    </row>
    <row r="8297" spans="1:13" ht="30.6" customHeight="1" thickBot="1" x14ac:dyDescent="0.35">
      <c r="A8297" s="22"/>
      <c r="B8297" s="22"/>
      <c r="C8297" s="22"/>
      <c r="D8297" s="84" t="s">
        <v>15063</v>
      </c>
      <c r="E8297" s="84"/>
      <c r="F8297" s="84"/>
      <c r="G8297" s="84"/>
      <c r="H8297" s="84"/>
      <c r="I8297" s="84"/>
      <c r="J8297" s="84"/>
      <c r="K8297" s="84"/>
      <c r="L8297" s="84"/>
      <c r="M8297" s="84"/>
    </row>
    <row r="8298" spans="1:13" ht="15.15" customHeight="1" thickBot="1" x14ac:dyDescent="0.35">
      <c r="A8298" s="22"/>
      <c r="B8298" s="22"/>
      <c r="C8298" s="22"/>
      <c r="D8298" s="22"/>
      <c r="E8298" s="23"/>
      <c r="F8298" s="25" t="s">
        <v>15064</v>
      </c>
      <c r="G8298" s="25" t="s">
        <v>15065</v>
      </c>
      <c r="H8298" s="25" t="s">
        <v>15066</v>
      </c>
      <c r="I8298" s="25" t="s">
        <v>15067</v>
      </c>
      <c r="J8298" s="25" t="s">
        <v>15068</v>
      </c>
      <c r="K8298" s="25" t="s">
        <v>15069</v>
      </c>
      <c r="L8298" s="22"/>
      <c r="M8298" s="22"/>
    </row>
    <row r="8299" spans="1:13" ht="30.6" customHeight="1" thickBot="1" x14ac:dyDescent="0.35">
      <c r="A8299" s="22"/>
      <c r="B8299" s="22"/>
      <c r="C8299" s="22"/>
      <c r="D8299" s="26"/>
      <c r="E8299" s="27" t="s">
        <v>15070</v>
      </c>
      <c r="F8299" s="28">
        <v>50</v>
      </c>
      <c r="G8299" s="29"/>
      <c r="H8299" s="29"/>
      <c r="I8299" s="29"/>
      <c r="J8299" s="31">
        <f>ROUND(F8299,3)</f>
        <v>50</v>
      </c>
      <c r="K8299" s="33">
        <f>SUM(J8299:J8299)</f>
        <v>50</v>
      </c>
      <c r="L8299" s="22"/>
      <c r="M8299" s="22"/>
    </row>
    <row r="8300" spans="1:13" ht="15.45" customHeight="1" thickBot="1" x14ac:dyDescent="0.35">
      <c r="A8300" s="10" t="s">
        <v>15071</v>
      </c>
      <c r="B8300" s="5" t="s">
        <v>15072</v>
      </c>
      <c r="C8300" s="5" t="s">
        <v>15073</v>
      </c>
      <c r="D8300" s="84" t="s">
        <v>15074</v>
      </c>
      <c r="E8300" s="84"/>
      <c r="F8300" s="84"/>
      <c r="G8300" s="84"/>
      <c r="H8300" s="84"/>
      <c r="I8300" s="84"/>
      <c r="J8300" s="84"/>
      <c r="K8300" s="20">
        <f>SUM(K8303:K8303)</f>
        <v>50</v>
      </c>
      <c r="L8300" s="21">
        <f>ROUND(0*(1+M2/100),2)</f>
        <v>0</v>
      </c>
      <c r="M8300" s="21">
        <f>ROUND(K8300*L8300,2)</f>
        <v>0</v>
      </c>
    </row>
    <row r="8301" spans="1:13" ht="30.6" customHeight="1" thickBot="1" x14ac:dyDescent="0.35">
      <c r="A8301" s="22"/>
      <c r="B8301" s="22"/>
      <c r="C8301" s="22"/>
      <c r="D8301" s="84" t="s">
        <v>15075</v>
      </c>
      <c r="E8301" s="84"/>
      <c r="F8301" s="84"/>
      <c r="G8301" s="84"/>
      <c r="H8301" s="84"/>
      <c r="I8301" s="84"/>
      <c r="J8301" s="84"/>
      <c r="K8301" s="84"/>
      <c r="L8301" s="84"/>
      <c r="M8301" s="84"/>
    </row>
    <row r="8302" spans="1:13" ht="15.15" customHeight="1" thickBot="1" x14ac:dyDescent="0.35">
      <c r="A8302" s="22"/>
      <c r="B8302" s="22"/>
      <c r="C8302" s="22"/>
      <c r="D8302" s="22"/>
      <c r="E8302" s="23"/>
      <c r="F8302" s="25" t="s">
        <v>15076</v>
      </c>
      <c r="G8302" s="25" t="s">
        <v>15077</v>
      </c>
      <c r="H8302" s="25" t="s">
        <v>15078</v>
      </c>
      <c r="I8302" s="25" t="s">
        <v>15079</v>
      </c>
      <c r="J8302" s="25" t="s">
        <v>15080</v>
      </c>
      <c r="K8302" s="25" t="s">
        <v>15081</v>
      </c>
      <c r="L8302" s="22"/>
      <c r="M8302" s="22"/>
    </row>
    <row r="8303" spans="1:13" ht="21.3" customHeight="1" thickBot="1" x14ac:dyDescent="0.35">
      <c r="A8303" s="22"/>
      <c r="B8303" s="22"/>
      <c r="C8303" s="22"/>
      <c r="D8303" s="26"/>
      <c r="E8303" s="27" t="s">
        <v>15082</v>
      </c>
      <c r="F8303" s="28">
        <v>50</v>
      </c>
      <c r="G8303" s="29"/>
      <c r="H8303" s="29"/>
      <c r="I8303" s="29"/>
      <c r="J8303" s="31">
        <f>ROUND(F8303,3)</f>
        <v>50</v>
      </c>
      <c r="K8303" s="33">
        <f>SUM(J8303:J8303)</f>
        <v>50</v>
      </c>
      <c r="L8303" s="22"/>
      <c r="M8303" s="22"/>
    </row>
    <row r="8304" spans="1:13" ht="15.45" customHeight="1" thickBot="1" x14ac:dyDescent="0.35">
      <c r="A8304" s="10" t="s">
        <v>15083</v>
      </c>
      <c r="B8304" s="5" t="s">
        <v>15084</v>
      </c>
      <c r="C8304" s="5" t="s">
        <v>15085</v>
      </c>
      <c r="D8304" s="84" t="s">
        <v>15086</v>
      </c>
      <c r="E8304" s="84"/>
      <c r="F8304" s="84"/>
      <c r="G8304" s="84"/>
      <c r="H8304" s="84"/>
      <c r="I8304" s="84"/>
      <c r="J8304" s="84"/>
      <c r="K8304" s="20">
        <f>SUM(K8307:K8307)</f>
        <v>5</v>
      </c>
      <c r="L8304" s="21">
        <f>ROUND(0*(1+M2/100),2)</f>
        <v>0</v>
      </c>
      <c r="M8304" s="21">
        <f>ROUND(K8304*L8304,2)</f>
        <v>0</v>
      </c>
    </row>
    <row r="8305" spans="1:13" ht="30.6" customHeight="1" thickBot="1" x14ac:dyDescent="0.35">
      <c r="A8305" s="22"/>
      <c r="B8305" s="22"/>
      <c r="C8305" s="22"/>
      <c r="D8305" s="84" t="s">
        <v>15087</v>
      </c>
      <c r="E8305" s="84"/>
      <c r="F8305" s="84"/>
      <c r="G8305" s="84"/>
      <c r="H8305" s="84"/>
      <c r="I8305" s="84"/>
      <c r="J8305" s="84"/>
      <c r="K8305" s="84"/>
      <c r="L8305" s="84"/>
      <c r="M8305" s="84"/>
    </row>
    <row r="8306" spans="1:13" ht="15.15" customHeight="1" thickBot="1" x14ac:dyDescent="0.35">
      <c r="A8306" s="22"/>
      <c r="B8306" s="22"/>
      <c r="C8306" s="22"/>
      <c r="D8306" s="22"/>
      <c r="E8306" s="23"/>
      <c r="F8306" s="25" t="s">
        <v>15088</v>
      </c>
      <c r="G8306" s="25" t="s">
        <v>15089</v>
      </c>
      <c r="H8306" s="25" t="s">
        <v>15090</v>
      </c>
      <c r="I8306" s="25" t="s">
        <v>15091</v>
      </c>
      <c r="J8306" s="25" t="s">
        <v>15092</v>
      </c>
      <c r="K8306" s="25" t="s">
        <v>15093</v>
      </c>
      <c r="L8306" s="22"/>
      <c r="M8306" s="22"/>
    </row>
    <row r="8307" spans="1:13" ht="15.15" customHeight="1" thickBot="1" x14ac:dyDescent="0.35">
      <c r="A8307" s="22"/>
      <c r="B8307" s="22"/>
      <c r="C8307" s="22"/>
      <c r="D8307" s="26"/>
      <c r="E8307" s="27"/>
      <c r="F8307" s="28">
        <v>5</v>
      </c>
      <c r="G8307" s="29"/>
      <c r="H8307" s="29"/>
      <c r="I8307" s="29"/>
      <c r="J8307" s="31">
        <f>ROUND(F8307,3)</f>
        <v>5</v>
      </c>
      <c r="K8307" s="33">
        <f>SUM(J8307:J8307)</f>
        <v>5</v>
      </c>
      <c r="L8307" s="22"/>
      <c r="M8307" s="22"/>
    </row>
    <row r="8308" spans="1:13" ht="15.45" customHeight="1" thickBot="1" x14ac:dyDescent="0.35">
      <c r="A8308" s="10" t="s">
        <v>15094</v>
      </c>
      <c r="B8308" s="5" t="s">
        <v>15095</v>
      </c>
      <c r="C8308" s="5" t="s">
        <v>15096</v>
      </c>
      <c r="D8308" s="84" t="s">
        <v>15097</v>
      </c>
      <c r="E8308" s="84"/>
      <c r="F8308" s="84"/>
      <c r="G8308" s="84"/>
      <c r="H8308" s="84"/>
      <c r="I8308" s="84"/>
      <c r="J8308" s="84"/>
      <c r="K8308" s="20">
        <f>SUM(K8311:K8311)</f>
        <v>180</v>
      </c>
      <c r="L8308" s="21">
        <f>ROUND(0*(1+M2/100),2)</f>
        <v>0</v>
      </c>
      <c r="M8308" s="21">
        <f>ROUND(K8308*L8308,2)</f>
        <v>0</v>
      </c>
    </row>
    <row r="8309" spans="1:13" ht="30.6" customHeight="1" thickBot="1" x14ac:dyDescent="0.35">
      <c r="A8309" s="22"/>
      <c r="B8309" s="22"/>
      <c r="C8309" s="22"/>
      <c r="D8309" s="84" t="s">
        <v>15098</v>
      </c>
      <c r="E8309" s="84"/>
      <c r="F8309" s="84"/>
      <c r="G8309" s="84"/>
      <c r="H8309" s="84"/>
      <c r="I8309" s="84"/>
      <c r="J8309" s="84"/>
      <c r="K8309" s="84"/>
      <c r="L8309" s="84"/>
      <c r="M8309" s="84"/>
    </row>
    <row r="8310" spans="1:13" ht="15.15" customHeight="1" thickBot="1" x14ac:dyDescent="0.35">
      <c r="A8310" s="22"/>
      <c r="B8310" s="22"/>
      <c r="C8310" s="22"/>
      <c r="D8310" s="22"/>
      <c r="E8310" s="23"/>
      <c r="F8310" s="25" t="s">
        <v>15099</v>
      </c>
      <c r="G8310" s="25" t="s">
        <v>15100</v>
      </c>
      <c r="H8310" s="25" t="s">
        <v>15101</v>
      </c>
      <c r="I8310" s="25" t="s">
        <v>15102</v>
      </c>
      <c r="J8310" s="25" t="s">
        <v>15103</v>
      </c>
      <c r="K8310" s="25" t="s">
        <v>15104</v>
      </c>
      <c r="L8310" s="22"/>
      <c r="M8310" s="22"/>
    </row>
    <row r="8311" spans="1:13" ht="21.3" customHeight="1" thickBot="1" x14ac:dyDescent="0.35">
      <c r="A8311" s="22"/>
      <c r="B8311" s="22"/>
      <c r="C8311" s="22"/>
      <c r="D8311" s="26"/>
      <c r="E8311" s="27" t="s">
        <v>15105</v>
      </c>
      <c r="F8311" s="28">
        <v>180</v>
      </c>
      <c r="G8311" s="29"/>
      <c r="H8311" s="29"/>
      <c r="I8311" s="29"/>
      <c r="J8311" s="31">
        <f>ROUND(F8311,3)</f>
        <v>180</v>
      </c>
      <c r="K8311" s="33">
        <f>SUM(J8311:J8311)</f>
        <v>180</v>
      </c>
      <c r="L8311" s="22"/>
      <c r="M8311" s="22"/>
    </row>
    <row r="8312" spans="1:13" ht="15.45" customHeight="1" thickBot="1" x14ac:dyDescent="0.35">
      <c r="A8312" s="10" t="s">
        <v>15106</v>
      </c>
      <c r="B8312" s="5" t="s">
        <v>15107</v>
      </c>
      <c r="C8312" s="5" t="s">
        <v>15108</v>
      </c>
      <c r="D8312" s="84" t="s">
        <v>15109</v>
      </c>
      <c r="E8312" s="84"/>
      <c r="F8312" s="84"/>
      <c r="G8312" s="84"/>
      <c r="H8312" s="84"/>
      <c r="I8312" s="84"/>
      <c r="J8312" s="84"/>
      <c r="K8312" s="20">
        <f>SUM(K8315:K8315)</f>
        <v>1</v>
      </c>
      <c r="L8312" s="21">
        <f>ROUND(0*(1+M2/100),2)</f>
        <v>0</v>
      </c>
      <c r="M8312" s="21">
        <f>ROUND(K8312*L8312,2)</f>
        <v>0</v>
      </c>
    </row>
    <row r="8313" spans="1:13" ht="12.15" customHeight="1" thickBot="1" x14ac:dyDescent="0.35">
      <c r="A8313" s="22"/>
      <c r="B8313" s="22"/>
      <c r="C8313" s="22"/>
      <c r="D8313" s="84" t="s">
        <v>15110</v>
      </c>
      <c r="E8313" s="84"/>
      <c r="F8313" s="84"/>
      <c r="G8313" s="84"/>
      <c r="H8313" s="84"/>
      <c r="I8313" s="84"/>
      <c r="J8313" s="84"/>
      <c r="K8313" s="84"/>
      <c r="L8313" s="84"/>
      <c r="M8313" s="84"/>
    </row>
    <row r="8314" spans="1:13" ht="15.15" customHeight="1" thickBot="1" x14ac:dyDescent="0.35">
      <c r="A8314" s="22"/>
      <c r="B8314" s="22"/>
      <c r="C8314" s="22"/>
      <c r="D8314" s="22"/>
      <c r="E8314" s="23"/>
      <c r="F8314" s="25" t="s">
        <v>15111</v>
      </c>
      <c r="G8314" s="25" t="s">
        <v>15112</v>
      </c>
      <c r="H8314" s="25" t="s">
        <v>15113</v>
      </c>
      <c r="I8314" s="25" t="s">
        <v>15114</v>
      </c>
      <c r="J8314" s="25" t="s">
        <v>15115</v>
      </c>
      <c r="K8314" s="25" t="s">
        <v>15116</v>
      </c>
      <c r="L8314" s="22"/>
      <c r="M8314" s="22"/>
    </row>
    <row r="8315" spans="1:13" ht="15.15" customHeight="1" thickBot="1" x14ac:dyDescent="0.35">
      <c r="A8315" s="22"/>
      <c r="B8315" s="22"/>
      <c r="C8315" s="22"/>
      <c r="D8315" s="26"/>
      <c r="E8315" s="27" t="s">
        <v>15117</v>
      </c>
      <c r="F8315" s="28">
        <v>1</v>
      </c>
      <c r="G8315" s="29"/>
      <c r="H8315" s="29"/>
      <c r="I8315" s="29"/>
      <c r="J8315" s="31">
        <f>ROUND(F8315,3)</f>
        <v>1</v>
      </c>
      <c r="K8315" s="33">
        <f>SUM(J8315:J8315)</f>
        <v>1</v>
      </c>
      <c r="L8315" s="22"/>
      <c r="M8315" s="22"/>
    </row>
    <row r="8316" spans="1:13" ht="15.45" customHeight="1" thickBot="1" x14ac:dyDescent="0.35">
      <c r="A8316" s="10" t="s">
        <v>15118</v>
      </c>
      <c r="B8316" s="5" t="s">
        <v>15119</v>
      </c>
      <c r="C8316" s="5" t="s">
        <v>15120</v>
      </c>
      <c r="D8316" s="84" t="s">
        <v>15121</v>
      </c>
      <c r="E8316" s="84"/>
      <c r="F8316" s="84"/>
      <c r="G8316" s="84"/>
      <c r="H8316" s="84"/>
      <c r="I8316" s="84"/>
      <c r="J8316" s="84"/>
      <c r="K8316" s="20">
        <f>SUM(K8319:K8319)</f>
        <v>1</v>
      </c>
      <c r="L8316" s="21">
        <f>ROUND(0*(1+M2/100),2)</f>
        <v>0</v>
      </c>
      <c r="M8316" s="21">
        <f>ROUND(K8316*L8316,2)</f>
        <v>0</v>
      </c>
    </row>
    <row r="8317" spans="1:13" ht="39.75" customHeight="1" thickBot="1" x14ac:dyDescent="0.35">
      <c r="A8317" s="22"/>
      <c r="B8317" s="22"/>
      <c r="C8317" s="22"/>
      <c r="D8317" s="84" t="s">
        <v>15122</v>
      </c>
      <c r="E8317" s="84"/>
      <c r="F8317" s="84"/>
      <c r="G8317" s="84"/>
      <c r="H8317" s="84"/>
      <c r="I8317" s="84"/>
      <c r="J8317" s="84"/>
      <c r="K8317" s="84"/>
      <c r="L8317" s="84"/>
      <c r="M8317" s="84"/>
    </row>
    <row r="8318" spans="1:13" ht="15.15" customHeight="1" thickBot="1" x14ac:dyDescent="0.35">
      <c r="A8318" s="22"/>
      <c r="B8318" s="22"/>
      <c r="C8318" s="22"/>
      <c r="D8318" s="22"/>
      <c r="E8318" s="23"/>
      <c r="F8318" s="25" t="s">
        <v>15123</v>
      </c>
      <c r="G8318" s="25" t="s">
        <v>15124</v>
      </c>
      <c r="H8318" s="25" t="s">
        <v>15125</v>
      </c>
      <c r="I8318" s="25" t="s">
        <v>15126</v>
      </c>
      <c r="J8318" s="25" t="s">
        <v>15127</v>
      </c>
      <c r="K8318" s="25" t="s">
        <v>15128</v>
      </c>
      <c r="L8318" s="22"/>
      <c r="M8318" s="22"/>
    </row>
    <row r="8319" spans="1:13" ht="30.6" customHeight="1" thickBot="1" x14ac:dyDescent="0.35">
      <c r="A8319" s="22"/>
      <c r="B8319" s="22"/>
      <c r="C8319" s="22"/>
      <c r="D8319" s="26"/>
      <c r="E8319" s="27" t="s">
        <v>15129</v>
      </c>
      <c r="F8319" s="28">
        <v>1</v>
      </c>
      <c r="G8319" s="29"/>
      <c r="H8319" s="29"/>
      <c r="I8319" s="29"/>
      <c r="J8319" s="31">
        <f>ROUND(F8319,3)</f>
        <v>1</v>
      </c>
      <c r="K8319" s="33">
        <f>SUM(J8319:J8319)</f>
        <v>1</v>
      </c>
      <c r="L8319" s="22"/>
      <c r="M8319" s="22"/>
    </row>
    <row r="8320" spans="1:13" ht="15.45" customHeight="1" thickBot="1" x14ac:dyDescent="0.35">
      <c r="A8320" s="34"/>
      <c r="B8320" s="34"/>
      <c r="C8320" s="34"/>
      <c r="D8320" s="35" t="s">
        <v>15130</v>
      </c>
      <c r="E8320" s="36"/>
      <c r="F8320" s="36"/>
      <c r="G8320" s="36"/>
      <c r="H8320" s="36"/>
      <c r="I8320" s="36"/>
      <c r="J8320" s="36"/>
      <c r="K8320" s="36"/>
      <c r="L8320" s="37">
        <f>M8284+M8288+M8292+M8296+M8300+M8304+M8308+M8312+M8316</f>
        <v>0</v>
      </c>
      <c r="M8320" s="37">
        <f>ROUND(L8320,2)</f>
        <v>0</v>
      </c>
    </row>
    <row r="8321" spans="1:13" ht="15.45" customHeight="1" thickBot="1" x14ac:dyDescent="0.35">
      <c r="A8321" s="38" t="s">
        <v>15131</v>
      </c>
      <c r="B8321" s="38" t="s">
        <v>15132</v>
      </c>
      <c r="C8321" s="39"/>
      <c r="D8321" s="85" t="s">
        <v>15133</v>
      </c>
      <c r="E8321" s="85"/>
      <c r="F8321" s="85"/>
      <c r="G8321" s="85"/>
      <c r="H8321" s="85"/>
      <c r="I8321" s="85"/>
      <c r="J8321" s="85"/>
      <c r="K8321" s="39"/>
      <c r="L8321" s="40">
        <f>L8357</f>
        <v>0</v>
      </c>
      <c r="M8321" s="40">
        <f>ROUND(L8321,2)</f>
        <v>0</v>
      </c>
    </row>
    <row r="8322" spans="1:13" ht="15.45" customHeight="1" thickBot="1" x14ac:dyDescent="0.35">
      <c r="A8322" s="10" t="s">
        <v>15134</v>
      </c>
      <c r="B8322" s="5" t="s">
        <v>15135</v>
      </c>
      <c r="C8322" s="5" t="s">
        <v>15136</v>
      </c>
      <c r="D8322" s="84" t="s">
        <v>15137</v>
      </c>
      <c r="E8322" s="84"/>
      <c r="F8322" s="84"/>
      <c r="G8322" s="84"/>
      <c r="H8322" s="84"/>
      <c r="I8322" s="84"/>
      <c r="J8322" s="84"/>
      <c r="K8322" s="20">
        <f>SUM(K8325:K8325)</f>
        <v>16</v>
      </c>
      <c r="L8322" s="21">
        <f>ROUND(0*(1+M2/100),2)</f>
        <v>0</v>
      </c>
      <c r="M8322" s="21">
        <f>ROUND(K8322*L8322,2)</f>
        <v>0</v>
      </c>
    </row>
    <row r="8323" spans="1:13" ht="67.5" customHeight="1" thickBot="1" x14ac:dyDescent="0.35">
      <c r="A8323" s="22"/>
      <c r="B8323" s="22"/>
      <c r="C8323" s="22"/>
      <c r="D8323" s="84" t="s">
        <v>15138</v>
      </c>
      <c r="E8323" s="84"/>
      <c r="F8323" s="84"/>
      <c r="G8323" s="84"/>
      <c r="H8323" s="84"/>
      <c r="I8323" s="84"/>
      <c r="J8323" s="84"/>
      <c r="K8323" s="84"/>
      <c r="L8323" s="84"/>
      <c r="M8323" s="84"/>
    </row>
    <row r="8324" spans="1:13" ht="15.15" customHeight="1" thickBot="1" x14ac:dyDescent="0.35">
      <c r="A8324" s="22"/>
      <c r="B8324" s="22"/>
      <c r="C8324" s="22"/>
      <c r="D8324" s="22"/>
      <c r="E8324" s="23"/>
      <c r="F8324" s="25" t="s">
        <v>15139</v>
      </c>
      <c r="G8324" s="25" t="s">
        <v>15140</v>
      </c>
      <c r="H8324" s="25" t="s">
        <v>15141</v>
      </c>
      <c r="I8324" s="25" t="s">
        <v>15142</v>
      </c>
      <c r="J8324" s="25" t="s">
        <v>15143</v>
      </c>
      <c r="K8324" s="25" t="s">
        <v>15144</v>
      </c>
      <c r="L8324" s="22"/>
      <c r="M8324" s="22"/>
    </row>
    <row r="8325" spans="1:13" ht="15.15" customHeight="1" thickBot="1" x14ac:dyDescent="0.35">
      <c r="A8325" s="22"/>
      <c r="B8325" s="22"/>
      <c r="C8325" s="22"/>
      <c r="D8325" s="26"/>
      <c r="E8325" s="27" t="s">
        <v>15145</v>
      </c>
      <c r="F8325" s="28">
        <v>1</v>
      </c>
      <c r="G8325" s="29">
        <v>16</v>
      </c>
      <c r="H8325" s="29"/>
      <c r="I8325" s="29"/>
      <c r="J8325" s="31">
        <f>ROUND(F8325*G8325,3)</f>
        <v>16</v>
      </c>
      <c r="K8325" s="33">
        <f>SUM(J8325:J8325)</f>
        <v>16</v>
      </c>
      <c r="L8325" s="22"/>
      <c r="M8325" s="22"/>
    </row>
    <row r="8326" spans="1:13" ht="15.45" customHeight="1" thickBot="1" x14ac:dyDescent="0.35">
      <c r="A8326" s="10" t="s">
        <v>15146</v>
      </c>
      <c r="B8326" s="5" t="s">
        <v>15147</v>
      </c>
      <c r="C8326" s="5" t="s">
        <v>15148</v>
      </c>
      <c r="D8326" s="84" t="s">
        <v>15149</v>
      </c>
      <c r="E8326" s="84"/>
      <c r="F8326" s="84"/>
      <c r="G8326" s="84"/>
      <c r="H8326" s="84"/>
      <c r="I8326" s="84"/>
      <c r="J8326" s="84"/>
      <c r="K8326" s="20">
        <f>SUM(K8329:K8329)</f>
        <v>5.12</v>
      </c>
      <c r="L8326" s="21">
        <f>ROUND(0*(1+M2/100),2)</f>
        <v>0</v>
      </c>
      <c r="M8326" s="21">
        <f>ROUND(K8326*L8326,2)</f>
        <v>0</v>
      </c>
    </row>
    <row r="8327" spans="1:13" ht="76.8" customHeight="1" thickBot="1" x14ac:dyDescent="0.35">
      <c r="A8327" s="22"/>
      <c r="B8327" s="22"/>
      <c r="C8327" s="22"/>
      <c r="D8327" s="84" t="s">
        <v>15150</v>
      </c>
      <c r="E8327" s="84"/>
      <c r="F8327" s="84"/>
      <c r="G8327" s="84"/>
      <c r="H8327" s="84"/>
      <c r="I8327" s="84"/>
      <c r="J8327" s="84"/>
      <c r="K8327" s="84"/>
      <c r="L8327" s="84"/>
      <c r="M8327" s="84"/>
    </row>
    <row r="8328" spans="1:13" ht="15.15" customHeight="1" thickBot="1" x14ac:dyDescent="0.35">
      <c r="A8328" s="22"/>
      <c r="B8328" s="22"/>
      <c r="C8328" s="22"/>
      <c r="D8328" s="22"/>
      <c r="E8328" s="23"/>
      <c r="F8328" s="25" t="s">
        <v>15151</v>
      </c>
      <c r="G8328" s="25" t="s">
        <v>15152</v>
      </c>
      <c r="H8328" s="25" t="s">
        <v>15153</v>
      </c>
      <c r="I8328" s="25" t="s">
        <v>15154</v>
      </c>
      <c r="J8328" s="25" t="s">
        <v>15155</v>
      </c>
      <c r="K8328" s="25" t="s">
        <v>15156</v>
      </c>
      <c r="L8328" s="22"/>
      <c r="M8328" s="22"/>
    </row>
    <row r="8329" spans="1:13" ht="15.15" customHeight="1" thickBot="1" x14ac:dyDescent="0.35">
      <c r="A8329" s="22"/>
      <c r="B8329" s="22"/>
      <c r="C8329" s="22"/>
      <c r="D8329" s="26"/>
      <c r="E8329" s="27" t="s">
        <v>15157</v>
      </c>
      <c r="F8329" s="28">
        <v>1</v>
      </c>
      <c r="G8329" s="29">
        <v>16</v>
      </c>
      <c r="H8329" s="29">
        <v>0.8</v>
      </c>
      <c r="I8329" s="29">
        <v>0.4</v>
      </c>
      <c r="J8329" s="31">
        <f>ROUND(F8329*G8329*H8329*I8329,3)</f>
        <v>5.12</v>
      </c>
      <c r="K8329" s="33">
        <f>SUM(J8329:J8329)</f>
        <v>5.12</v>
      </c>
      <c r="L8329" s="22"/>
      <c r="M8329" s="22"/>
    </row>
    <row r="8330" spans="1:13" ht="15.45" customHeight="1" thickBot="1" x14ac:dyDescent="0.35">
      <c r="A8330" s="10" t="s">
        <v>15158</v>
      </c>
      <c r="B8330" s="5" t="s">
        <v>15159</v>
      </c>
      <c r="C8330" s="5" t="s">
        <v>15160</v>
      </c>
      <c r="D8330" s="84" t="s">
        <v>15161</v>
      </c>
      <c r="E8330" s="84"/>
      <c r="F8330" s="84"/>
      <c r="G8330" s="84"/>
      <c r="H8330" s="84"/>
      <c r="I8330" s="84"/>
      <c r="J8330" s="84"/>
      <c r="K8330" s="20">
        <f>SUM(K8333:K8333)</f>
        <v>1</v>
      </c>
      <c r="L8330" s="21">
        <f>ROUND(0*(1+M2/100),2)</f>
        <v>0</v>
      </c>
      <c r="M8330" s="21">
        <f>ROUND(K8330*L8330,2)</f>
        <v>0</v>
      </c>
    </row>
    <row r="8331" spans="1:13" ht="58.35" customHeight="1" thickBot="1" x14ac:dyDescent="0.35">
      <c r="A8331" s="22"/>
      <c r="B8331" s="22"/>
      <c r="C8331" s="22"/>
      <c r="D8331" s="84" t="s">
        <v>15162</v>
      </c>
      <c r="E8331" s="84"/>
      <c r="F8331" s="84"/>
      <c r="G8331" s="84"/>
      <c r="H8331" s="84"/>
      <c r="I8331" s="84"/>
      <c r="J8331" s="84"/>
      <c r="K8331" s="84"/>
      <c r="L8331" s="84"/>
      <c r="M8331" s="84"/>
    </row>
    <row r="8332" spans="1:13" ht="15.15" customHeight="1" thickBot="1" x14ac:dyDescent="0.35">
      <c r="A8332" s="22"/>
      <c r="B8332" s="22"/>
      <c r="C8332" s="22"/>
      <c r="D8332" s="22"/>
      <c r="E8332" s="23"/>
      <c r="F8332" s="25" t="s">
        <v>15163</v>
      </c>
      <c r="G8332" s="25" t="s">
        <v>15164</v>
      </c>
      <c r="H8332" s="25" t="s">
        <v>15165</v>
      </c>
      <c r="I8332" s="25" t="s">
        <v>15166</v>
      </c>
      <c r="J8332" s="25" t="s">
        <v>15167</v>
      </c>
      <c r="K8332" s="25" t="s">
        <v>15168</v>
      </c>
      <c r="L8332" s="22"/>
      <c r="M8332" s="22"/>
    </row>
    <row r="8333" spans="1:13" ht="15.15" customHeight="1" thickBot="1" x14ac:dyDescent="0.35">
      <c r="A8333" s="22"/>
      <c r="B8333" s="22"/>
      <c r="C8333" s="22"/>
      <c r="D8333" s="26"/>
      <c r="E8333" s="27"/>
      <c r="F8333" s="28">
        <v>1</v>
      </c>
      <c r="G8333" s="29"/>
      <c r="H8333" s="29"/>
      <c r="I8333" s="29"/>
      <c r="J8333" s="31">
        <f>ROUND(F8333,3)</f>
        <v>1</v>
      </c>
      <c r="K8333" s="33">
        <f>SUM(J8333:J8333)</f>
        <v>1</v>
      </c>
      <c r="L8333" s="22"/>
      <c r="M8333" s="22"/>
    </row>
    <row r="8334" spans="1:13" ht="15.45" customHeight="1" thickBot="1" x14ac:dyDescent="0.35">
      <c r="A8334" s="10" t="s">
        <v>15169</v>
      </c>
      <c r="B8334" s="5" t="s">
        <v>15170</v>
      </c>
      <c r="C8334" s="5" t="s">
        <v>15171</v>
      </c>
      <c r="D8334" s="84" t="s">
        <v>15172</v>
      </c>
      <c r="E8334" s="84"/>
      <c r="F8334" s="84"/>
      <c r="G8334" s="84"/>
      <c r="H8334" s="84"/>
      <c r="I8334" s="84"/>
      <c r="J8334" s="84"/>
      <c r="K8334" s="20">
        <f>SUM(K8337:K8337)</f>
        <v>1</v>
      </c>
      <c r="L8334" s="21">
        <f>ROUND(0*(1+M2/100),2)</f>
        <v>0</v>
      </c>
      <c r="M8334" s="21">
        <f>ROUND(K8334*L8334,2)</f>
        <v>0</v>
      </c>
    </row>
    <row r="8335" spans="1:13" ht="76.8" customHeight="1" thickBot="1" x14ac:dyDescent="0.35">
      <c r="A8335" s="22"/>
      <c r="B8335" s="22"/>
      <c r="C8335" s="22"/>
      <c r="D8335" s="84" t="s">
        <v>15173</v>
      </c>
      <c r="E8335" s="84"/>
      <c r="F8335" s="84"/>
      <c r="G8335" s="84"/>
      <c r="H8335" s="84"/>
      <c r="I8335" s="84"/>
      <c r="J8335" s="84"/>
      <c r="K8335" s="84"/>
      <c r="L8335" s="84"/>
      <c r="M8335" s="84"/>
    </row>
    <row r="8336" spans="1:13" ht="15.15" customHeight="1" thickBot="1" x14ac:dyDescent="0.35">
      <c r="A8336" s="22"/>
      <c r="B8336" s="22"/>
      <c r="C8336" s="22"/>
      <c r="D8336" s="22"/>
      <c r="E8336" s="23"/>
      <c r="F8336" s="25" t="s">
        <v>15174</v>
      </c>
      <c r="G8336" s="25" t="s">
        <v>15175</v>
      </c>
      <c r="H8336" s="25" t="s">
        <v>15176</v>
      </c>
      <c r="I8336" s="25" t="s">
        <v>15177</v>
      </c>
      <c r="J8336" s="25" t="s">
        <v>15178</v>
      </c>
      <c r="K8336" s="25" t="s">
        <v>15179</v>
      </c>
      <c r="L8336" s="22"/>
      <c r="M8336" s="22"/>
    </row>
    <row r="8337" spans="1:13" ht="15.15" customHeight="1" thickBot="1" x14ac:dyDescent="0.35">
      <c r="A8337" s="22"/>
      <c r="B8337" s="22"/>
      <c r="C8337" s="22"/>
      <c r="D8337" s="26"/>
      <c r="E8337" s="27" t="s">
        <v>15180</v>
      </c>
      <c r="F8337" s="28">
        <v>1</v>
      </c>
      <c r="G8337" s="29"/>
      <c r="H8337" s="29"/>
      <c r="I8337" s="29"/>
      <c r="J8337" s="31">
        <f>ROUND(F8337,3)</f>
        <v>1</v>
      </c>
      <c r="K8337" s="33">
        <f>SUM(J8337:J8337)</f>
        <v>1</v>
      </c>
      <c r="L8337" s="22"/>
      <c r="M8337" s="22"/>
    </row>
    <row r="8338" spans="1:13" ht="15.45" customHeight="1" thickBot="1" x14ac:dyDescent="0.35">
      <c r="A8338" s="10" t="s">
        <v>15181</v>
      </c>
      <c r="B8338" s="5" t="s">
        <v>15182</v>
      </c>
      <c r="C8338" s="5" t="s">
        <v>15183</v>
      </c>
      <c r="D8338" s="84" t="s">
        <v>15184</v>
      </c>
      <c r="E8338" s="84"/>
      <c r="F8338" s="84"/>
      <c r="G8338" s="84"/>
      <c r="H8338" s="84"/>
      <c r="I8338" s="84"/>
      <c r="J8338" s="84"/>
      <c r="K8338" s="20">
        <f>SUM(K8341:K8343)</f>
        <v>18.380000000000003</v>
      </c>
      <c r="L8338" s="21">
        <f>ROUND(0*(1+M2/100),2)</f>
        <v>0</v>
      </c>
      <c r="M8338" s="21">
        <f>ROUND(K8338*L8338,2)</f>
        <v>0</v>
      </c>
    </row>
    <row r="8339" spans="1:13" ht="76.8" customHeight="1" thickBot="1" x14ac:dyDescent="0.35">
      <c r="A8339" s="22"/>
      <c r="B8339" s="22"/>
      <c r="C8339" s="22"/>
      <c r="D8339" s="84" t="s">
        <v>15185</v>
      </c>
      <c r="E8339" s="84"/>
      <c r="F8339" s="84"/>
      <c r="G8339" s="84"/>
      <c r="H8339" s="84"/>
      <c r="I8339" s="84"/>
      <c r="J8339" s="84"/>
      <c r="K8339" s="84"/>
      <c r="L8339" s="84"/>
      <c r="M8339" s="84"/>
    </row>
    <row r="8340" spans="1:13" ht="15.15" customHeight="1" thickBot="1" x14ac:dyDescent="0.35">
      <c r="A8340" s="22"/>
      <c r="B8340" s="22"/>
      <c r="C8340" s="22"/>
      <c r="D8340" s="22"/>
      <c r="E8340" s="23"/>
      <c r="F8340" s="25" t="s">
        <v>15186</v>
      </c>
      <c r="G8340" s="25" t="s">
        <v>15187</v>
      </c>
      <c r="H8340" s="25" t="s">
        <v>15188</v>
      </c>
      <c r="I8340" s="25" t="s">
        <v>15189</v>
      </c>
      <c r="J8340" s="25" t="s">
        <v>15190</v>
      </c>
      <c r="K8340" s="25" t="s">
        <v>15191</v>
      </c>
      <c r="L8340" s="22"/>
      <c r="M8340" s="22"/>
    </row>
    <row r="8341" spans="1:13" ht="15.15" customHeight="1" thickBot="1" x14ac:dyDescent="0.35">
      <c r="A8341" s="22"/>
      <c r="B8341" s="22"/>
      <c r="C8341" s="22"/>
      <c r="D8341" s="26"/>
      <c r="E8341" s="27"/>
      <c r="F8341" s="28">
        <v>1</v>
      </c>
      <c r="G8341" s="29">
        <v>14.8</v>
      </c>
      <c r="H8341" s="29">
        <v>0.6</v>
      </c>
      <c r="I8341" s="29">
        <v>1</v>
      </c>
      <c r="J8341" s="31">
        <f>ROUND(F8341*G8341*H8341*I8341,3)</f>
        <v>8.8800000000000008</v>
      </c>
      <c r="K8341" s="42"/>
      <c r="L8341" s="22"/>
      <c r="M8341" s="22"/>
    </row>
    <row r="8342" spans="1:13" ht="15.15" customHeight="1" thickBot="1" x14ac:dyDescent="0.35">
      <c r="A8342" s="22"/>
      <c r="B8342" s="22"/>
      <c r="C8342" s="22"/>
      <c r="D8342" s="26"/>
      <c r="E8342" s="5"/>
      <c r="F8342" s="3">
        <v>1</v>
      </c>
      <c r="G8342" s="20">
        <v>4.5</v>
      </c>
      <c r="H8342" s="20">
        <v>0.6</v>
      </c>
      <c r="I8342" s="20">
        <v>1</v>
      </c>
      <c r="J8342" s="30">
        <f>ROUND(F8342*G8342*H8342*I8342,3)</f>
        <v>2.7</v>
      </c>
      <c r="K8342" s="22"/>
      <c r="L8342" s="22"/>
      <c r="M8342" s="22"/>
    </row>
    <row r="8343" spans="1:13" ht="15.15" customHeight="1" thickBot="1" x14ac:dyDescent="0.35">
      <c r="A8343" s="22"/>
      <c r="B8343" s="22"/>
      <c r="C8343" s="22"/>
      <c r="D8343" s="26"/>
      <c r="E8343" s="5"/>
      <c r="F8343" s="3">
        <v>1</v>
      </c>
      <c r="G8343" s="20">
        <v>17</v>
      </c>
      <c r="H8343" s="20">
        <v>0.4</v>
      </c>
      <c r="I8343" s="20">
        <v>1</v>
      </c>
      <c r="J8343" s="30">
        <f>ROUND(F8343*G8343*H8343*I8343,3)</f>
        <v>6.8</v>
      </c>
      <c r="K8343" s="32">
        <f>SUM(J8341:J8343)</f>
        <v>18.380000000000003</v>
      </c>
      <c r="L8343" s="22"/>
      <c r="M8343" s="22"/>
    </row>
    <row r="8344" spans="1:13" ht="15.45" customHeight="1" thickBot="1" x14ac:dyDescent="0.35">
      <c r="A8344" s="10" t="s">
        <v>15192</v>
      </c>
      <c r="B8344" s="5" t="s">
        <v>15193</v>
      </c>
      <c r="C8344" s="5" t="s">
        <v>15194</v>
      </c>
      <c r="D8344" s="84" t="s">
        <v>15195</v>
      </c>
      <c r="E8344" s="84"/>
      <c r="F8344" s="84"/>
      <c r="G8344" s="84"/>
      <c r="H8344" s="84"/>
      <c r="I8344" s="84"/>
      <c r="J8344" s="84"/>
      <c r="K8344" s="20">
        <f>SUM(K8347:K8348)</f>
        <v>8.7100000000000009</v>
      </c>
      <c r="L8344" s="21">
        <f>ROUND(0*(1+M2/100),2)</f>
        <v>0</v>
      </c>
      <c r="M8344" s="21">
        <f>ROUND(K8344*L8344,2)</f>
        <v>0</v>
      </c>
    </row>
    <row r="8345" spans="1:13" ht="58.35" customHeight="1" thickBot="1" x14ac:dyDescent="0.35">
      <c r="A8345" s="22"/>
      <c r="B8345" s="22"/>
      <c r="C8345" s="22"/>
      <c r="D8345" s="84" t="s">
        <v>15196</v>
      </c>
      <c r="E8345" s="84"/>
      <c r="F8345" s="84"/>
      <c r="G8345" s="84"/>
      <c r="H8345" s="84"/>
      <c r="I8345" s="84"/>
      <c r="J8345" s="84"/>
      <c r="K8345" s="84"/>
      <c r="L8345" s="84"/>
      <c r="M8345" s="84"/>
    </row>
    <row r="8346" spans="1:13" ht="15.15" customHeight="1" thickBot="1" x14ac:dyDescent="0.35">
      <c r="A8346" s="22"/>
      <c r="B8346" s="22"/>
      <c r="C8346" s="22"/>
      <c r="D8346" s="22"/>
      <c r="E8346" s="23"/>
      <c r="F8346" s="25" t="s">
        <v>15197</v>
      </c>
      <c r="G8346" s="25" t="s">
        <v>15198</v>
      </c>
      <c r="H8346" s="25" t="s">
        <v>15199</v>
      </c>
      <c r="I8346" s="25" t="s">
        <v>15200</v>
      </c>
      <c r="J8346" s="25" t="s">
        <v>15201</v>
      </c>
      <c r="K8346" s="25" t="s">
        <v>15202</v>
      </c>
      <c r="L8346" s="22"/>
      <c r="M8346" s="22"/>
    </row>
    <row r="8347" spans="1:13" ht="15.15" customHeight="1" thickBot="1" x14ac:dyDescent="0.35">
      <c r="A8347" s="22"/>
      <c r="B8347" s="22"/>
      <c r="C8347" s="22"/>
      <c r="D8347" s="26"/>
      <c r="E8347" s="27" t="s">
        <v>15203</v>
      </c>
      <c r="F8347" s="28">
        <v>1</v>
      </c>
      <c r="G8347" s="29">
        <v>5.55</v>
      </c>
      <c r="H8347" s="29"/>
      <c r="I8347" s="29">
        <v>1.3</v>
      </c>
      <c r="J8347" s="31">
        <f>ROUND(F8347*G8347*I8347,3)</f>
        <v>7.2149999999999999</v>
      </c>
      <c r="K8347" s="42"/>
      <c r="L8347" s="22"/>
      <c r="M8347" s="22"/>
    </row>
    <row r="8348" spans="1:13" ht="15.15" customHeight="1" thickBot="1" x14ac:dyDescent="0.35">
      <c r="A8348" s="22"/>
      <c r="B8348" s="22"/>
      <c r="C8348" s="22"/>
      <c r="D8348" s="26"/>
      <c r="E8348" s="5"/>
      <c r="F8348" s="3">
        <v>1</v>
      </c>
      <c r="G8348" s="20">
        <v>1.1499999999999999</v>
      </c>
      <c r="H8348" s="20"/>
      <c r="I8348" s="20">
        <v>1.3</v>
      </c>
      <c r="J8348" s="30">
        <f>ROUND(F8348*G8348*I8348,3)</f>
        <v>1.4950000000000001</v>
      </c>
      <c r="K8348" s="32">
        <f>SUM(J8347:J8348)</f>
        <v>8.7100000000000009</v>
      </c>
      <c r="L8348" s="22"/>
      <c r="M8348" s="22"/>
    </row>
    <row r="8349" spans="1:13" ht="15.45" customHeight="1" thickBot="1" x14ac:dyDescent="0.35">
      <c r="A8349" s="10" t="s">
        <v>15204</v>
      </c>
      <c r="B8349" s="5" t="s">
        <v>15205</v>
      </c>
      <c r="C8349" s="5" t="s">
        <v>15206</v>
      </c>
      <c r="D8349" s="84" t="s">
        <v>15207</v>
      </c>
      <c r="E8349" s="84"/>
      <c r="F8349" s="84"/>
      <c r="G8349" s="84"/>
      <c r="H8349" s="84"/>
      <c r="I8349" s="84"/>
      <c r="J8349" s="84"/>
      <c r="K8349" s="20">
        <f>SUM(K8352:K8352)</f>
        <v>1</v>
      </c>
      <c r="L8349" s="21">
        <f>ROUND(0*(1+M2/100),2)</f>
        <v>0</v>
      </c>
      <c r="M8349" s="21">
        <f>ROUND(K8349*L8349,2)</f>
        <v>0</v>
      </c>
    </row>
    <row r="8350" spans="1:13" ht="49.05" customHeight="1" thickBot="1" x14ac:dyDescent="0.35">
      <c r="A8350" s="22"/>
      <c r="B8350" s="22"/>
      <c r="C8350" s="22"/>
      <c r="D8350" s="84" t="s">
        <v>15208</v>
      </c>
      <c r="E8350" s="84"/>
      <c r="F8350" s="84"/>
      <c r="G8350" s="84"/>
      <c r="H8350" s="84"/>
      <c r="I8350" s="84"/>
      <c r="J8350" s="84"/>
      <c r="K8350" s="84"/>
      <c r="L8350" s="84"/>
      <c r="M8350" s="84"/>
    </row>
    <row r="8351" spans="1:13" ht="15.15" customHeight="1" thickBot="1" x14ac:dyDescent="0.35">
      <c r="A8351" s="22"/>
      <c r="B8351" s="22"/>
      <c r="C8351" s="22"/>
      <c r="D8351" s="22"/>
      <c r="E8351" s="23"/>
      <c r="F8351" s="25" t="s">
        <v>15209</v>
      </c>
      <c r="G8351" s="25" t="s">
        <v>15210</v>
      </c>
      <c r="H8351" s="25" t="s">
        <v>15211</v>
      </c>
      <c r="I8351" s="25" t="s">
        <v>15212</v>
      </c>
      <c r="J8351" s="25" t="s">
        <v>15213</v>
      </c>
      <c r="K8351" s="25" t="s">
        <v>15214</v>
      </c>
      <c r="L8351" s="22"/>
      <c r="M8351" s="22"/>
    </row>
    <row r="8352" spans="1:13" ht="15.15" customHeight="1" thickBot="1" x14ac:dyDescent="0.35">
      <c r="A8352" s="22"/>
      <c r="B8352" s="22"/>
      <c r="C8352" s="22"/>
      <c r="D8352" s="26"/>
      <c r="E8352" s="27" t="s">
        <v>15215</v>
      </c>
      <c r="F8352" s="28">
        <v>1</v>
      </c>
      <c r="G8352" s="29"/>
      <c r="H8352" s="29"/>
      <c r="I8352" s="29"/>
      <c r="J8352" s="31">
        <f>ROUND(F8352,3)</f>
        <v>1</v>
      </c>
      <c r="K8352" s="33">
        <f>SUM(J8352:J8352)</f>
        <v>1</v>
      </c>
      <c r="L8352" s="22"/>
      <c r="M8352" s="22"/>
    </row>
    <row r="8353" spans="1:13" ht="15.45" customHeight="1" thickBot="1" x14ac:dyDescent="0.35">
      <c r="A8353" s="10" t="s">
        <v>15216</v>
      </c>
      <c r="B8353" s="5" t="s">
        <v>15217</v>
      </c>
      <c r="C8353" s="5" t="s">
        <v>15218</v>
      </c>
      <c r="D8353" s="84" t="s">
        <v>15219</v>
      </c>
      <c r="E8353" s="84"/>
      <c r="F8353" s="84"/>
      <c r="G8353" s="84"/>
      <c r="H8353" s="84"/>
      <c r="I8353" s="84"/>
      <c r="J8353" s="84"/>
      <c r="K8353" s="20">
        <f>SUM(K8356:K8356)</f>
        <v>1</v>
      </c>
      <c r="L8353" s="21">
        <f>ROUND(0*(1+M2/100),2)</f>
        <v>0</v>
      </c>
      <c r="M8353" s="21">
        <f>ROUND(K8353*L8353,2)</f>
        <v>0</v>
      </c>
    </row>
    <row r="8354" spans="1:13" ht="49.05" customHeight="1" thickBot="1" x14ac:dyDescent="0.35">
      <c r="A8354" s="22"/>
      <c r="B8354" s="22"/>
      <c r="C8354" s="22"/>
      <c r="D8354" s="84" t="s">
        <v>15220</v>
      </c>
      <c r="E8354" s="84"/>
      <c r="F8354" s="84"/>
      <c r="G8354" s="84"/>
      <c r="H8354" s="84"/>
      <c r="I8354" s="84"/>
      <c r="J8354" s="84"/>
      <c r="K8354" s="84"/>
      <c r="L8354" s="84"/>
      <c r="M8354" s="84"/>
    </row>
    <row r="8355" spans="1:13" ht="15.15" customHeight="1" thickBot="1" x14ac:dyDescent="0.35">
      <c r="A8355" s="22"/>
      <c r="B8355" s="22"/>
      <c r="C8355" s="22"/>
      <c r="D8355" s="22"/>
      <c r="E8355" s="23"/>
      <c r="F8355" s="25" t="s">
        <v>15221</v>
      </c>
      <c r="G8355" s="25" t="s">
        <v>15222</v>
      </c>
      <c r="H8355" s="25" t="s">
        <v>15223</v>
      </c>
      <c r="I8355" s="25" t="s">
        <v>15224</v>
      </c>
      <c r="J8355" s="25" t="s">
        <v>15225</v>
      </c>
      <c r="K8355" s="25" t="s">
        <v>15226</v>
      </c>
      <c r="L8355" s="22"/>
      <c r="M8355" s="22"/>
    </row>
    <row r="8356" spans="1:13" ht="15.15" customHeight="1" thickBot="1" x14ac:dyDescent="0.35">
      <c r="A8356" s="22"/>
      <c r="B8356" s="22"/>
      <c r="C8356" s="22"/>
      <c r="D8356" s="26"/>
      <c r="E8356" s="27" t="s">
        <v>15227</v>
      </c>
      <c r="F8356" s="28">
        <v>1</v>
      </c>
      <c r="G8356" s="29"/>
      <c r="H8356" s="29"/>
      <c r="I8356" s="29"/>
      <c r="J8356" s="31">
        <f>ROUND(F8356,3)</f>
        <v>1</v>
      </c>
      <c r="K8356" s="33">
        <f>SUM(J8356:J8356)</f>
        <v>1</v>
      </c>
      <c r="L8356" s="22"/>
      <c r="M8356" s="22"/>
    </row>
    <row r="8357" spans="1:13" ht="15.45" customHeight="1" thickBot="1" x14ac:dyDescent="0.35">
      <c r="A8357" s="34"/>
      <c r="B8357" s="34"/>
      <c r="C8357" s="34"/>
      <c r="D8357" s="35" t="s">
        <v>15228</v>
      </c>
      <c r="E8357" s="36"/>
      <c r="F8357" s="36"/>
      <c r="G8357" s="36"/>
      <c r="H8357" s="36"/>
      <c r="I8357" s="36"/>
      <c r="J8357" s="36"/>
      <c r="K8357" s="36"/>
      <c r="L8357" s="37">
        <f>M8322+M8326+M8330+M8334+M8338+M8344+M8349+M8353</f>
        <v>0</v>
      </c>
      <c r="M8357" s="37">
        <f>ROUND(L8357,2)</f>
        <v>0</v>
      </c>
    </row>
    <row r="8358" spans="1:13" ht="15.45" customHeight="1" thickBot="1" x14ac:dyDescent="0.35">
      <c r="A8358" s="38" t="s">
        <v>15229</v>
      </c>
      <c r="B8358" s="38" t="s">
        <v>15230</v>
      </c>
      <c r="C8358" s="39"/>
      <c r="D8358" s="85" t="s">
        <v>15231</v>
      </c>
      <c r="E8358" s="85"/>
      <c r="F8358" s="85"/>
      <c r="G8358" s="85"/>
      <c r="H8358" s="85"/>
      <c r="I8358" s="85"/>
      <c r="J8358" s="85"/>
      <c r="K8358" s="39"/>
      <c r="L8358" s="40">
        <f>L8405</f>
        <v>0</v>
      </c>
      <c r="M8358" s="40">
        <f>ROUND(L8358,2)</f>
        <v>0</v>
      </c>
    </row>
    <row r="8359" spans="1:13" ht="15.45" customHeight="1" thickBot="1" x14ac:dyDescent="0.35">
      <c r="A8359" s="10" t="s">
        <v>15232</v>
      </c>
      <c r="B8359" s="5" t="s">
        <v>15233</v>
      </c>
      <c r="C8359" s="5" t="s">
        <v>15234</v>
      </c>
      <c r="D8359" s="84" t="s">
        <v>15235</v>
      </c>
      <c r="E8359" s="84"/>
      <c r="F8359" s="84"/>
      <c r="G8359" s="84"/>
      <c r="H8359" s="84"/>
      <c r="I8359" s="84"/>
      <c r="J8359" s="84"/>
      <c r="K8359" s="20">
        <f>SUM(K8362:K8367)</f>
        <v>360.73099999999999</v>
      </c>
      <c r="L8359" s="21">
        <f>ROUND(0*(1+M2/100),2)</f>
        <v>0</v>
      </c>
      <c r="M8359" s="21">
        <f>ROUND(K8359*L8359,2)</f>
        <v>0</v>
      </c>
    </row>
    <row r="8360" spans="1:13" ht="85.95" customHeight="1" thickBot="1" x14ac:dyDescent="0.35">
      <c r="A8360" s="22"/>
      <c r="B8360" s="22"/>
      <c r="C8360" s="22"/>
      <c r="D8360" s="84" t="s">
        <v>15236</v>
      </c>
      <c r="E8360" s="84"/>
      <c r="F8360" s="84"/>
      <c r="G8360" s="84"/>
      <c r="H8360" s="84"/>
      <c r="I8360" s="84"/>
      <c r="J8360" s="84"/>
      <c r="K8360" s="84"/>
      <c r="L8360" s="84"/>
      <c r="M8360" s="84"/>
    </row>
    <row r="8361" spans="1:13" ht="15.15" customHeight="1" thickBot="1" x14ac:dyDescent="0.35">
      <c r="A8361" s="22"/>
      <c r="B8361" s="22"/>
      <c r="C8361" s="22"/>
      <c r="D8361" s="22"/>
      <c r="E8361" s="23"/>
      <c r="F8361" s="25" t="s">
        <v>15237</v>
      </c>
      <c r="G8361" s="25" t="s">
        <v>15238</v>
      </c>
      <c r="H8361" s="25" t="s">
        <v>15239</v>
      </c>
      <c r="I8361" s="25" t="s">
        <v>15240</v>
      </c>
      <c r="J8361" s="25" t="s">
        <v>15241</v>
      </c>
      <c r="K8361" s="25" t="s">
        <v>15242</v>
      </c>
      <c r="L8361" s="22"/>
      <c r="M8361" s="22"/>
    </row>
    <row r="8362" spans="1:13" ht="15.15" customHeight="1" thickBot="1" x14ac:dyDescent="0.35">
      <c r="A8362" s="22"/>
      <c r="B8362" s="22"/>
      <c r="C8362" s="22"/>
      <c r="D8362" s="26"/>
      <c r="E8362" s="27" t="s">
        <v>15243</v>
      </c>
      <c r="F8362" s="28">
        <v>1</v>
      </c>
      <c r="G8362" s="29">
        <v>22.57</v>
      </c>
      <c r="H8362" s="29">
        <v>5.75</v>
      </c>
      <c r="I8362" s="29"/>
      <c r="J8362" s="31">
        <f>ROUND(F8362*G8362*H8362,3)</f>
        <v>129.77799999999999</v>
      </c>
      <c r="K8362" s="42"/>
      <c r="L8362" s="22"/>
      <c r="M8362" s="22"/>
    </row>
    <row r="8363" spans="1:13" ht="15.15" customHeight="1" thickBot="1" x14ac:dyDescent="0.35">
      <c r="A8363" s="22"/>
      <c r="B8363" s="22"/>
      <c r="C8363" s="22"/>
      <c r="D8363" s="26"/>
      <c r="E8363" s="5"/>
      <c r="F8363" s="3">
        <v>1</v>
      </c>
      <c r="G8363" s="20">
        <v>2.8</v>
      </c>
      <c r="H8363" s="20">
        <v>3.35</v>
      </c>
      <c r="I8363" s="20"/>
      <c r="J8363" s="30">
        <f>ROUND(F8363*G8363*H8363,3)</f>
        <v>9.3800000000000008</v>
      </c>
      <c r="K8363" s="22"/>
      <c r="L8363" s="22"/>
      <c r="M8363" s="22"/>
    </row>
    <row r="8364" spans="1:13" ht="15.15" customHeight="1" thickBot="1" x14ac:dyDescent="0.35">
      <c r="A8364" s="22"/>
      <c r="B8364" s="22"/>
      <c r="C8364" s="22"/>
      <c r="D8364" s="26"/>
      <c r="E8364" s="5"/>
      <c r="F8364" s="3">
        <v>1</v>
      </c>
      <c r="G8364" s="20">
        <v>11.95</v>
      </c>
      <c r="H8364" s="20">
        <v>1.75</v>
      </c>
      <c r="I8364" s="20"/>
      <c r="J8364" s="30">
        <f>ROUND(F8364*G8364*H8364,3)</f>
        <v>20.913</v>
      </c>
      <c r="K8364" s="22"/>
      <c r="L8364" s="22"/>
      <c r="M8364" s="22"/>
    </row>
    <row r="8365" spans="1:13" ht="15.15" customHeight="1" thickBot="1" x14ac:dyDescent="0.35">
      <c r="A8365" s="22"/>
      <c r="B8365" s="22"/>
      <c r="C8365" s="22"/>
      <c r="D8365" s="26"/>
      <c r="E8365" s="5"/>
      <c r="F8365" s="3">
        <v>1</v>
      </c>
      <c r="G8365" s="20">
        <v>6.8</v>
      </c>
      <c r="H8365" s="20">
        <v>0.7</v>
      </c>
      <c r="I8365" s="20"/>
      <c r="J8365" s="30">
        <f>ROUND(F8365*G8365*H8365,3)</f>
        <v>4.76</v>
      </c>
      <c r="K8365" s="22"/>
      <c r="L8365" s="22"/>
      <c r="M8365" s="22"/>
    </row>
    <row r="8366" spans="1:13" ht="15.15" customHeight="1" thickBot="1" x14ac:dyDescent="0.35">
      <c r="A8366" s="22"/>
      <c r="B8366" s="22"/>
      <c r="C8366" s="22"/>
      <c r="D8366" s="26"/>
      <c r="E8366" s="5"/>
      <c r="F8366" s="3">
        <v>1</v>
      </c>
      <c r="G8366" s="20">
        <v>10.36</v>
      </c>
      <c r="H8366" s="20">
        <v>2.5</v>
      </c>
      <c r="I8366" s="20"/>
      <c r="J8366" s="30">
        <f>ROUND(F8366*G8366*H8366,3)</f>
        <v>25.9</v>
      </c>
      <c r="K8366" s="22"/>
      <c r="L8366" s="22"/>
      <c r="M8366" s="22"/>
    </row>
    <row r="8367" spans="1:13" ht="15.15" customHeight="1" thickBot="1" x14ac:dyDescent="0.35">
      <c r="A8367" s="22"/>
      <c r="B8367" s="22"/>
      <c r="C8367" s="22"/>
      <c r="D8367" s="26"/>
      <c r="E8367" s="5"/>
      <c r="F8367" s="3">
        <v>1</v>
      </c>
      <c r="G8367" s="20">
        <v>170</v>
      </c>
      <c r="H8367" s="20"/>
      <c r="I8367" s="20"/>
      <c r="J8367" s="30">
        <f>ROUND(F8367*G8367,3)</f>
        <v>170</v>
      </c>
      <c r="K8367" s="32">
        <f>SUM(J8362:J8367)</f>
        <v>360.73099999999999</v>
      </c>
      <c r="L8367" s="22"/>
      <c r="M8367" s="22"/>
    </row>
    <row r="8368" spans="1:13" ht="15.45" customHeight="1" thickBot="1" x14ac:dyDescent="0.35">
      <c r="A8368" s="10" t="s">
        <v>15244</v>
      </c>
      <c r="B8368" s="5" t="s">
        <v>15245</v>
      </c>
      <c r="C8368" s="5" t="s">
        <v>15246</v>
      </c>
      <c r="D8368" s="84" t="s">
        <v>15247</v>
      </c>
      <c r="E8368" s="84"/>
      <c r="F8368" s="84"/>
      <c r="G8368" s="84"/>
      <c r="H8368" s="84"/>
      <c r="I8368" s="84"/>
      <c r="J8368" s="84"/>
      <c r="K8368" s="20">
        <f>SUM(K8371:K8391)</f>
        <v>67.689000000000007</v>
      </c>
      <c r="L8368" s="21">
        <f>ROUND(0*(1+M2/100),2)</f>
        <v>0</v>
      </c>
      <c r="M8368" s="21">
        <f>ROUND(K8368*L8368,2)</f>
        <v>0</v>
      </c>
    </row>
    <row r="8369" spans="1:13" ht="104.55" customHeight="1" thickBot="1" x14ac:dyDescent="0.35">
      <c r="A8369" s="22"/>
      <c r="B8369" s="22"/>
      <c r="C8369" s="22"/>
      <c r="D8369" s="84" t="s">
        <v>15248</v>
      </c>
      <c r="E8369" s="84"/>
      <c r="F8369" s="84"/>
      <c r="G8369" s="84"/>
      <c r="H8369" s="84"/>
      <c r="I8369" s="84"/>
      <c r="J8369" s="84"/>
      <c r="K8369" s="84"/>
      <c r="L8369" s="84"/>
      <c r="M8369" s="84"/>
    </row>
    <row r="8370" spans="1:13" ht="15.15" customHeight="1" thickBot="1" x14ac:dyDescent="0.35">
      <c r="A8370" s="22"/>
      <c r="B8370" s="22"/>
      <c r="C8370" s="22"/>
      <c r="D8370" s="22"/>
      <c r="E8370" s="23"/>
      <c r="F8370" s="25" t="s">
        <v>15249</v>
      </c>
      <c r="G8370" s="25" t="s">
        <v>15250</v>
      </c>
      <c r="H8370" s="25" t="s">
        <v>15251</v>
      </c>
      <c r="I8370" s="25" t="s">
        <v>15252</v>
      </c>
      <c r="J8370" s="25" t="s">
        <v>15253</v>
      </c>
      <c r="K8370" s="25" t="s">
        <v>15254</v>
      </c>
      <c r="L8370" s="22"/>
      <c r="M8370" s="22"/>
    </row>
    <row r="8371" spans="1:13" ht="15.15" customHeight="1" thickBot="1" x14ac:dyDescent="0.35">
      <c r="A8371" s="22"/>
      <c r="B8371" s="22"/>
      <c r="C8371" s="22"/>
      <c r="D8371" s="26"/>
      <c r="E8371" s="27" t="s">
        <v>15255</v>
      </c>
      <c r="F8371" s="28">
        <v>2</v>
      </c>
      <c r="G8371" s="29">
        <v>11.5</v>
      </c>
      <c r="H8371" s="29">
        <v>0.25</v>
      </c>
      <c r="I8371" s="29"/>
      <c r="J8371" s="31">
        <f t="shared" ref="J8371:J8391" si="206">ROUND(F8371*G8371*H8371,3)</f>
        <v>5.75</v>
      </c>
      <c r="K8371" s="42"/>
      <c r="L8371" s="22"/>
      <c r="M8371" s="22"/>
    </row>
    <row r="8372" spans="1:13" ht="15.15" customHeight="1" thickBot="1" x14ac:dyDescent="0.35">
      <c r="A8372" s="22"/>
      <c r="B8372" s="22"/>
      <c r="C8372" s="22"/>
      <c r="D8372" s="26"/>
      <c r="E8372" s="5" t="s">
        <v>15256</v>
      </c>
      <c r="F8372" s="3">
        <v>1</v>
      </c>
      <c r="G8372" s="20">
        <v>3.1</v>
      </c>
      <c r="H8372" s="20">
        <v>0.25</v>
      </c>
      <c r="I8372" s="20"/>
      <c r="J8372" s="30">
        <f t="shared" si="206"/>
        <v>0.77500000000000002</v>
      </c>
      <c r="K8372" s="22"/>
      <c r="L8372" s="22"/>
      <c r="M8372" s="22"/>
    </row>
    <row r="8373" spans="1:13" ht="15.15" customHeight="1" thickBot="1" x14ac:dyDescent="0.35">
      <c r="A8373" s="22"/>
      <c r="B8373" s="22"/>
      <c r="C8373" s="22"/>
      <c r="D8373" s="26"/>
      <c r="E8373" s="5"/>
      <c r="F8373" s="3">
        <v>1</v>
      </c>
      <c r="G8373" s="20">
        <v>2.4</v>
      </c>
      <c r="H8373" s="20">
        <v>0.25</v>
      </c>
      <c r="I8373" s="20"/>
      <c r="J8373" s="30">
        <f t="shared" si="206"/>
        <v>0.6</v>
      </c>
      <c r="K8373" s="22"/>
      <c r="L8373" s="22"/>
      <c r="M8373" s="22"/>
    </row>
    <row r="8374" spans="1:13" ht="15.15" customHeight="1" thickBot="1" x14ac:dyDescent="0.35">
      <c r="A8374" s="22"/>
      <c r="B8374" s="22"/>
      <c r="C8374" s="22"/>
      <c r="D8374" s="26"/>
      <c r="E8374" s="5"/>
      <c r="F8374" s="3">
        <v>1</v>
      </c>
      <c r="G8374" s="20">
        <v>1.8</v>
      </c>
      <c r="H8374" s="20">
        <v>0.25</v>
      </c>
      <c r="I8374" s="20"/>
      <c r="J8374" s="30">
        <f t="shared" si="206"/>
        <v>0.45</v>
      </c>
      <c r="K8374" s="22"/>
      <c r="L8374" s="22"/>
      <c r="M8374" s="22"/>
    </row>
    <row r="8375" spans="1:13" ht="15.15" customHeight="1" thickBot="1" x14ac:dyDescent="0.35">
      <c r="A8375" s="22"/>
      <c r="B8375" s="22"/>
      <c r="C8375" s="22"/>
      <c r="D8375" s="26"/>
      <c r="E8375" s="5"/>
      <c r="F8375" s="3">
        <v>2</v>
      </c>
      <c r="G8375" s="20">
        <v>1</v>
      </c>
      <c r="H8375" s="20">
        <v>0.25</v>
      </c>
      <c r="I8375" s="20"/>
      <c r="J8375" s="30">
        <f t="shared" si="206"/>
        <v>0.5</v>
      </c>
      <c r="K8375" s="22"/>
      <c r="L8375" s="22"/>
      <c r="M8375" s="22"/>
    </row>
    <row r="8376" spans="1:13" ht="15.15" customHeight="1" thickBot="1" x14ac:dyDescent="0.35">
      <c r="A8376" s="22"/>
      <c r="B8376" s="22"/>
      <c r="C8376" s="22"/>
      <c r="D8376" s="26"/>
      <c r="E8376" s="5"/>
      <c r="F8376" s="3">
        <v>1</v>
      </c>
      <c r="G8376" s="20">
        <v>1.9</v>
      </c>
      <c r="H8376" s="20">
        <v>0.25</v>
      </c>
      <c r="I8376" s="20"/>
      <c r="J8376" s="30">
        <f t="shared" si="206"/>
        <v>0.47499999999999998</v>
      </c>
      <c r="K8376" s="22"/>
      <c r="L8376" s="22"/>
      <c r="M8376" s="22"/>
    </row>
    <row r="8377" spans="1:13" ht="15.15" customHeight="1" thickBot="1" x14ac:dyDescent="0.35">
      <c r="A8377" s="22"/>
      <c r="B8377" s="22"/>
      <c r="C8377" s="22"/>
      <c r="D8377" s="26"/>
      <c r="E8377" s="5"/>
      <c r="F8377" s="3">
        <v>2</v>
      </c>
      <c r="G8377" s="20">
        <v>6.2</v>
      </c>
      <c r="H8377" s="20">
        <v>0.25</v>
      </c>
      <c r="I8377" s="20"/>
      <c r="J8377" s="30">
        <f t="shared" si="206"/>
        <v>3.1</v>
      </c>
      <c r="K8377" s="22"/>
      <c r="L8377" s="22"/>
      <c r="M8377" s="22"/>
    </row>
    <row r="8378" spans="1:13" ht="15.15" customHeight="1" thickBot="1" x14ac:dyDescent="0.35">
      <c r="A8378" s="22"/>
      <c r="B8378" s="22"/>
      <c r="C8378" s="22"/>
      <c r="D8378" s="26"/>
      <c r="E8378" s="5"/>
      <c r="F8378" s="3">
        <v>1</v>
      </c>
      <c r="G8378" s="20">
        <v>9.1</v>
      </c>
      <c r="H8378" s="20">
        <v>0.25</v>
      </c>
      <c r="I8378" s="20"/>
      <c r="J8378" s="30">
        <f t="shared" si="206"/>
        <v>2.2749999999999999</v>
      </c>
      <c r="K8378" s="22"/>
      <c r="L8378" s="22"/>
      <c r="M8378" s="22"/>
    </row>
    <row r="8379" spans="1:13" ht="15.15" customHeight="1" thickBot="1" x14ac:dyDescent="0.35">
      <c r="A8379" s="22"/>
      <c r="B8379" s="22"/>
      <c r="C8379" s="22"/>
      <c r="D8379" s="26"/>
      <c r="E8379" s="5"/>
      <c r="F8379" s="3">
        <v>1</v>
      </c>
      <c r="G8379" s="20">
        <v>27.6</v>
      </c>
      <c r="H8379" s="20">
        <v>0.25</v>
      </c>
      <c r="I8379" s="20"/>
      <c r="J8379" s="30">
        <f t="shared" si="206"/>
        <v>6.9</v>
      </c>
      <c r="K8379" s="22"/>
      <c r="L8379" s="22"/>
      <c r="M8379" s="22"/>
    </row>
    <row r="8380" spans="1:13" ht="15.15" customHeight="1" thickBot="1" x14ac:dyDescent="0.35">
      <c r="A8380" s="22"/>
      <c r="B8380" s="22"/>
      <c r="C8380" s="22"/>
      <c r="D8380" s="26"/>
      <c r="E8380" s="5"/>
      <c r="F8380" s="3">
        <v>1</v>
      </c>
      <c r="G8380" s="20">
        <v>24.5</v>
      </c>
      <c r="H8380" s="20">
        <v>0.25</v>
      </c>
      <c r="I8380" s="20"/>
      <c r="J8380" s="30">
        <f t="shared" si="206"/>
        <v>6.125</v>
      </c>
      <c r="K8380" s="22"/>
      <c r="L8380" s="22"/>
      <c r="M8380" s="22"/>
    </row>
    <row r="8381" spans="1:13" ht="15.15" customHeight="1" thickBot="1" x14ac:dyDescent="0.35">
      <c r="A8381" s="22"/>
      <c r="B8381" s="22"/>
      <c r="C8381" s="22"/>
      <c r="D8381" s="26"/>
      <c r="E8381" s="5"/>
      <c r="F8381" s="3">
        <v>1</v>
      </c>
      <c r="G8381" s="20">
        <v>21.7</v>
      </c>
      <c r="H8381" s="20">
        <v>0.25</v>
      </c>
      <c r="I8381" s="20"/>
      <c r="J8381" s="30">
        <f t="shared" si="206"/>
        <v>5.4249999999999998</v>
      </c>
      <c r="K8381" s="22"/>
      <c r="L8381" s="22"/>
      <c r="M8381" s="22"/>
    </row>
    <row r="8382" spans="1:13" ht="15.15" customHeight="1" thickBot="1" x14ac:dyDescent="0.35">
      <c r="A8382" s="22"/>
      <c r="B8382" s="22"/>
      <c r="C8382" s="22"/>
      <c r="D8382" s="26"/>
      <c r="E8382" s="5"/>
      <c r="F8382" s="3">
        <v>3</v>
      </c>
      <c r="G8382" s="20">
        <v>1</v>
      </c>
      <c r="H8382" s="20">
        <v>0.25</v>
      </c>
      <c r="I8382" s="20"/>
      <c r="J8382" s="30">
        <f t="shared" si="206"/>
        <v>0.75</v>
      </c>
      <c r="K8382" s="22"/>
      <c r="L8382" s="22"/>
      <c r="M8382" s="22"/>
    </row>
    <row r="8383" spans="1:13" ht="15.15" customHeight="1" thickBot="1" x14ac:dyDescent="0.35">
      <c r="A8383" s="22"/>
      <c r="B8383" s="22"/>
      <c r="C8383" s="22"/>
      <c r="D8383" s="26"/>
      <c r="E8383" s="5"/>
      <c r="F8383" s="3">
        <v>1</v>
      </c>
      <c r="G8383" s="20">
        <v>2.15</v>
      </c>
      <c r="H8383" s="20">
        <v>0.25</v>
      </c>
      <c r="I8383" s="20"/>
      <c r="J8383" s="30">
        <f t="shared" si="206"/>
        <v>0.53800000000000003</v>
      </c>
      <c r="K8383" s="22"/>
      <c r="L8383" s="22"/>
      <c r="M8383" s="22"/>
    </row>
    <row r="8384" spans="1:13" ht="15.15" customHeight="1" thickBot="1" x14ac:dyDescent="0.35">
      <c r="A8384" s="22"/>
      <c r="B8384" s="22"/>
      <c r="C8384" s="22"/>
      <c r="D8384" s="26"/>
      <c r="E8384" s="5"/>
      <c r="F8384" s="3">
        <v>1</v>
      </c>
      <c r="G8384" s="20">
        <v>4.5</v>
      </c>
      <c r="H8384" s="20">
        <v>0.25</v>
      </c>
      <c r="I8384" s="20"/>
      <c r="J8384" s="30">
        <f t="shared" si="206"/>
        <v>1.125</v>
      </c>
      <c r="K8384" s="22"/>
      <c r="L8384" s="22"/>
      <c r="M8384" s="22"/>
    </row>
    <row r="8385" spans="1:13" ht="15.15" customHeight="1" thickBot="1" x14ac:dyDescent="0.35">
      <c r="A8385" s="22"/>
      <c r="B8385" s="22"/>
      <c r="C8385" s="22"/>
      <c r="D8385" s="26"/>
      <c r="E8385" s="5"/>
      <c r="F8385" s="3">
        <v>2</v>
      </c>
      <c r="G8385" s="20">
        <v>13.6</v>
      </c>
      <c r="H8385" s="20">
        <v>0.25</v>
      </c>
      <c r="I8385" s="20"/>
      <c r="J8385" s="30">
        <f t="shared" si="206"/>
        <v>6.8</v>
      </c>
      <c r="K8385" s="22"/>
      <c r="L8385" s="22"/>
      <c r="M8385" s="22"/>
    </row>
    <row r="8386" spans="1:13" ht="15.15" customHeight="1" thickBot="1" x14ac:dyDescent="0.35">
      <c r="A8386" s="22"/>
      <c r="B8386" s="22"/>
      <c r="C8386" s="22"/>
      <c r="D8386" s="26"/>
      <c r="E8386" s="5"/>
      <c r="F8386" s="3">
        <v>1</v>
      </c>
      <c r="G8386" s="20">
        <v>12.85</v>
      </c>
      <c r="H8386" s="20">
        <v>0.25</v>
      </c>
      <c r="I8386" s="20"/>
      <c r="J8386" s="30">
        <f t="shared" si="206"/>
        <v>3.2130000000000001</v>
      </c>
      <c r="K8386" s="22"/>
      <c r="L8386" s="22"/>
      <c r="M8386" s="22"/>
    </row>
    <row r="8387" spans="1:13" ht="15.15" customHeight="1" thickBot="1" x14ac:dyDescent="0.35">
      <c r="A8387" s="22"/>
      <c r="B8387" s="22"/>
      <c r="C8387" s="22"/>
      <c r="D8387" s="26"/>
      <c r="E8387" s="5"/>
      <c r="F8387" s="3">
        <v>1</v>
      </c>
      <c r="G8387" s="20">
        <v>19.3</v>
      </c>
      <c r="H8387" s="20">
        <v>0.25</v>
      </c>
      <c r="I8387" s="20"/>
      <c r="J8387" s="30">
        <f t="shared" si="206"/>
        <v>4.8250000000000002</v>
      </c>
      <c r="K8387" s="22"/>
      <c r="L8387" s="22"/>
      <c r="M8387" s="22"/>
    </row>
    <row r="8388" spans="1:13" ht="15.15" customHeight="1" thickBot="1" x14ac:dyDescent="0.35">
      <c r="A8388" s="22"/>
      <c r="B8388" s="22"/>
      <c r="C8388" s="22"/>
      <c r="D8388" s="26"/>
      <c r="E8388" s="5"/>
      <c r="F8388" s="3">
        <v>1</v>
      </c>
      <c r="G8388" s="20">
        <v>22.9</v>
      </c>
      <c r="H8388" s="20">
        <v>0.25</v>
      </c>
      <c r="I8388" s="20"/>
      <c r="J8388" s="30">
        <f t="shared" si="206"/>
        <v>5.7249999999999996</v>
      </c>
      <c r="K8388" s="22"/>
      <c r="L8388" s="22"/>
      <c r="M8388" s="22"/>
    </row>
    <row r="8389" spans="1:13" ht="15.15" customHeight="1" thickBot="1" x14ac:dyDescent="0.35">
      <c r="A8389" s="22"/>
      <c r="B8389" s="22"/>
      <c r="C8389" s="22"/>
      <c r="D8389" s="26"/>
      <c r="E8389" s="5"/>
      <c r="F8389" s="3">
        <v>1</v>
      </c>
      <c r="G8389" s="20">
        <v>27.3</v>
      </c>
      <c r="H8389" s="20">
        <v>0.25</v>
      </c>
      <c r="I8389" s="20"/>
      <c r="J8389" s="30">
        <f t="shared" si="206"/>
        <v>6.8250000000000002</v>
      </c>
      <c r="K8389" s="22"/>
      <c r="L8389" s="22"/>
      <c r="M8389" s="22"/>
    </row>
    <row r="8390" spans="1:13" ht="15.15" customHeight="1" thickBot="1" x14ac:dyDescent="0.35">
      <c r="A8390" s="22"/>
      <c r="B8390" s="22"/>
      <c r="C8390" s="22"/>
      <c r="D8390" s="26"/>
      <c r="E8390" s="5"/>
      <c r="F8390" s="3">
        <v>1</v>
      </c>
      <c r="G8390" s="20">
        <v>17.3</v>
      </c>
      <c r="H8390" s="20">
        <v>0.25</v>
      </c>
      <c r="I8390" s="20"/>
      <c r="J8390" s="30">
        <f t="shared" si="206"/>
        <v>4.3250000000000002</v>
      </c>
      <c r="K8390" s="22"/>
      <c r="L8390" s="22"/>
      <c r="M8390" s="22"/>
    </row>
    <row r="8391" spans="1:13" ht="15.15" customHeight="1" thickBot="1" x14ac:dyDescent="0.35">
      <c r="A8391" s="22"/>
      <c r="B8391" s="22"/>
      <c r="C8391" s="22"/>
      <c r="D8391" s="26"/>
      <c r="E8391" s="5"/>
      <c r="F8391" s="3">
        <v>1</v>
      </c>
      <c r="G8391" s="20">
        <v>4.75</v>
      </c>
      <c r="H8391" s="20">
        <v>0.25</v>
      </c>
      <c r="I8391" s="20"/>
      <c r="J8391" s="30">
        <f t="shared" si="206"/>
        <v>1.1879999999999999</v>
      </c>
      <c r="K8391" s="32">
        <f>SUM(J8371:J8391)</f>
        <v>67.689000000000007</v>
      </c>
      <c r="L8391" s="22"/>
      <c r="M8391" s="22"/>
    </row>
    <row r="8392" spans="1:13" ht="15.45" customHeight="1" thickBot="1" x14ac:dyDescent="0.35">
      <c r="A8392" s="10" t="s">
        <v>15257</v>
      </c>
      <c r="B8392" s="5" t="s">
        <v>15258</v>
      </c>
      <c r="C8392" s="5" t="s">
        <v>15259</v>
      </c>
      <c r="D8392" s="84" t="s">
        <v>15260</v>
      </c>
      <c r="E8392" s="84"/>
      <c r="F8392" s="84"/>
      <c r="G8392" s="84"/>
      <c r="H8392" s="84"/>
      <c r="I8392" s="84"/>
      <c r="J8392" s="84"/>
      <c r="K8392" s="20">
        <f>SUM(K8395:K8396)</f>
        <v>739.89</v>
      </c>
      <c r="L8392" s="21">
        <f>ROUND(0*(1+M2/100),2)</f>
        <v>0</v>
      </c>
      <c r="M8392" s="21">
        <f>ROUND(K8392*L8392,2)</f>
        <v>0</v>
      </c>
    </row>
    <row r="8393" spans="1:13" ht="95.25" customHeight="1" thickBot="1" x14ac:dyDescent="0.35">
      <c r="A8393" s="22"/>
      <c r="B8393" s="22"/>
      <c r="C8393" s="22"/>
      <c r="D8393" s="84" t="s">
        <v>15261</v>
      </c>
      <c r="E8393" s="84"/>
      <c r="F8393" s="84"/>
      <c r="G8393" s="84"/>
      <c r="H8393" s="84"/>
      <c r="I8393" s="84"/>
      <c r="J8393" s="84"/>
      <c r="K8393" s="84"/>
      <c r="L8393" s="84"/>
      <c r="M8393" s="84"/>
    </row>
    <row r="8394" spans="1:13" ht="15.15" customHeight="1" thickBot="1" x14ac:dyDescent="0.35">
      <c r="A8394" s="22"/>
      <c r="B8394" s="22"/>
      <c r="C8394" s="22"/>
      <c r="D8394" s="22"/>
      <c r="E8394" s="23"/>
      <c r="F8394" s="25" t="s">
        <v>15262</v>
      </c>
      <c r="G8394" s="25" t="s">
        <v>15263</v>
      </c>
      <c r="H8394" s="25" t="s">
        <v>15264</v>
      </c>
      <c r="I8394" s="25" t="s">
        <v>15265</v>
      </c>
      <c r="J8394" s="25" t="s">
        <v>15266</v>
      </c>
      <c r="K8394" s="25" t="s">
        <v>15267</v>
      </c>
      <c r="L8394" s="22"/>
      <c r="M8394" s="22"/>
    </row>
    <row r="8395" spans="1:13" ht="15.15" customHeight="1" thickBot="1" x14ac:dyDescent="0.35">
      <c r="A8395" s="22"/>
      <c r="B8395" s="22"/>
      <c r="C8395" s="22"/>
      <c r="D8395" s="26"/>
      <c r="E8395" s="27"/>
      <c r="F8395" s="28">
        <v>1</v>
      </c>
      <c r="G8395" s="29">
        <v>760.23</v>
      </c>
      <c r="H8395" s="29"/>
      <c r="I8395" s="29"/>
      <c r="J8395" s="31">
        <f>ROUND(F8395*G8395,3)</f>
        <v>760.23</v>
      </c>
      <c r="K8395" s="42"/>
      <c r="L8395" s="22"/>
      <c r="M8395" s="22"/>
    </row>
    <row r="8396" spans="1:13" ht="15.15" customHeight="1" thickBot="1" x14ac:dyDescent="0.35">
      <c r="A8396" s="22"/>
      <c r="B8396" s="22"/>
      <c r="C8396" s="22"/>
      <c r="D8396" s="26"/>
      <c r="E8396" s="5"/>
      <c r="F8396" s="3">
        <v>-2</v>
      </c>
      <c r="G8396" s="20">
        <v>10.17</v>
      </c>
      <c r="H8396" s="20"/>
      <c r="I8396" s="20"/>
      <c r="J8396" s="30">
        <f>ROUND(F8396*G8396,3)</f>
        <v>-20.34</v>
      </c>
      <c r="K8396" s="32">
        <f>SUM(J8395:J8396)</f>
        <v>739.89</v>
      </c>
      <c r="L8396" s="22"/>
      <c r="M8396" s="22"/>
    </row>
    <row r="8397" spans="1:13" ht="15.45" customHeight="1" thickBot="1" x14ac:dyDescent="0.35">
      <c r="A8397" s="10" t="s">
        <v>15268</v>
      </c>
      <c r="B8397" s="5" t="s">
        <v>15269</v>
      </c>
      <c r="C8397" s="5" t="s">
        <v>15270</v>
      </c>
      <c r="D8397" s="84" t="s">
        <v>15271</v>
      </c>
      <c r="E8397" s="84"/>
      <c r="F8397" s="84"/>
      <c r="G8397" s="84"/>
      <c r="H8397" s="84"/>
      <c r="I8397" s="84"/>
      <c r="J8397" s="84"/>
      <c r="K8397" s="20">
        <f>SUM(K8400:K8400)</f>
        <v>22.5</v>
      </c>
      <c r="L8397" s="21">
        <f>ROUND(0*(1+M2/100),2)</f>
        <v>0</v>
      </c>
      <c r="M8397" s="21">
        <f>ROUND(K8397*L8397,2)</f>
        <v>0</v>
      </c>
    </row>
    <row r="8398" spans="1:13" ht="85.95" customHeight="1" thickBot="1" x14ac:dyDescent="0.35">
      <c r="A8398" s="22"/>
      <c r="B8398" s="22"/>
      <c r="C8398" s="22"/>
      <c r="D8398" s="84" t="s">
        <v>15272</v>
      </c>
      <c r="E8398" s="84"/>
      <c r="F8398" s="84"/>
      <c r="G8398" s="84"/>
      <c r="H8398" s="84"/>
      <c r="I8398" s="84"/>
      <c r="J8398" s="84"/>
      <c r="K8398" s="84"/>
      <c r="L8398" s="84"/>
      <c r="M8398" s="84"/>
    </row>
    <row r="8399" spans="1:13" ht="15.15" customHeight="1" thickBot="1" x14ac:dyDescent="0.35">
      <c r="A8399" s="22"/>
      <c r="B8399" s="22"/>
      <c r="C8399" s="22"/>
      <c r="D8399" s="22"/>
      <c r="E8399" s="23"/>
      <c r="F8399" s="25" t="s">
        <v>15273</v>
      </c>
      <c r="G8399" s="25" t="s">
        <v>15274</v>
      </c>
      <c r="H8399" s="25" t="s">
        <v>15275</v>
      </c>
      <c r="I8399" s="25" t="s">
        <v>15276</v>
      </c>
      <c r="J8399" s="25" t="s">
        <v>15277</v>
      </c>
      <c r="K8399" s="25" t="s">
        <v>15278</v>
      </c>
      <c r="L8399" s="22"/>
      <c r="M8399" s="22"/>
    </row>
    <row r="8400" spans="1:13" ht="21.3" customHeight="1" thickBot="1" x14ac:dyDescent="0.35">
      <c r="A8400" s="22"/>
      <c r="B8400" s="22"/>
      <c r="C8400" s="22"/>
      <c r="D8400" s="26"/>
      <c r="E8400" s="27" t="s">
        <v>15279</v>
      </c>
      <c r="F8400" s="28">
        <v>1</v>
      </c>
      <c r="G8400" s="29">
        <v>15</v>
      </c>
      <c r="H8400" s="29">
        <v>1.5</v>
      </c>
      <c r="I8400" s="29"/>
      <c r="J8400" s="31">
        <f>ROUND(F8400*G8400*H8400,3)</f>
        <v>22.5</v>
      </c>
      <c r="K8400" s="33">
        <f>SUM(J8400:J8400)</f>
        <v>22.5</v>
      </c>
      <c r="L8400" s="22"/>
      <c r="M8400" s="22"/>
    </row>
    <row r="8401" spans="1:13" ht="15.45" customHeight="1" thickBot="1" x14ac:dyDescent="0.35">
      <c r="A8401" s="10" t="s">
        <v>15280</v>
      </c>
      <c r="B8401" s="5" t="s">
        <v>15281</v>
      </c>
      <c r="C8401" s="5" t="s">
        <v>15282</v>
      </c>
      <c r="D8401" s="84" t="s">
        <v>15283</v>
      </c>
      <c r="E8401" s="84"/>
      <c r="F8401" s="84"/>
      <c r="G8401" s="84"/>
      <c r="H8401" s="84"/>
      <c r="I8401" s="84"/>
      <c r="J8401" s="84"/>
      <c r="K8401" s="20">
        <f>SUM(K8404:K8404)</f>
        <v>35</v>
      </c>
      <c r="L8401" s="21">
        <f>ROUND(0*(1+M2/100),2)</f>
        <v>0</v>
      </c>
      <c r="M8401" s="21">
        <f>ROUND(K8401*L8401,2)</f>
        <v>0</v>
      </c>
    </row>
    <row r="8402" spans="1:13" ht="30.6" customHeight="1" thickBot="1" x14ac:dyDescent="0.35">
      <c r="A8402" s="22"/>
      <c r="B8402" s="22"/>
      <c r="C8402" s="22"/>
      <c r="D8402" s="84" t="s">
        <v>15284</v>
      </c>
      <c r="E8402" s="84"/>
      <c r="F8402" s="84"/>
      <c r="G8402" s="84"/>
      <c r="H8402" s="84"/>
      <c r="I8402" s="84"/>
      <c r="J8402" s="84"/>
      <c r="K8402" s="84"/>
      <c r="L8402" s="84"/>
      <c r="M8402" s="84"/>
    </row>
    <row r="8403" spans="1:13" ht="15.15" customHeight="1" thickBot="1" x14ac:dyDescent="0.35">
      <c r="A8403" s="22"/>
      <c r="B8403" s="22"/>
      <c r="C8403" s="22"/>
      <c r="D8403" s="22"/>
      <c r="E8403" s="23"/>
      <c r="F8403" s="25" t="s">
        <v>15285</v>
      </c>
      <c r="G8403" s="25" t="s">
        <v>15286</v>
      </c>
      <c r="H8403" s="25" t="s">
        <v>15287</v>
      </c>
      <c r="I8403" s="25" t="s">
        <v>15288</v>
      </c>
      <c r="J8403" s="25" t="s">
        <v>15289</v>
      </c>
      <c r="K8403" s="25" t="s">
        <v>15290</v>
      </c>
      <c r="L8403" s="22"/>
      <c r="M8403" s="22"/>
    </row>
    <row r="8404" spans="1:13" ht="15.15" customHeight="1" thickBot="1" x14ac:dyDescent="0.35">
      <c r="A8404" s="22"/>
      <c r="B8404" s="22"/>
      <c r="C8404" s="22"/>
      <c r="D8404" s="26"/>
      <c r="E8404" s="27"/>
      <c r="F8404" s="28">
        <v>35</v>
      </c>
      <c r="G8404" s="29"/>
      <c r="H8404" s="29"/>
      <c r="I8404" s="29"/>
      <c r="J8404" s="31">
        <f>ROUND(F8404,3)</f>
        <v>35</v>
      </c>
      <c r="K8404" s="33">
        <f>SUM(J8404:J8404)</f>
        <v>35</v>
      </c>
      <c r="L8404" s="22"/>
      <c r="M8404" s="22"/>
    </row>
    <row r="8405" spans="1:13" ht="15.45" customHeight="1" thickBot="1" x14ac:dyDescent="0.35">
      <c r="A8405" s="34"/>
      <c r="B8405" s="34"/>
      <c r="C8405" s="34"/>
      <c r="D8405" s="35" t="s">
        <v>15291</v>
      </c>
      <c r="E8405" s="36"/>
      <c r="F8405" s="36"/>
      <c r="G8405" s="36"/>
      <c r="H8405" s="36"/>
      <c r="I8405" s="36"/>
      <c r="J8405" s="36"/>
      <c r="K8405" s="36"/>
      <c r="L8405" s="37">
        <f>M8359+M8368+M8392+M8397+M8401</f>
        <v>0</v>
      </c>
      <c r="M8405" s="37">
        <f>ROUND(L8405,2)</f>
        <v>0</v>
      </c>
    </row>
    <row r="8406" spans="1:13" ht="15.45" customHeight="1" thickBot="1" x14ac:dyDescent="0.35">
      <c r="A8406" s="38" t="s">
        <v>15292</v>
      </c>
      <c r="B8406" s="38" t="s">
        <v>15293</v>
      </c>
      <c r="C8406" s="39"/>
      <c r="D8406" s="85" t="s">
        <v>15294</v>
      </c>
      <c r="E8406" s="85"/>
      <c r="F8406" s="85"/>
      <c r="G8406" s="85"/>
      <c r="H8406" s="85"/>
      <c r="I8406" s="85"/>
      <c r="J8406" s="85"/>
      <c r="K8406" s="39"/>
      <c r="L8406" s="40">
        <f>L8431</f>
        <v>0</v>
      </c>
      <c r="M8406" s="40">
        <f>ROUND(L8406,2)</f>
        <v>0</v>
      </c>
    </row>
    <row r="8407" spans="1:13" ht="15.45" customHeight="1" thickBot="1" x14ac:dyDescent="0.35">
      <c r="A8407" s="10" t="s">
        <v>15295</v>
      </c>
      <c r="B8407" s="5" t="s">
        <v>15296</v>
      </c>
      <c r="C8407" s="5" t="s">
        <v>15297</v>
      </c>
      <c r="D8407" s="84" t="s">
        <v>15298</v>
      </c>
      <c r="E8407" s="84"/>
      <c r="F8407" s="84"/>
      <c r="G8407" s="84"/>
      <c r="H8407" s="84"/>
      <c r="I8407" s="84"/>
      <c r="J8407" s="84"/>
      <c r="K8407" s="20">
        <f>SUM(K8410:K8410)</f>
        <v>2</v>
      </c>
      <c r="L8407" s="21">
        <f>ROUND(0*(1+M2/100),2)</f>
        <v>0</v>
      </c>
      <c r="M8407" s="21">
        <f>ROUND(K8407*L8407,2)</f>
        <v>0</v>
      </c>
    </row>
    <row r="8408" spans="1:13" ht="67.5" customHeight="1" thickBot="1" x14ac:dyDescent="0.35">
      <c r="A8408" s="22"/>
      <c r="B8408" s="22"/>
      <c r="C8408" s="22"/>
      <c r="D8408" s="84" t="s">
        <v>15299</v>
      </c>
      <c r="E8408" s="84"/>
      <c r="F8408" s="84"/>
      <c r="G8408" s="84"/>
      <c r="H8408" s="84"/>
      <c r="I8408" s="84"/>
      <c r="J8408" s="84"/>
      <c r="K8408" s="84"/>
      <c r="L8408" s="84"/>
      <c r="M8408" s="84"/>
    </row>
    <row r="8409" spans="1:13" ht="15.15" customHeight="1" thickBot="1" x14ac:dyDescent="0.35">
      <c r="A8409" s="22"/>
      <c r="B8409" s="22"/>
      <c r="C8409" s="22"/>
      <c r="D8409" s="22"/>
      <c r="E8409" s="23"/>
      <c r="F8409" s="25" t="s">
        <v>15300</v>
      </c>
      <c r="G8409" s="25" t="s">
        <v>15301</v>
      </c>
      <c r="H8409" s="25" t="s">
        <v>15302</v>
      </c>
      <c r="I8409" s="25" t="s">
        <v>15303</v>
      </c>
      <c r="J8409" s="25" t="s">
        <v>15304</v>
      </c>
      <c r="K8409" s="25" t="s">
        <v>15305</v>
      </c>
      <c r="L8409" s="22"/>
      <c r="M8409" s="22"/>
    </row>
    <row r="8410" spans="1:13" ht="15.15" customHeight="1" thickBot="1" x14ac:dyDescent="0.35">
      <c r="A8410" s="22"/>
      <c r="B8410" s="22"/>
      <c r="C8410" s="22"/>
      <c r="D8410" s="26"/>
      <c r="E8410" s="27"/>
      <c r="F8410" s="28">
        <v>2</v>
      </c>
      <c r="G8410" s="29"/>
      <c r="H8410" s="29"/>
      <c r="I8410" s="29"/>
      <c r="J8410" s="31">
        <f>ROUND(F8410,3)</f>
        <v>2</v>
      </c>
      <c r="K8410" s="33">
        <f>SUM(J8410:J8410)</f>
        <v>2</v>
      </c>
      <c r="L8410" s="22"/>
      <c r="M8410" s="22"/>
    </row>
    <row r="8411" spans="1:13" ht="15.45" customHeight="1" thickBot="1" x14ac:dyDescent="0.35">
      <c r="A8411" s="10" t="s">
        <v>15306</v>
      </c>
      <c r="B8411" s="5" t="s">
        <v>15307</v>
      </c>
      <c r="C8411" s="5" t="s">
        <v>15308</v>
      </c>
      <c r="D8411" s="84" t="s">
        <v>15309</v>
      </c>
      <c r="E8411" s="84"/>
      <c r="F8411" s="84"/>
      <c r="G8411" s="84"/>
      <c r="H8411" s="84"/>
      <c r="I8411" s="84"/>
      <c r="J8411" s="84"/>
      <c r="K8411" s="20">
        <f>SUM(K8414:K8414)</f>
        <v>4</v>
      </c>
      <c r="L8411" s="21">
        <f>ROUND(0*(1+M2/100),2)</f>
        <v>0</v>
      </c>
      <c r="M8411" s="21">
        <f>ROUND(K8411*L8411,2)</f>
        <v>0</v>
      </c>
    </row>
    <row r="8412" spans="1:13" ht="49.05" customHeight="1" thickBot="1" x14ac:dyDescent="0.35">
      <c r="A8412" s="22"/>
      <c r="B8412" s="22"/>
      <c r="C8412" s="22"/>
      <c r="D8412" s="84" t="s">
        <v>15310</v>
      </c>
      <c r="E8412" s="84"/>
      <c r="F8412" s="84"/>
      <c r="G8412" s="84"/>
      <c r="H8412" s="84"/>
      <c r="I8412" s="84"/>
      <c r="J8412" s="84"/>
      <c r="K8412" s="84"/>
      <c r="L8412" s="84"/>
      <c r="M8412" s="84"/>
    </row>
    <row r="8413" spans="1:13" ht="15.15" customHeight="1" thickBot="1" x14ac:dyDescent="0.35">
      <c r="A8413" s="22"/>
      <c r="B8413" s="22"/>
      <c r="C8413" s="22"/>
      <c r="D8413" s="22"/>
      <c r="E8413" s="23"/>
      <c r="F8413" s="25" t="s">
        <v>15311</v>
      </c>
      <c r="G8413" s="25" t="s">
        <v>15312</v>
      </c>
      <c r="H8413" s="25" t="s">
        <v>15313</v>
      </c>
      <c r="I8413" s="25" t="s">
        <v>15314</v>
      </c>
      <c r="J8413" s="25" t="s">
        <v>15315</v>
      </c>
      <c r="K8413" s="25" t="s">
        <v>15316</v>
      </c>
      <c r="L8413" s="22"/>
      <c r="M8413" s="22"/>
    </row>
    <row r="8414" spans="1:13" ht="15.15" customHeight="1" thickBot="1" x14ac:dyDescent="0.35">
      <c r="A8414" s="22"/>
      <c r="B8414" s="22"/>
      <c r="C8414" s="22"/>
      <c r="D8414" s="26"/>
      <c r="E8414" s="27"/>
      <c r="F8414" s="28">
        <v>4</v>
      </c>
      <c r="G8414" s="29"/>
      <c r="H8414" s="29"/>
      <c r="I8414" s="29"/>
      <c r="J8414" s="31">
        <f>ROUND(F8414,3)</f>
        <v>4</v>
      </c>
      <c r="K8414" s="33">
        <f>SUM(J8414:J8414)</f>
        <v>4</v>
      </c>
      <c r="L8414" s="22"/>
      <c r="M8414" s="22"/>
    </row>
    <row r="8415" spans="1:13" ht="15.45" customHeight="1" thickBot="1" x14ac:dyDescent="0.35">
      <c r="A8415" s="10" t="s">
        <v>15317</v>
      </c>
      <c r="B8415" s="5" t="s">
        <v>15318</v>
      </c>
      <c r="C8415" s="5" t="s">
        <v>15319</v>
      </c>
      <c r="D8415" s="84" t="s">
        <v>15320</v>
      </c>
      <c r="E8415" s="84"/>
      <c r="F8415" s="84"/>
      <c r="G8415" s="84"/>
      <c r="H8415" s="84"/>
      <c r="I8415" s="84"/>
      <c r="J8415" s="84"/>
      <c r="K8415" s="20">
        <f>SUM(K8418:K8418)</f>
        <v>3</v>
      </c>
      <c r="L8415" s="21">
        <f>ROUND(0*(1+M2/100),2)</f>
        <v>0</v>
      </c>
      <c r="M8415" s="21">
        <f>ROUND(K8415*L8415,2)</f>
        <v>0</v>
      </c>
    </row>
    <row r="8416" spans="1:13" ht="30.6" customHeight="1" thickBot="1" x14ac:dyDescent="0.35">
      <c r="A8416" s="22"/>
      <c r="B8416" s="22"/>
      <c r="C8416" s="22"/>
      <c r="D8416" s="84" t="s">
        <v>15321</v>
      </c>
      <c r="E8416" s="84"/>
      <c r="F8416" s="84"/>
      <c r="G8416" s="84"/>
      <c r="H8416" s="84"/>
      <c r="I8416" s="84"/>
      <c r="J8416" s="84"/>
      <c r="K8416" s="84"/>
      <c r="L8416" s="84"/>
      <c r="M8416" s="84"/>
    </row>
    <row r="8417" spans="1:13" ht="15.15" customHeight="1" thickBot="1" x14ac:dyDescent="0.35">
      <c r="A8417" s="22"/>
      <c r="B8417" s="22"/>
      <c r="C8417" s="22"/>
      <c r="D8417" s="22"/>
      <c r="E8417" s="23"/>
      <c r="F8417" s="25" t="s">
        <v>15322</v>
      </c>
      <c r="G8417" s="25" t="s">
        <v>15323</v>
      </c>
      <c r="H8417" s="25" t="s">
        <v>15324</v>
      </c>
      <c r="I8417" s="25" t="s">
        <v>15325</v>
      </c>
      <c r="J8417" s="25" t="s">
        <v>15326</v>
      </c>
      <c r="K8417" s="25" t="s">
        <v>15327</v>
      </c>
      <c r="L8417" s="22"/>
      <c r="M8417" s="22"/>
    </row>
    <row r="8418" spans="1:13" ht="15.15" customHeight="1" thickBot="1" x14ac:dyDescent="0.35">
      <c r="A8418" s="22"/>
      <c r="B8418" s="22"/>
      <c r="C8418" s="22"/>
      <c r="D8418" s="26"/>
      <c r="E8418" s="27"/>
      <c r="F8418" s="28">
        <v>3</v>
      </c>
      <c r="G8418" s="29"/>
      <c r="H8418" s="29"/>
      <c r="I8418" s="29"/>
      <c r="J8418" s="31">
        <f>ROUND(F8418,3)</f>
        <v>3</v>
      </c>
      <c r="K8418" s="33">
        <f>SUM(J8418:J8418)</f>
        <v>3</v>
      </c>
      <c r="L8418" s="22"/>
      <c r="M8418" s="22"/>
    </row>
    <row r="8419" spans="1:13" ht="15.45" customHeight="1" thickBot="1" x14ac:dyDescent="0.35">
      <c r="A8419" s="10" t="s">
        <v>15328</v>
      </c>
      <c r="B8419" s="5" t="s">
        <v>15329</v>
      </c>
      <c r="C8419" s="5" t="s">
        <v>15330</v>
      </c>
      <c r="D8419" s="84" t="s">
        <v>15331</v>
      </c>
      <c r="E8419" s="84"/>
      <c r="F8419" s="84"/>
      <c r="G8419" s="84"/>
      <c r="H8419" s="84"/>
      <c r="I8419" s="84"/>
      <c r="J8419" s="84"/>
      <c r="K8419" s="20">
        <f>SUM(K8422:K8422)</f>
        <v>8</v>
      </c>
      <c r="L8419" s="21">
        <f>ROUND(0*(1+M2/100),2)</f>
        <v>0</v>
      </c>
      <c r="M8419" s="21">
        <f>ROUND(K8419*L8419,2)</f>
        <v>0</v>
      </c>
    </row>
    <row r="8420" spans="1:13" ht="30.6" customHeight="1" thickBot="1" x14ac:dyDescent="0.35">
      <c r="A8420" s="22"/>
      <c r="B8420" s="22"/>
      <c r="C8420" s="22"/>
      <c r="D8420" s="84" t="s">
        <v>15332</v>
      </c>
      <c r="E8420" s="84"/>
      <c r="F8420" s="84"/>
      <c r="G8420" s="84"/>
      <c r="H8420" s="84"/>
      <c r="I8420" s="84"/>
      <c r="J8420" s="84"/>
      <c r="K8420" s="84"/>
      <c r="L8420" s="84"/>
      <c r="M8420" s="84"/>
    </row>
    <row r="8421" spans="1:13" ht="15.15" customHeight="1" thickBot="1" x14ac:dyDescent="0.35">
      <c r="A8421" s="22"/>
      <c r="B8421" s="22"/>
      <c r="C8421" s="22"/>
      <c r="D8421" s="22"/>
      <c r="E8421" s="23"/>
      <c r="F8421" s="25" t="s">
        <v>15333</v>
      </c>
      <c r="G8421" s="25" t="s">
        <v>15334</v>
      </c>
      <c r="H8421" s="25" t="s">
        <v>15335</v>
      </c>
      <c r="I8421" s="25" t="s">
        <v>15336</v>
      </c>
      <c r="J8421" s="25" t="s">
        <v>15337</v>
      </c>
      <c r="K8421" s="25" t="s">
        <v>15338</v>
      </c>
      <c r="L8421" s="22"/>
      <c r="M8421" s="22"/>
    </row>
    <row r="8422" spans="1:13" ht="15.15" customHeight="1" thickBot="1" x14ac:dyDescent="0.35">
      <c r="A8422" s="22"/>
      <c r="B8422" s="22"/>
      <c r="C8422" s="22"/>
      <c r="D8422" s="26"/>
      <c r="E8422" s="27"/>
      <c r="F8422" s="28">
        <v>8</v>
      </c>
      <c r="G8422" s="29"/>
      <c r="H8422" s="29"/>
      <c r="I8422" s="29"/>
      <c r="J8422" s="31">
        <f>ROUND(F8422,3)</f>
        <v>8</v>
      </c>
      <c r="K8422" s="33">
        <f>SUM(J8422:J8422)</f>
        <v>8</v>
      </c>
      <c r="L8422" s="22"/>
      <c r="M8422" s="22"/>
    </row>
    <row r="8423" spans="1:13" ht="15.45" customHeight="1" thickBot="1" x14ac:dyDescent="0.35">
      <c r="A8423" s="10" t="s">
        <v>15339</v>
      </c>
      <c r="B8423" s="5" t="s">
        <v>15340</v>
      </c>
      <c r="C8423" s="5" t="s">
        <v>15341</v>
      </c>
      <c r="D8423" s="84" t="s">
        <v>15342</v>
      </c>
      <c r="E8423" s="84"/>
      <c r="F8423" s="84"/>
      <c r="G8423" s="84"/>
      <c r="H8423" s="84"/>
      <c r="I8423" s="84"/>
      <c r="J8423" s="84"/>
      <c r="K8423" s="20">
        <f>SUM(K8426:K8426)</f>
        <v>6</v>
      </c>
      <c r="L8423" s="21">
        <f>ROUND(0*(1+M2/100),2)</f>
        <v>0</v>
      </c>
      <c r="M8423" s="21">
        <f>ROUND(K8423*L8423,2)</f>
        <v>0</v>
      </c>
    </row>
    <row r="8424" spans="1:13" ht="30.6" customHeight="1" thickBot="1" x14ac:dyDescent="0.35">
      <c r="A8424" s="22"/>
      <c r="B8424" s="22"/>
      <c r="C8424" s="22"/>
      <c r="D8424" s="84" t="s">
        <v>15343</v>
      </c>
      <c r="E8424" s="84"/>
      <c r="F8424" s="84"/>
      <c r="G8424" s="84"/>
      <c r="H8424" s="84"/>
      <c r="I8424" s="84"/>
      <c r="J8424" s="84"/>
      <c r="K8424" s="84"/>
      <c r="L8424" s="84"/>
      <c r="M8424" s="84"/>
    </row>
    <row r="8425" spans="1:13" ht="15.15" customHeight="1" thickBot="1" x14ac:dyDescent="0.35">
      <c r="A8425" s="22"/>
      <c r="B8425" s="22"/>
      <c r="C8425" s="22"/>
      <c r="D8425" s="22"/>
      <c r="E8425" s="23"/>
      <c r="F8425" s="25" t="s">
        <v>15344</v>
      </c>
      <c r="G8425" s="25" t="s">
        <v>15345</v>
      </c>
      <c r="H8425" s="25" t="s">
        <v>15346</v>
      </c>
      <c r="I8425" s="25" t="s">
        <v>15347</v>
      </c>
      <c r="J8425" s="25" t="s">
        <v>15348</v>
      </c>
      <c r="K8425" s="25" t="s">
        <v>15349</v>
      </c>
      <c r="L8425" s="22"/>
      <c r="M8425" s="22"/>
    </row>
    <row r="8426" spans="1:13" ht="15.15" customHeight="1" thickBot="1" x14ac:dyDescent="0.35">
      <c r="A8426" s="22"/>
      <c r="B8426" s="22"/>
      <c r="C8426" s="22"/>
      <c r="D8426" s="26"/>
      <c r="E8426" s="27"/>
      <c r="F8426" s="28">
        <v>6</v>
      </c>
      <c r="G8426" s="29"/>
      <c r="H8426" s="29"/>
      <c r="I8426" s="29"/>
      <c r="J8426" s="31">
        <f>ROUND(F8426,3)</f>
        <v>6</v>
      </c>
      <c r="K8426" s="33">
        <f>SUM(J8426:J8426)</f>
        <v>6</v>
      </c>
      <c r="L8426" s="22"/>
      <c r="M8426" s="22"/>
    </row>
    <row r="8427" spans="1:13" ht="15.45" customHeight="1" thickBot="1" x14ac:dyDescent="0.35">
      <c r="A8427" s="10" t="s">
        <v>15350</v>
      </c>
      <c r="B8427" s="5" t="s">
        <v>15351</v>
      </c>
      <c r="C8427" s="5" t="s">
        <v>15352</v>
      </c>
      <c r="D8427" s="84" t="s">
        <v>15353</v>
      </c>
      <c r="E8427" s="84"/>
      <c r="F8427" s="84"/>
      <c r="G8427" s="84"/>
      <c r="H8427" s="84"/>
      <c r="I8427" s="84"/>
      <c r="J8427" s="84"/>
      <c r="K8427" s="20">
        <f>SUM(K8430:K8430)</f>
        <v>2</v>
      </c>
      <c r="L8427" s="21">
        <f>ROUND(0*(1+M2/100),2)</f>
        <v>0</v>
      </c>
      <c r="M8427" s="21">
        <f>ROUND(K8427*L8427,2)</f>
        <v>0</v>
      </c>
    </row>
    <row r="8428" spans="1:13" ht="30.6" customHeight="1" thickBot="1" x14ac:dyDescent="0.35">
      <c r="A8428" s="22"/>
      <c r="B8428" s="22"/>
      <c r="C8428" s="22"/>
      <c r="D8428" s="84" t="s">
        <v>15354</v>
      </c>
      <c r="E8428" s="84"/>
      <c r="F8428" s="84"/>
      <c r="G8428" s="84"/>
      <c r="H8428" s="84"/>
      <c r="I8428" s="84"/>
      <c r="J8428" s="84"/>
      <c r="K8428" s="84"/>
      <c r="L8428" s="84"/>
      <c r="M8428" s="84"/>
    </row>
    <row r="8429" spans="1:13" ht="15.15" customHeight="1" thickBot="1" x14ac:dyDescent="0.35">
      <c r="A8429" s="22"/>
      <c r="B8429" s="22"/>
      <c r="C8429" s="22"/>
      <c r="D8429" s="22"/>
      <c r="E8429" s="23"/>
      <c r="F8429" s="25" t="s">
        <v>15355</v>
      </c>
      <c r="G8429" s="25" t="s">
        <v>15356</v>
      </c>
      <c r="H8429" s="25" t="s">
        <v>15357</v>
      </c>
      <c r="I8429" s="25" t="s">
        <v>15358</v>
      </c>
      <c r="J8429" s="25" t="s">
        <v>15359</v>
      </c>
      <c r="K8429" s="25" t="s">
        <v>15360</v>
      </c>
      <c r="L8429" s="22"/>
      <c r="M8429" s="22"/>
    </row>
    <row r="8430" spans="1:13" ht="15.15" customHeight="1" thickBot="1" x14ac:dyDescent="0.35">
      <c r="A8430" s="22"/>
      <c r="B8430" s="22"/>
      <c r="C8430" s="22"/>
      <c r="D8430" s="26"/>
      <c r="E8430" s="27"/>
      <c r="F8430" s="28">
        <v>2</v>
      </c>
      <c r="G8430" s="29"/>
      <c r="H8430" s="29"/>
      <c r="I8430" s="29"/>
      <c r="J8430" s="31">
        <f>ROUND(F8430,3)</f>
        <v>2</v>
      </c>
      <c r="K8430" s="33">
        <f>SUM(J8430:J8430)</f>
        <v>2</v>
      </c>
      <c r="L8430" s="22"/>
      <c r="M8430" s="22"/>
    </row>
    <row r="8431" spans="1:13" ht="15.45" customHeight="1" thickBot="1" x14ac:dyDescent="0.35">
      <c r="A8431" s="34"/>
      <c r="B8431" s="34"/>
      <c r="C8431" s="34"/>
      <c r="D8431" s="35" t="s">
        <v>15361</v>
      </c>
      <c r="E8431" s="36"/>
      <c r="F8431" s="36"/>
      <c r="G8431" s="36"/>
      <c r="H8431" s="36"/>
      <c r="I8431" s="36"/>
      <c r="J8431" s="36"/>
      <c r="K8431" s="36"/>
      <c r="L8431" s="37">
        <f>M8407+M8411+M8415+M8419+M8423+M8427</f>
        <v>0</v>
      </c>
      <c r="M8431" s="37">
        <f>ROUND(L8431,2)</f>
        <v>0</v>
      </c>
    </row>
    <row r="8432" spans="1:13" ht="15.45" customHeight="1" thickBot="1" x14ac:dyDescent="0.35">
      <c r="A8432" s="38" t="s">
        <v>15362</v>
      </c>
      <c r="B8432" s="38" t="s">
        <v>15363</v>
      </c>
      <c r="C8432" s="39"/>
      <c r="D8432" s="85" t="s">
        <v>15364</v>
      </c>
      <c r="E8432" s="85"/>
      <c r="F8432" s="85"/>
      <c r="G8432" s="85"/>
      <c r="H8432" s="85"/>
      <c r="I8432" s="85"/>
      <c r="J8432" s="85"/>
      <c r="K8432" s="39"/>
      <c r="L8432" s="40">
        <f>L8440</f>
        <v>0</v>
      </c>
      <c r="M8432" s="40">
        <f>ROUND(L8432,2)</f>
        <v>0</v>
      </c>
    </row>
    <row r="8433" spans="1:13" ht="15.45" customHeight="1" thickBot="1" x14ac:dyDescent="0.35">
      <c r="A8433" s="10" t="s">
        <v>15365</v>
      </c>
      <c r="B8433" s="5" t="s">
        <v>15366</v>
      </c>
      <c r="C8433" s="5" t="s">
        <v>15367</v>
      </c>
      <c r="D8433" s="84" t="s">
        <v>15368</v>
      </c>
      <c r="E8433" s="84"/>
      <c r="F8433" s="84"/>
      <c r="G8433" s="84"/>
      <c r="H8433" s="84"/>
      <c r="I8433" s="84"/>
      <c r="J8433" s="84"/>
      <c r="K8433" s="20">
        <f>SUM(K8436:K8439)</f>
        <v>19.5</v>
      </c>
      <c r="L8433" s="21">
        <f>ROUND(0*(1+M2/100),2)</f>
        <v>0</v>
      </c>
      <c r="M8433" s="21">
        <f>ROUND(K8433*L8433,2)</f>
        <v>0</v>
      </c>
    </row>
    <row r="8434" spans="1:13" ht="85.95" customHeight="1" thickBot="1" x14ac:dyDescent="0.35">
      <c r="A8434" s="22"/>
      <c r="B8434" s="22"/>
      <c r="C8434" s="22"/>
      <c r="D8434" s="84" t="s">
        <v>15369</v>
      </c>
      <c r="E8434" s="84"/>
      <c r="F8434" s="84"/>
      <c r="G8434" s="84"/>
      <c r="H8434" s="84"/>
      <c r="I8434" s="84"/>
      <c r="J8434" s="84"/>
      <c r="K8434" s="84"/>
      <c r="L8434" s="84"/>
      <c r="M8434" s="84"/>
    </row>
    <row r="8435" spans="1:13" ht="15.15" customHeight="1" thickBot="1" x14ac:dyDescent="0.35">
      <c r="A8435" s="22"/>
      <c r="B8435" s="22"/>
      <c r="C8435" s="22"/>
      <c r="D8435" s="22"/>
      <c r="E8435" s="23"/>
      <c r="F8435" s="25" t="s">
        <v>15370</v>
      </c>
      <c r="G8435" s="25" t="s">
        <v>15371</v>
      </c>
      <c r="H8435" s="25" t="s">
        <v>15372</v>
      </c>
      <c r="I8435" s="25" t="s">
        <v>15373</v>
      </c>
      <c r="J8435" s="25" t="s">
        <v>15374</v>
      </c>
      <c r="K8435" s="25" t="s">
        <v>15375</v>
      </c>
      <c r="L8435" s="22"/>
      <c r="M8435" s="22"/>
    </row>
    <row r="8436" spans="1:13" ht="15.15" customHeight="1" thickBot="1" x14ac:dyDescent="0.35">
      <c r="A8436" s="22"/>
      <c r="B8436" s="22"/>
      <c r="C8436" s="22"/>
      <c r="D8436" s="26"/>
      <c r="E8436" s="27" t="s">
        <v>15376</v>
      </c>
      <c r="F8436" s="28">
        <v>1</v>
      </c>
      <c r="G8436" s="29">
        <v>6.3</v>
      </c>
      <c r="H8436" s="29"/>
      <c r="I8436" s="29">
        <v>1</v>
      </c>
      <c r="J8436" s="31">
        <f>ROUND(F8436*G8436*I8436,3)</f>
        <v>6.3</v>
      </c>
      <c r="K8436" s="42"/>
      <c r="L8436" s="22"/>
      <c r="M8436" s="22"/>
    </row>
    <row r="8437" spans="1:13" ht="15.15" customHeight="1" thickBot="1" x14ac:dyDescent="0.35">
      <c r="A8437" s="22"/>
      <c r="B8437" s="22"/>
      <c r="C8437" s="22"/>
      <c r="D8437" s="26"/>
      <c r="E8437" s="5"/>
      <c r="F8437" s="3">
        <v>1</v>
      </c>
      <c r="G8437" s="20">
        <v>4</v>
      </c>
      <c r="H8437" s="20"/>
      <c r="I8437" s="20">
        <v>1</v>
      </c>
      <c r="J8437" s="30">
        <f>ROUND(F8437*G8437*I8437,3)</f>
        <v>4</v>
      </c>
      <c r="K8437" s="22"/>
      <c r="L8437" s="22"/>
      <c r="M8437" s="22"/>
    </row>
    <row r="8438" spans="1:13" ht="15.15" customHeight="1" thickBot="1" x14ac:dyDescent="0.35">
      <c r="A8438" s="22"/>
      <c r="B8438" s="22"/>
      <c r="C8438" s="22"/>
      <c r="D8438" s="26"/>
      <c r="E8438" s="5"/>
      <c r="F8438" s="3">
        <v>1</v>
      </c>
      <c r="G8438" s="20">
        <v>4.4000000000000004</v>
      </c>
      <c r="H8438" s="20"/>
      <c r="I8438" s="20">
        <v>1</v>
      </c>
      <c r="J8438" s="30">
        <f>ROUND(F8438*G8438*I8438,3)</f>
        <v>4.4000000000000004</v>
      </c>
      <c r="K8438" s="22"/>
      <c r="L8438" s="22"/>
      <c r="M8438" s="22"/>
    </row>
    <row r="8439" spans="1:13" ht="15.15" customHeight="1" thickBot="1" x14ac:dyDescent="0.35">
      <c r="A8439" s="22"/>
      <c r="B8439" s="22"/>
      <c r="C8439" s="22"/>
      <c r="D8439" s="26"/>
      <c r="E8439" s="5"/>
      <c r="F8439" s="3">
        <v>1</v>
      </c>
      <c r="G8439" s="20">
        <v>4.8</v>
      </c>
      <c r="H8439" s="20"/>
      <c r="I8439" s="20">
        <v>1</v>
      </c>
      <c r="J8439" s="30">
        <f>ROUND(F8439*G8439*I8439,3)</f>
        <v>4.8</v>
      </c>
      <c r="K8439" s="32">
        <f>SUM(J8436:J8439)</f>
        <v>19.5</v>
      </c>
      <c r="L8439" s="22"/>
      <c r="M8439" s="22"/>
    </row>
    <row r="8440" spans="1:13" ht="15.45" customHeight="1" thickBot="1" x14ac:dyDescent="0.35">
      <c r="A8440" s="34"/>
      <c r="B8440" s="34"/>
      <c r="C8440" s="34"/>
      <c r="D8440" s="35" t="s">
        <v>15377</v>
      </c>
      <c r="E8440" s="36"/>
      <c r="F8440" s="36"/>
      <c r="G8440" s="36"/>
      <c r="H8440" s="36"/>
      <c r="I8440" s="36"/>
      <c r="J8440" s="36"/>
      <c r="K8440" s="36"/>
      <c r="L8440" s="37">
        <f>M8433</f>
        <v>0</v>
      </c>
      <c r="M8440" s="37">
        <f>ROUND(L8440,2)</f>
        <v>0</v>
      </c>
    </row>
    <row r="8441" spans="1:13" ht="15.45" customHeight="1" thickBot="1" x14ac:dyDescent="0.35">
      <c r="A8441" s="43"/>
      <c r="B8441" s="43"/>
      <c r="C8441" s="43"/>
      <c r="D8441" s="44" t="s">
        <v>15378</v>
      </c>
      <c r="E8441" s="45"/>
      <c r="F8441" s="45"/>
      <c r="G8441" s="45"/>
      <c r="H8441" s="45"/>
      <c r="I8441" s="45"/>
      <c r="J8441" s="45"/>
      <c r="K8441" s="45"/>
      <c r="L8441" s="46">
        <f>M8282+M8320+M8357+M8405+M8431+M8440</f>
        <v>0</v>
      </c>
      <c r="M8441" s="46">
        <f>ROUND(L8441,2)</f>
        <v>0</v>
      </c>
    </row>
    <row r="8442" spans="1:13" ht="15.45" customHeight="1" thickBot="1" x14ac:dyDescent="0.35">
      <c r="A8442" s="47" t="s">
        <v>15379</v>
      </c>
      <c r="B8442" s="47" t="s">
        <v>15380</v>
      </c>
      <c r="C8442" s="48"/>
      <c r="D8442" s="86" t="s">
        <v>15381</v>
      </c>
      <c r="E8442" s="86"/>
      <c r="F8442" s="86"/>
      <c r="G8442" s="86"/>
      <c r="H8442" s="86"/>
      <c r="I8442" s="86"/>
      <c r="J8442" s="86"/>
      <c r="K8442" s="48"/>
      <c r="L8442" s="49">
        <f>L8517</f>
        <v>0</v>
      </c>
      <c r="M8442" s="49">
        <f>ROUND(L8442,2)</f>
        <v>0</v>
      </c>
    </row>
    <row r="8443" spans="1:13" ht="15.45" customHeight="1" thickBot="1" x14ac:dyDescent="0.35">
      <c r="A8443" s="17" t="s">
        <v>15382</v>
      </c>
      <c r="B8443" s="17" t="s">
        <v>15383</v>
      </c>
      <c r="C8443" s="18"/>
      <c r="D8443" s="83" t="s">
        <v>15384</v>
      </c>
      <c r="E8443" s="83"/>
      <c r="F8443" s="83"/>
      <c r="G8443" s="83"/>
      <c r="H8443" s="83"/>
      <c r="I8443" s="83"/>
      <c r="J8443" s="83"/>
      <c r="K8443" s="18"/>
      <c r="L8443" s="19">
        <f>L8448</f>
        <v>0</v>
      </c>
      <c r="M8443" s="19">
        <f>ROUND(L8443,2)</f>
        <v>0</v>
      </c>
    </row>
    <row r="8444" spans="1:13" ht="15.45" customHeight="1" thickBot="1" x14ac:dyDescent="0.35">
      <c r="A8444" s="10" t="s">
        <v>15385</v>
      </c>
      <c r="B8444" s="5" t="s">
        <v>15386</v>
      </c>
      <c r="C8444" s="5" t="s">
        <v>15387</v>
      </c>
      <c r="D8444" s="84" t="s">
        <v>15388</v>
      </c>
      <c r="E8444" s="84"/>
      <c r="F8444" s="84"/>
      <c r="G8444" s="84"/>
      <c r="H8444" s="84"/>
      <c r="I8444" s="84"/>
      <c r="J8444" s="84"/>
      <c r="K8444" s="20">
        <f>SUM(K8447:K8447)</f>
        <v>805</v>
      </c>
      <c r="L8444" s="21">
        <f>ROUND(0*(1+M2/100),2)</f>
        <v>0</v>
      </c>
      <c r="M8444" s="21">
        <f>ROUND(K8444*L8444,2)</f>
        <v>0</v>
      </c>
    </row>
    <row r="8445" spans="1:13" ht="49.05" customHeight="1" thickBot="1" x14ac:dyDescent="0.35">
      <c r="A8445" s="22"/>
      <c r="B8445" s="22"/>
      <c r="C8445" s="22"/>
      <c r="D8445" s="84" t="s">
        <v>15389</v>
      </c>
      <c r="E8445" s="84"/>
      <c r="F8445" s="84"/>
      <c r="G8445" s="84"/>
      <c r="H8445" s="84"/>
      <c r="I8445" s="84"/>
      <c r="J8445" s="84"/>
      <c r="K8445" s="84"/>
      <c r="L8445" s="84"/>
      <c r="M8445" s="84"/>
    </row>
    <row r="8446" spans="1:13" ht="15.15" customHeight="1" thickBot="1" x14ac:dyDescent="0.35">
      <c r="A8446" s="22"/>
      <c r="B8446" s="22"/>
      <c r="C8446" s="22"/>
      <c r="D8446" s="22"/>
      <c r="E8446" s="23"/>
      <c r="F8446" s="25" t="s">
        <v>15390</v>
      </c>
      <c r="G8446" s="25" t="s">
        <v>15391</v>
      </c>
      <c r="H8446" s="25" t="s">
        <v>15392</v>
      </c>
      <c r="I8446" s="25" t="s">
        <v>15393</v>
      </c>
      <c r="J8446" s="25" t="s">
        <v>15394</v>
      </c>
      <c r="K8446" s="25" t="s">
        <v>15395</v>
      </c>
      <c r="L8446" s="22"/>
      <c r="M8446" s="22"/>
    </row>
    <row r="8447" spans="1:13" ht="15.15" customHeight="1" thickBot="1" x14ac:dyDescent="0.35">
      <c r="A8447" s="22"/>
      <c r="B8447" s="22"/>
      <c r="C8447" s="22"/>
      <c r="D8447" s="26"/>
      <c r="E8447" s="27"/>
      <c r="F8447" s="28">
        <v>805</v>
      </c>
      <c r="G8447" s="29"/>
      <c r="H8447" s="29"/>
      <c r="I8447" s="29"/>
      <c r="J8447" s="31">
        <f>ROUND(F8447,3)</f>
        <v>805</v>
      </c>
      <c r="K8447" s="33">
        <f>SUM(J8447:J8447)</f>
        <v>805</v>
      </c>
      <c r="L8447" s="22"/>
      <c r="M8447" s="22"/>
    </row>
    <row r="8448" spans="1:13" ht="15.45" customHeight="1" thickBot="1" x14ac:dyDescent="0.35">
      <c r="A8448" s="34"/>
      <c r="B8448" s="34"/>
      <c r="C8448" s="34"/>
      <c r="D8448" s="35" t="s">
        <v>15396</v>
      </c>
      <c r="E8448" s="36"/>
      <c r="F8448" s="36"/>
      <c r="G8448" s="36"/>
      <c r="H8448" s="36"/>
      <c r="I8448" s="36"/>
      <c r="J8448" s="36"/>
      <c r="K8448" s="36"/>
      <c r="L8448" s="37">
        <f>M8444</f>
        <v>0</v>
      </c>
      <c r="M8448" s="37">
        <f>ROUND(L8448,2)</f>
        <v>0</v>
      </c>
    </row>
    <row r="8449" spans="1:13" ht="15.45" customHeight="1" thickBot="1" x14ac:dyDescent="0.35">
      <c r="A8449" s="38" t="s">
        <v>15397</v>
      </c>
      <c r="B8449" s="38" t="s">
        <v>15398</v>
      </c>
      <c r="C8449" s="39"/>
      <c r="D8449" s="85" t="s">
        <v>15399</v>
      </c>
      <c r="E8449" s="85"/>
      <c r="F8449" s="85"/>
      <c r="G8449" s="85"/>
      <c r="H8449" s="85"/>
      <c r="I8449" s="85"/>
      <c r="J8449" s="85"/>
      <c r="K8449" s="39"/>
      <c r="L8449" s="40">
        <f>L8456</f>
        <v>0</v>
      </c>
      <c r="M8449" s="40">
        <f>ROUND(L8449,2)</f>
        <v>0</v>
      </c>
    </row>
    <row r="8450" spans="1:13" ht="15.45" customHeight="1" thickBot="1" x14ac:dyDescent="0.35">
      <c r="A8450" s="10" t="s">
        <v>15400</v>
      </c>
      <c r="B8450" s="5" t="s">
        <v>15401</v>
      </c>
      <c r="C8450" s="5" t="s">
        <v>15402</v>
      </c>
      <c r="D8450" s="84" t="s">
        <v>15403</v>
      </c>
      <c r="E8450" s="84"/>
      <c r="F8450" s="84"/>
      <c r="G8450" s="84"/>
      <c r="H8450" s="84"/>
      <c r="I8450" s="84"/>
      <c r="J8450" s="84"/>
      <c r="K8450" s="20">
        <f>SUM(K8453:K8455)</f>
        <v>433.2</v>
      </c>
      <c r="L8450" s="21">
        <f>ROUND(0*(1+M2/100),2)</f>
        <v>0</v>
      </c>
      <c r="M8450" s="21">
        <f>ROUND(K8450*L8450,2)</f>
        <v>0</v>
      </c>
    </row>
    <row r="8451" spans="1:13" ht="76.8" customHeight="1" thickBot="1" x14ac:dyDescent="0.35">
      <c r="A8451" s="22"/>
      <c r="B8451" s="22"/>
      <c r="C8451" s="22"/>
      <c r="D8451" s="84" t="s">
        <v>15404</v>
      </c>
      <c r="E8451" s="84"/>
      <c r="F8451" s="84"/>
      <c r="G8451" s="84"/>
      <c r="H8451" s="84"/>
      <c r="I8451" s="84"/>
      <c r="J8451" s="84"/>
      <c r="K8451" s="84"/>
      <c r="L8451" s="84"/>
      <c r="M8451" s="84"/>
    </row>
    <row r="8452" spans="1:13" ht="15.15" customHeight="1" thickBot="1" x14ac:dyDescent="0.35">
      <c r="A8452" s="22"/>
      <c r="B8452" s="22"/>
      <c r="C8452" s="22"/>
      <c r="D8452" s="22"/>
      <c r="E8452" s="23"/>
      <c r="F8452" s="25" t="s">
        <v>15405</v>
      </c>
      <c r="G8452" s="25" t="s">
        <v>15406</v>
      </c>
      <c r="H8452" s="25" t="s">
        <v>15407</v>
      </c>
      <c r="I8452" s="25" t="s">
        <v>15408</v>
      </c>
      <c r="J8452" s="25" t="s">
        <v>15409</v>
      </c>
      <c r="K8452" s="25" t="s">
        <v>15410</v>
      </c>
      <c r="L8452" s="22"/>
      <c r="M8452" s="22"/>
    </row>
    <row r="8453" spans="1:13" ht="15.15" customHeight="1" thickBot="1" x14ac:dyDescent="0.35">
      <c r="A8453" s="22"/>
      <c r="B8453" s="22"/>
      <c r="C8453" s="22"/>
      <c r="D8453" s="26"/>
      <c r="E8453" s="27"/>
      <c r="F8453" s="28">
        <v>49</v>
      </c>
      <c r="G8453" s="29">
        <v>1.2</v>
      </c>
      <c r="H8453" s="29"/>
      <c r="I8453" s="29"/>
      <c r="J8453" s="31">
        <f>ROUND(F8453*G8453,3)</f>
        <v>58.8</v>
      </c>
      <c r="K8453" s="42"/>
      <c r="L8453" s="22"/>
      <c r="M8453" s="22"/>
    </row>
    <row r="8454" spans="1:13" ht="15.15" customHeight="1" thickBot="1" x14ac:dyDescent="0.35">
      <c r="A8454" s="22"/>
      <c r="B8454" s="22"/>
      <c r="C8454" s="22"/>
      <c r="D8454" s="26"/>
      <c r="E8454" s="5"/>
      <c r="F8454" s="3">
        <v>40</v>
      </c>
      <c r="G8454" s="20">
        <v>1.2</v>
      </c>
      <c r="H8454" s="20"/>
      <c r="I8454" s="20"/>
      <c r="J8454" s="30">
        <f>ROUND(F8454*G8454,3)</f>
        <v>48</v>
      </c>
      <c r="K8454" s="22"/>
      <c r="L8454" s="22"/>
      <c r="M8454" s="22"/>
    </row>
    <row r="8455" spans="1:13" ht="15.15" customHeight="1" thickBot="1" x14ac:dyDescent="0.35">
      <c r="A8455" s="22"/>
      <c r="B8455" s="22"/>
      <c r="C8455" s="22"/>
      <c r="D8455" s="26"/>
      <c r="E8455" s="5"/>
      <c r="F8455" s="3">
        <v>272</v>
      </c>
      <c r="G8455" s="20">
        <v>1.2</v>
      </c>
      <c r="H8455" s="20"/>
      <c r="I8455" s="20"/>
      <c r="J8455" s="30">
        <f>ROUND(F8455*G8455,3)</f>
        <v>326.39999999999998</v>
      </c>
      <c r="K8455" s="32">
        <f>SUM(J8453:J8455)</f>
        <v>433.2</v>
      </c>
      <c r="L8455" s="22"/>
      <c r="M8455" s="22"/>
    </row>
    <row r="8456" spans="1:13" ht="15.45" customHeight="1" thickBot="1" x14ac:dyDescent="0.35">
      <c r="A8456" s="34"/>
      <c r="B8456" s="34"/>
      <c r="C8456" s="34"/>
      <c r="D8456" s="35" t="s">
        <v>15411</v>
      </c>
      <c r="E8456" s="36"/>
      <c r="F8456" s="36"/>
      <c r="G8456" s="36"/>
      <c r="H8456" s="36"/>
      <c r="I8456" s="36"/>
      <c r="J8456" s="36"/>
      <c r="K8456" s="36"/>
      <c r="L8456" s="37">
        <f>M8450</f>
        <v>0</v>
      </c>
      <c r="M8456" s="37">
        <f>ROUND(L8456,2)</f>
        <v>0</v>
      </c>
    </row>
    <row r="8457" spans="1:13" ht="15.45" customHeight="1" thickBot="1" x14ac:dyDescent="0.35">
      <c r="A8457" s="38" t="s">
        <v>15412</v>
      </c>
      <c r="B8457" s="38" t="s">
        <v>15413</v>
      </c>
      <c r="C8457" s="39"/>
      <c r="D8457" s="85" t="s">
        <v>15414</v>
      </c>
      <c r="E8457" s="85"/>
      <c r="F8457" s="85"/>
      <c r="G8457" s="85"/>
      <c r="H8457" s="85"/>
      <c r="I8457" s="85"/>
      <c r="J8457" s="85"/>
      <c r="K8457" s="39"/>
      <c r="L8457" s="40">
        <f>L8492</f>
        <v>0</v>
      </c>
      <c r="M8457" s="40">
        <f>ROUND(L8457,2)</f>
        <v>0</v>
      </c>
    </row>
    <row r="8458" spans="1:13" ht="15.45" customHeight="1" thickBot="1" x14ac:dyDescent="0.35">
      <c r="A8458" s="10" t="s">
        <v>15415</v>
      </c>
      <c r="B8458" s="5" t="s">
        <v>15416</v>
      </c>
      <c r="C8458" s="5" t="s">
        <v>15417</v>
      </c>
      <c r="D8458" s="84" t="s">
        <v>15418</v>
      </c>
      <c r="E8458" s="84"/>
      <c r="F8458" s="84"/>
      <c r="G8458" s="84"/>
      <c r="H8458" s="84"/>
      <c r="I8458" s="84"/>
      <c r="J8458" s="84"/>
      <c r="K8458" s="20">
        <f>SUM(K8461:K8461)</f>
        <v>24</v>
      </c>
      <c r="L8458" s="21">
        <f>ROUND(0*(1+M2/100),2)</f>
        <v>0</v>
      </c>
      <c r="M8458" s="21">
        <f>ROUND(K8458*L8458,2)</f>
        <v>0</v>
      </c>
    </row>
    <row r="8459" spans="1:13" ht="58.35" customHeight="1" thickBot="1" x14ac:dyDescent="0.35">
      <c r="A8459" s="22"/>
      <c r="B8459" s="22"/>
      <c r="C8459" s="22"/>
      <c r="D8459" s="84" t="s">
        <v>15419</v>
      </c>
      <c r="E8459" s="84"/>
      <c r="F8459" s="84"/>
      <c r="G8459" s="84"/>
      <c r="H8459" s="84"/>
      <c r="I8459" s="84"/>
      <c r="J8459" s="84"/>
      <c r="K8459" s="84"/>
      <c r="L8459" s="84"/>
      <c r="M8459" s="84"/>
    </row>
    <row r="8460" spans="1:13" ht="15.15" customHeight="1" thickBot="1" x14ac:dyDescent="0.35">
      <c r="A8460" s="22"/>
      <c r="B8460" s="22"/>
      <c r="C8460" s="22"/>
      <c r="D8460" s="22"/>
      <c r="E8460" s="23"/>
      <c r="F8460" s="25" t="s">
        <v>15420</v>
      </c>
      <c r="G8460" s="25" t="s">
        <v>15421</v>
      </c>
      <c r="H8460" s="25" t="s">
        <v>15422</v>
      </c>
      <c r="I8460" s="25" t="s">
        <v>15423</v>
      </c>
      <c r="J8460" s="25" t="s">
        <v>15424</v>
      </c>
      <c r="K8460" s="25" t="s">
        <v>15425</v>
      </c>
      <c r="L8460" s="22"/>
      <c r="M8460" s="22"/>
    </row>
    <row r="8461" spans="1:13" ht="15.15" customHeight="1" thickBot="1" x14ac:dyDescent="0.35">
      <c r="A8461" s="22"/>
      <c r="B8461" s="22"/>
      <c r="C8461" s="22"/>
      <c r="D8461" s="26"/>
      <c r="E8461" s="27">
        <v>170101</v>
      </c>
      <c r="F8461" s="28">
        <v>24</v>
      </c>
      <c r="G8461" s="29"/>
      <c r="H8461" s="29"/>
      <c r="I8461" s="29"/>
      <c r="J8461" s="31">
        <f>ROUND(F8461,3)</f>
        <v>24</v>
      </c>
      <c r="K8461" s="33">
        <f>SUM(J8461:J8461)</f>
        <v>24</v>
      </c>
      <c r="L8461" s="22"/>
      <c r="M8461" s="22"/>
    </row>
    <row r="8462" spans="1:13" ht="15.45" customHeight="1" thickBot="1" x14ac:dyDescent="0.35">
      <c r="A8462" s="10" t="s">
        <v>15426</v>
      </c>
      <c r="B8462" s="5" t="s">
        <v>15427</v>
      </c>
      <c r="C8462" s="5" t="s">
        <v>15428</v>
      </c>
      <c r="D8462" s="84" t="s">
        <v>15429</v>
      </c>
      <c r="E8462" s="84"/>
      <c r="F8462" s="84"/>
      <c r="G8462" s="84"/>
      <c r="H8462" s="84"/>
      <c r="I8462" s="84"/>
      <c r="J8462" s="84"/>
      <c r="K8462" s="20">
        <f>SUM(K8465:K8466)</f>
        <v>38</v>
      </c>
      <c r="L8462" s="21">
        <f>ROUND(0*(1+M2/100),2)</f>
        <v>0</v>
      </c>
      <c r="M8462" s="21">
        <f>ROUND(K8462*L8462,2)</f>
        <v>0</v>
      </c>
    </row>
    <row r="8463" spans="1:13" ht="58.35" customHeight="1" thickBot="1" x14ac:dyDescent="0.35">
      <c r="A8463" s="22"/>
      <c r="B8463" s="22"/>
      <c r="C8463" s="22"/>
      <c r="D8463" s="84" t="s">
        <v>15430</v>
      </c>
      <c r="E8463" s="84"/>
      <c r="F8463" s="84"/>
      <c r="G8463" s="84"/>
      <c r="H8463" s="84"/>
      <c r="I8463" s="84"/>
      <c r="J8463" s="84"/>
      <c r="K8463" s="84"/>
      <c r="L8463" s="84"/>
      <c r="M8463" s="84"/>
    </row>
    <row r="8464" spans="1:13" ht="15.15" customHeight="1" thickBot="1" x14ac:dyDescent="0.35">
      <c r="A8464" s="22"/>
      <c r="B8464" s="22"/>
      <c r="C8464" s="22"/>
      <c r="D8464" s="22"/>
      <c r="E8464" s="23"/>
      <c r="F8464" s="25" t="s">
        <v>15431</v>
      </c>
      <c r="G8464" s="25" t="s">
        <v>15432</v>
      </c>
      <c r="H8464" s="25" t="s">
        <v>15433</v>
      </c>
      <c r="I8464" s="25" t="s">
        <v>15434</v>
      </c>
      <c r="J8464" s="25" t="s">
        <v>15435</v>
      </c>
      <c r="K8464" s="25" t="s">
        <v>15436</v>
      </c>
      <c r="L8464" s="22"/>
      <c r="M8464" s="22"/>
    </row>
    <row r="8465" spans="1:13" ht="15.15" customHeight="1" thickBot="1" x14ac:dyDescent="0.35">
      <c r="A8465" s="22"/>
      <c r="B8465" s="22"/>
      <c r="C8465" s="22"/>
      <c r="D8465" s="26"/>
      <c r="E8465" s="27">
        <v>170102</v>
      </c>
      <c r="F8465" s="28">
        <v>26</v>
      </c>
      <c r="G8465" s="29"/>
      <c r="H8465" s="29"/>
      <c r="I8465" s="29"/>
      <c r="J8465" s="31">
        <f>ROUND(F8465,3)</f>
        <v>26</v>
      </c>
      <c r="K8465" s="42"/>
      <c r="L8465" s="22"/>
      <c r="M8465" s="22"/>
    </row>
    <row r="8466" spans="1:13" ht="15.15" customHeight="1" thickBot="1" x14ac:dyDescent="0.35">
      <c r="A8466" s="22"/>
      <c r="B8466" s="22"/>
      <c r="C8466" s="22"/>
      <c r="D8466" s="26"/>
      <c r="E8466" s="5">
        <v>170103</v>
      </c>
      <c r="F8466" s="3">
        <v>12</v>
      </c>
      <c r="G8466" s="20"/>
      <c r="H8466" s="20"/>
      <c r="I8466" s="20"/>
      <c r="J8466" s="30">
        <f>ROUND(F8466,3)</f>
        <v>12</v>
      </c>
      <c r="K8466" s="32">
        <f>SUM(J8465:J8466)</f>
        <v>38</v>
      </c>
      <c r="L8466" s="22"/>
      <c r="M8466" s="22"/>
    </row>
    <row r="8467" spans="1:13" ht="15.45" customHeight="1" thickBot="1" x14ac:dyDescent="0.35">
      <c r="A8467" s="10" t="s">
        <v>15437</v>
      </c>
      <c r="B8467" s="5" t="s">
        <v>15438</v>
      </c>
      <c r="C8467" s="5" t="s">
        <v>15439</v>
      </c>
      <c r="D8467" s="84" t="s">
        <v>15440</v>
      </c>
      <c r="E8467" s="84"/>
      <c r="F8467" s="84"/>
      <c r="G8467" s="84"/>
      <c r="H8467" s="84"/>
      <c r="I8467" s="84"/>
      <c r="J8467" s="84"/>
      <c r="K8467" s="20">
        <f>SUM(K8470:K8470)</f>
        <v>8</v>
      </c>
      <c r="L8467" s="21">
        <f>ROUND(0*(1+M2/100),2)</f>
        <v>0</v>
      </c>
      <c r="M8467" s="21">
        <f>ROUND(K8467*L8467,2)</f>
        <v>0</v>
      </c>
    </row>
    <row r="8468" spans="1:13" ht="58.35" customHeight="1" thickBot="1" x14ac:dyDescent="0.35">
      <c r="A8468" s="22"/>
      <c r="B8468" s="22"/>
      <c r="C8468" s="22"/>
      <c r="D8468" s="84" t="s">
        <v>15441</v>
      </c>
      <c r="E8468" s="84"/>
      <c r="F8468" s="84"/>
      <c r="G8468" s="84"/>
      <c r="H8468" s="84"/>
      <c r="I8468" s="84"/>
      <c r="J8468" s="84"/>
      <c r="K8468" s="84"/>
      <c r="L8468" s="84"/>
      <c r="M8468" s="84"/>
    </row>
    <row r="8469" spans="1:13" ht="15.15" customHeight="1" thickBot="1" x14ac:dyDescent="0.35">
      <c r="A8469" s="22"/>
      <c r="B8469" s="22"/>
      <c r="C8469" s="22"/>
      <c r="D8469" s="22"/>
      <c r="E8469" s="23"/>
      <c r="F8469" s="25" t="s">
        <v>15442</v>
      </c>
      <c r="G8469" s="25" t="s">
        <v>15443</v>
      </c>
      <c r="H8469" s="25" t="s">
        <v>15444</v>
      </c>
      <c r="I8469" s="25" t="s">
        <v>15445</v>
      </c>
      <c r="J8469" s="25" t="s">
        <v>15446</v>
      </c>
      <c r="K8469" s="25" t="s">
        <v>15447</v>
      </c>
      <c r="L8469" s="22"/>
      <c r="M8469" s="22"/>
    </row>
    <row r="8470" spans="1:13" ht="15.15" customHeight="1" thickBot="1" x14ac:dyDescent="0.35">
      <c r="A8470" s="22"/>
      <c r="B8470" s="22"/>
      <c r="C8470" s="22"/>
      <c r="D8470" s="26"/>
      <c r="E8470" s="27">
        <v>170201</v>
      </c>
      <c r="F8470" s="28">
        <v>8</v>
      </c>
      <c r="G8470" s="29"/>
      <c r="H8470" s="29"/>
      <c r="I8470" s="29"/>
      <c r="J8470" s="31">
        <f>ROUND(F8470,3)</f>
        <v>8</v>
      </c>
      <c r="K8470" s="33">
        <f>SUM(J8470:J8470)</f>
        <v>8</v>
      </c>
      <c r="L8470" s="22"/>
      <c r="M8470" s="22"/>
    </row>
    <row r="8471" spans="1:13" ht="15.45" customHeight="1" thickBot="1" x14ac:dyDescent="0.35">
      <c r="A8471" s="10" t="s">
        <v>15448</v>
      </c>
      <c r="B8471" s="5" t="s">
        <v>15449</v>
      </c>
      <c r="C8471" s="5" t="s">
        <v>15450</v>
      </c>
      <c r="D8471" s="84" t="s">
        <v>15451</v>
      </c>
      <c r="E8471" s="84"/>
      <c r="F8471" s="84"/>
      <c r="G8471" s="84"/>
      <c r="H8471" s="84"/>
      <c r="I8471" s="84"/>
      <c r="J8471" s="84"/>
      <c r="K8471" s="20">
        <f>SUM(K8474:K8474)</f>
        <v>3</v>
      </c>
      <c r="L8471" s="21">
        <f>ROUND(0*(1+M2/100),2)</f>
        <v>0</v>
      </c>
      <c r="M8471" s="21">
        <f>ROUND(K8471*L8471,2)</f>
        <v>0</v>
      </c>
    </row>
    <row r="8472" spans="1:13" ht="58.35" customHeight="1" thickBot="1" x14ac:dyDescent="0.35">
      <c r="A8472" s="22"/>
      <c r="B8472" s="22"/>
      <c r="C8472" s="22"/>
      <c r="D8472" s="84" t="s">
        <v>15452</v>
      </c>
      <c r="E8472" s="84"/>
      <c r="F8472" s="84"/>
      <c r="G8472" s="84"/>
      <c r="H8472" s="84"/>
      <c r="I8472" s="84"/>
      <c r="J8472" s="84"/>
      <c r="K8472" s="84"/>
      <c r="L8472" s="84"/>
      <c r="M8472" s="84"/>
    </row>
    <row r="8473" spans="1:13" ht="15.15" customHeight="1" thickBot="1" x14ac:dyDescent="0.35">
      <c r="A8473" s="22"/>
      <c r="B8473" s="22"/>
      <c r="C8473" s="22"/>
      <c r="D8473" s="22"/>
      <c r="E8473" s="23"/>
      <c r="F8473" s="25" t="s">
        <v>15453</v>
      </c>
      <c r="G8473" s="25" t="s">
        <v>15454</v>
      </c>
      <c r="H8473" s="25" t="s">
        <v>15455</v>
      </c>
      <c r="I8473" s="25" t="s">
        <v>15456</v>
      </c>
      <c r="J8473" s="25" t="s">
        <v>15457</v>
      </c>
      <c r="K8473" s="25" t="s">
        <v>15458</v>
      </c>
      <c r="L8473" s="22"/>
      <c r="M8473" s="22"/>
    </row>
    <row r="8474" spans="1:13" ht="15.15" customHeight="1" thickBot="1" x14ac:dyDescent="0.35">
      <c r="A8474" s="22"/>
      <c r="B8474" s="22"/>
      <c r="C8474" s="22"/>
      <c r="D8474" s="26"/>
      <c r="E8474" s="27">
        <v>170202</v>
      </c>
      <c r="F8474" s="28">
        <v>3</v>
      </c>
      <c r="G8474" s="29"/>
      <c r="H8474" s="29"/>
      <c r="I8474" s="29"/>
      <c r="J8474" s="31">
        <f>ROUND(F8474,3)</f>
        <v>3</v>
      </c>
      <c r="K8474" s="33">
        <f>SUM(J8474:J8474)</f>
        <v>3</v>
      </c>
      <c r="L8474" s="22"/>
      <c r="M8474" s="22"/>
    </row>
    <row r="8475" spans="1:13" ht="15.45" customHeight="1" thickBot="1" x14ac:dyDescent="0.35">
      <c r="A8475" s="10" t="s">
        <v>15459</v>
      </c>
      <c r="B8475" s="5" t="s">
        <v>15460</v>
      </c>
      <c r="C8475" s="5" t="s">
        <v>15461</v>
      </c>
      <c r="D8475" s="84" t="s">
        <v>15462</v>
      </c>
      <c r="E8475" s="84"/>
      <c r="F8475" s="84"/>
      <c r="G8475" s="84"/>
      <c r="H8475" s="84"/>
      <c r="I8475" s="84"/>
      <c r="J8475" s="84"/>
      <c r="K8475" s="20">
        <f>SUM(K8478:K8478)</f>
        <v>4</v>
      </c>
      <c r="L8475" s="21">
        <f>ROUND(0*(1+M2/100),2)</f>
        <v>0</v>
      </c>
      <c r="M8475" s="21">
        <f>ROUND(K8475*L8475,2)</f>
        <v>0</v>
      </c>
    </row>
    <row r="8476" spans="1:13" ht="58.35" customHeight="1" thickBot="1" x14ac:dyDescent="0.35">
      <c r="A8476" s="22"/>
      <c r="B8476" s="22"/>
      <c r="C8476" s="22"/>
      <c r="D8476" s="84" t="s">
        <v>15463</v>
      </c>
      <c r="E8476" s="84"/>
      <c r="F8476" s="84"/>
      <c r="G8476" s="84"/>
      <c r="H8476" s="84"/>
      <c r="I8476" s="84"/>
      <c r="J8476" s="84"/>
      <c r="K8476" s="84"/>
      <c r="L8476" s="84"/>
      <c r="M8476" s="84"/>
    </row>
    <row r="8477" spans="1:13" ht="15.15" customHeight="1" thickBot="1" x14ac:dyDescent="0.35">
      <c r="A8477" s="22"/>
      <c r="B8477" s="22"/>
      <c r="C8477" s="22"/>
      <c r="D8477" s="22"/>
      <c r="E8477" s="23"/>
      <c r="F8477" s="25" t="s">
        <v>15464</v>
      </c>
      <c r="G8477" s="25" t="s">
        <v>15465</v>
      </c>
      <c r="H8477" s="25" t="s">
        <v>15466</v>
      </c>
      <c r="I8477" s="25" t="s">
        <v>15467</v>
      </c>
      <c r="J8477" s="25" t="s">
        <v>15468</v>
      </c>
      <c r="K8477" s="25" t="s">
        <v>15469</v>
      </c>
      <c r="L8477" s="22"/>
      <c r="M8477" s="22"/>
    </row>
    <row r="8478" spans="1:13" ht="15.15" customHeight="1" thickBot="1" x14ac:dyDescent="0.35">
      <c r="A8478" s="22"/>
      <c r="B8478" s="22"/>
      <c r="C8478" s="22"/>
      <c r="D8478" s="26"/>
      <c r="E8478" s="27">
        <v>170203</v>
      </c>
      <c r="F8478" s="28">
        <v>4</v>
      </c>
      <c r="G8478" s="29"/>
      <c r="H8478" s="29"/>
      <c r="I8478" s="29"/>
      <c r="J8478" s="31">
        <f>ROUND(F8478,3)</f>
        <v>4</v>
      </c>
      <c r="K8478" s="33">
        <f>SUM(J8478:J8478)</f>
        <v>4</v>
      </c>
      <c r="L8478" s="22"/>
      <c r="M8478" s="22"/>
    </row>
    <row r="8479" spans="1:13" ht="15.45" customHeight="1" thickBot="1" x14ac:dyDescent="0.35">
      <c r="A8479" s="10" t="s">
        <v>15470</v>
      </c>
      <c r="B8479" s="5" t="s">
        <v>15471</v>
      </c>
      <c r="C8479" s="5" t="s">
        <v>15472</v>
      </c>
      <c r="D8479" s="84" t="s">
        <v>15473</v>
      </c>
      <c r="E8479" s="84"/>
      <c r="F8479" s="84"/>
      <c r="G8479" s="84"/>
      <c r="H8479" s="84"/>
      <c r="I8479" s="84"/>
      <c r="J8479" s="84"/>
      <c r="K8479" s="20">
        <f>SUM(K8482:K8483)</f>
        <v>4</v>
      </c>
      <c r="L8479" s="21">
        <f>ROUND(0*(1+M2/100),2)</f>
        <v>0</v>
      </c>
      <c r="M8479" s="21">
        <f>ROUND(K8479*L8479,2)</f>
        <v>0</v>
      </c>
    </row>
    <row r="8480" spans="1:13" ht="58.35" customHeight="1" thickBot="1" x14ac:dyDescent="0.35">
      <c r="A8480" s="22"/>
      <c r="B8480" s="22"/>
      <c r="C8480" s="22"/>
      <c r="D8480" s="84" t="s">
        <v>15474</v>
      </c>
      <c r="E8480" s="84"/>
      <c r="F8480" s="84"/>
      <c r="G8480" s="84"/>
      <c r="H8480" s="84"/>
      <c r="I8480" s="84"/>
      <c r="J8480" s="84"/>
      <c r="K8480" s="84"/>
      <c r="L8480" s="84"/>
      <c r="M8480" s="84"/>
    </row>
    <row r="8481" spans="1:13" ht="15.15" customHeight="1" thickBot="1" x14ac:dyDescent="0.35">
      <c r="A8481" s="22"/>
      <c r="B8481" s="22"/>
      <c r="C8481" s="22"/>
      <c r="D8481" s="22"/>
      <c r="E8481" s="23"/>
      <c r="F8481" s="25" t="s">
        <v>15475</v>
      </c>
      <c r="G8481" s="25" t="s">
        <v>15476</v>
      </c>
      <c r="H8481" s="25" t="s">
        <v>15477</v>
      </c>
      <c r="I8481" s="25" t="s">
        <v>15478</v>
      </c>
      <c r="J8481" s="25" t="s">
        <v>15479</v>
      </c>
      <c r="K8481" s="25" t="s">
        <v>15480</v>
      </c>
      <c r="L8481" s="22"/>
      <c r="M8481" s="22"/>
    </row>
    <row r="8482" spans="1:13" ht="15.15" customHeight="1" thickBot="1" x14ac:dyDescent="0.35">
      <c r="A8482" s="22"/>
      <c r="B8482" s="22"/>
      <c r="C8482" s="22"/>
      <c r="D8482" s="26"/>
      <c r="E8482" s="27">
        <v>170401</v>
      </c>
      <c r="F8482" s="28">
        <v>1</v>
      </c>
      <c r="G8482" s="29"/>
      <c r="H8482" s="29"/>
      <c r="I8482" s="29"/>
      <c r="J8482" s="31">
        <f>ROUND(F8482,3)</f>
        <v>1</v>
      </c>
      <c r="K8482" s="42"/>
      <c r="L8482" s="22"/>
      <c r="M8482" s="22"/>
    </row>
    <row r="8483" spans="1:13" ht="15.15" customHeight="1" thickBot="1" x14ac:dyDescent="0.35">
      <c r="A8483" s="22"/>
      <c r="B8483" s="22"/>
      <c r="C8483" s="22"/>
      <c r="D8483" s="26"/>
      <c r="E8483" s="5">
        <v>170407</v>
      </c>
      <c r="F8483" s="3">
        <v>3</v>
      </c>
      <c r="G8483" s="20"/>
      <c r="H8483" s="20"/>
      <c r="I8483" s="20"/>
      <c r="J8483" s="30">
        <f>ROUND(F8483,3)</f>
        <v>3</v>
      </c>
      <c r="K8483" s="32">
        <f>SUM(J8482:J8483)</f>
        <v>4</v>
      </c>
      <c r="L8483" s="22"/>
      <c r="M8483" s="22"/>
    </row>
    <row r="8484" spans="1:13" ht="15.45" customHeight="1" thickBot="1" x14ac:dyDescent="0.35">
      <c r="A8484" s="10" t="s">
        <v>15481</v>
      </c>
      <c r="B8484" s="5" t="s">
        <v>15482</v>
      </c>
      <c r="C8484" s="5" t="s">
        <v>15483</v>
      </c>
      <c r="D8484" s="84" t="s">
        <v>15484</v>
      </c>
      <c r="E8484" s="84"/>
      <c r="F8484" s="84"/>
      <c r="G8484" s="84"/>
      <c r="H8484" s="84"/>
      <c r="I8484" s="84"/>
      <c r="J8484" s="84"/>
      <c r="K8484" s="20">
        <f>SUM(K8487:K8487)</f>
        <v>20</v>
      </c>
      <c r="L8484" s="21">
        <f>ROUND(0*(1+M2/100),2)</f>
        <v>0</v>
      </c>
      <c r="M8484" s="21">
        <f>ROUND(K8484*L8484,2)</f>
        <v>0</v>
      </c>
    </row>
    <row r="8485" spans="1:13" ht="58.35" customHeight="1" thickBot="1" x14ac:dyDescent="0.35">
      <c r="A8485" s="22"/>
      <c r="B8485" s="22"/>
      <c r="C8485" s="22"/>
      <c r="D8485" s="84" t="s">
        <v>15485</v>
      </c>
      <c r="E8485" s="84"/>
      <c r="F8485" s="84"/>
      <c r="G8485" s="84"/>
      <c r="H8485" s="84"/>
      <c r="I8485" s="84"/>
      <c r="J8485" s="84"/>
      <c r="K8485" s="84"/>
      <c r="L8485" s="84"/>
      <c r="M8485" s="84"/>
    </row>
    <row r="8486" spans="1:13" ht="15.15" customHeight="1" thickBot="1" x14ac:dyDescent="0.35">
      <c r="A8486" s="22"/>
      <c r="B8486" s="22"/>
      <c r="C8486" s="22"/>
      <c r="D8486" s="22"/>
      <c r="E8486" s="23"/>
      <c r="F8486" s="25" t="s">
        <v>15486</v>
      </c>
      <c r="G8486" s="25" t="s">
        <v>15487</v>
      </c>
      <c r="H8486" s="25" t="s">
        <v>15488</v>
      </c>
      <c r="I8486" s="25" t="s">
        <v>15489</v>
      </c>
      <c r="J8486" s="25" t="s">
        <v>15490</v>
      </c>
      <c r="K8486" s="25" t="s">
        <v>15491</v>
      </c>
      <c r="L8486" s="22"/>
      <c r="M8486" s="22"/>
    </row>
    <row r="8487" spans="1:13" ht="15.15" customHeight="1" thickBot="1" x14ac:dyDescent="0.35">
      <c r="A8487" s="22"/>
      <c r="B8487" s="22"/>
      <c r="C8487" s="22"/>
      <c r="D8487" s="26"/>
      <c r="E8487" s="27"/>
      <c r="F8487" s="28">
        <v>20</v>
      </c>
      <c r="G8487" s="29"/>
      <c r="H8487" s="29"/>
      <c r="I8487" s="29"/>
      <c r="J8487" s="31">
        <f>ROUND(F8487,3)</f>
        <v>20</v>
      </c>
      <c r="K8487" s="33">
        <f>SUM(J8487:J8487)</f>
        <v>20</v>
      </c>
      <c r="L8487" s="22"/>
      <c r="M8487" s="22"/>
    </row>
    <row r="8488" spans="1:13" ht="15.45" customHeight="1" thickBot="1" x14ac:dyDescent="0.35">
      <c r="A8488" s="10" t="s">
        <v>15492</v>
      </c>
      <c r="B8488" s="5" t="s">
        <v>15493</v>
      </c>
      <c r="C8488" s="5" t="s">
        <v>15494</v>
      </c>
      <c r="D8488" s="84" t="s">
        <v>15495</v>
      </c>
      <c r="E8488" s="84"/>
      <c r="F8488" s="84"/>
      <c r="G8488" s="84"/>
      <c r="H8488" s="84"/>
      <c r="I8488" s="84"/>
      <c r="J8488" s="84"/>
      <c r="K8488" s="20">
        <f>SUM(K8491:K8491)</f>
        <v>14</v>
      </c>
      <c r="L8488" s="21">
        <f>ROUND(0*(1+M2/100),2)</f>
        <v>0</v>
      </c>
      <c r="M8488" s="21">
        <f>ROUND(K8488*L8488,2)</f>
        <v>0</v>
      </c>
    </row>
    <row r="8489" spans="1:13" ht="58.35" customHeight="1" thickBot="1" x14ac:dyDescent="0.35">
      <c r="A8489" s="22"/>
      <c r="B8489" s="22"/>
      <c r="C8489" s="22"/>
      <c r="D8489" s="84" t="s">
        <v>15496</v>
      </c>
      <c r="E8489" s="84"/>
      <c r="F8489" s="84"/>
      <c r="G8489" s="84"/>
      <c r="H8489" s="84"/>
      <c r="I8489" s="84"/>
      <c r="J8489" s="84"/>
      <c r="K8489" s="84"/>
      <c r="L8489" s="84"/>
      <c r="M8489" s="84"/>
    </row>
    <row r="8490" spans="1:13" ht="15.15" customHeight="1" thickBot="1" x14ac:dyDescent="0.35">
      <c r="A8490" s="22"/>
      <c r="B8490" s="22"/>
      <c r="C8490" s="22"/>
      <c r="D8490" s="22"/>
      <c r="E8490" s="23"/>
      <c r="F8490" s="25" t="s">
        <v>15497</v>
      </c>
      <c r="G8490" s="25" t="s">
        <v>15498</v>
      </c>
      <c r="H8490" s="25" t="s">
        <v>15499</v>
      </c>
      <c r="I8490" s="25" t="s">
        <v>15500</v>
      </c>
      <c r="J8490" s="25" t="s">
        <v>15501</v>
      </c>
      <c r="K8490" s="25" t="s">
        <v>15502</v>
      </c>
      <c r="L8490" s="22"/>
      <c r="M8490" s="22"/>
    </row>
    <row r="8491" spans="1:13" ht="15.15" customHeight="1" thickBot="1" x14ac:dyDescent="0.35">
      <c r="A8491" s="22"/>
      <c r="B8491" s="22"/>
      <c r="C8491" s="22"/>
      <c r="D8491" s="26"/>
      <c r="E8491" s="27">
        <v>170107</v>
      </c>
      <c r="F8491" s="28">
        <v>14</v>
      </c>
      <c r="G8491" s="29"/>
      <c r="H8491" s="29"/>
      <c r="I8491" s="29"/>
      <c r="J8491" s="31">
        <f>ROUND(F8491,3)</f>
        <v>14</v>
      </c>
      <c r="K8491" s="33">
        <f>SUM(J8491:J8491)</f>
        <v>14</v>
      </c>
      <c r="L8491" s="22"/>
      <c r="M8491" s="22"/>
    </row>
    <row r="8492" spans="1:13" ht="15.45" customHeight="1" thickBot="1" x14ac:dyDescent="0.35">
      <c r="A8492" s="34"/>
      <c r="B8492" s="34"/>
      <c r="C8492" s="34"/>
      <c r="D8492" s="35" t="s">
        <v>15503</v>
      </c>
      <c r="E8492" s="36"/>
      <c r="F8492" s="36"/>
      <c r="G8492" s="36"/>
      <c r="H8492" s="36"/>
      <c r="I8492" s="36"/>
      <c r="J8492" s="36"/>
      <c r="K8492" s="36"/>
      <c r="L8492" s="37">
        <f>M8458+M8462+M8467+M8471+M8475+M8479+M8484+M8488</f>
        <v>0</v>
      </c>
      <c r="M8492" s="37">
        <f>ROUND(L8492,2)</f>
        <v>0</v>
      </c>
    </row>
    <row r="8493" spans="1:13" ht="15.45" customHeight="1" thickBot="1" x14ac:dyDescent="0.35">
      <c r="A8493" s="38" t="s">
        <v>15504</v>
      </c>
      <c r="B8493" s="38" t="s">
        <v>15505</v>
      </c>
      <c r="C8493" s="39"/>
      <c r="D8493" s="85" t="s">
        <v>15506</v>
      </c>
      <c r="E8493" s="85"/>
      <c r="F8493" s="85"/>
      <c r="G8493" s="85"/>
      <c r="H8493" s="85"/>
      <c r="I8493" s="85"/>
      <c r="J8493" s="85"/>
      <c r="K8493" s="39"/>
      <c r="L8493" s="40">
        <f>L8506</f>
        <v>0</v>
      </c>
      <c r="M8493" s="40">
        <f>ROUND(L8493,2)</f>
        <v>0</v>
      </c>
    </row>
    <row r="8494" spans="1:13" ht="15.45" customHeight="1" thickBot="1" x14ac:dyDescent="0.35">
      <c r="A8494" s="10" t="s">
        <v>15507</v>
      </c>
      <c r="B8494" s="5" t="s">
        <v>15508</v>
      </c>
      <c r="C8494" s="5" t="s">
        <v>15509</v>
      </c>
      <c r="D8494" s="84" t="s">
        <v>15510</v>
      </c>
      <c r="E8494" s="84"/>
      <c r="F8494" s="84"/>
      <c r="G8494" s="84"/>
      <c r="H8494" s="84"/>
      <c r="I8494" s="84"/>
      <c r="J8494" s="84"/>
      <c r="K8494" s="20">
        <f>SUM(K8497:K8497)</f>
        <v>12</v>
      </c>
      <c r="L8494" s="21">
        <f>ROUND(0*(1+M2/100),2)</f>
        <v>0</v>
      </c>
      <c r="M8494" s="21">
        <f>ROUND(K8494*L8494,2)</f>
        <v>0</v>
      </c>
    </row>
    <row r="8495" spans="1:13" ht="30.6" customHeight="1" thickBot="1" x14ac:dyDescent="0.35">
      <c r="A8495" s="22"/>
      <c r="B8495" s="22"/>
      <c r="C8495" s="22"/>
      <c r="D8495" s="84" t="s">
        <v>15511</v>
      </c>
      <c r="E8495" s="84"/>
      <c r="F8495" s="84"/>
      <c r="G8495" s="84"/>
      <c r="H8495" s="84"/>
      <c r="I8495" s="84"/>
      <c r="J8495" s="84"/>
      <c r="K8495" s="84"/>
      <c r="L8495" s="84"/>
      <c r="M8495" s="84"/>
    </row>
    <row r="8496" spans="1:13" ht="15.15" customHeight="1" thickBot="1" x14ac:dyDescent="0.35">
      <c r="A8496" s="22"/>
      <c r="B8496" s="22"/>
      <c r="C8496" s="22"/>
      <c r="D8496" s="22"/>
      <c r="E8496" s="23"/>
      <c r="F8496" s="25" t="s">
        <v>15512</v>
      </c>
      <c r="G8496" s="25" t="s">
        <v>15513</v>
      </c>
      <c r="H8496" s="25" t="s">
        <v>15514</v>
      </c>
      <c r="I8496" s="25" t="s">
        <v>15515</v>
      </c>
      <c r="J8496" s="25" t="s">
        <v>15516</v>
      </c>
      <c r="K8496" s="25" t="s">
        <v>15517</v>
      </c>
      <c r="L8496" s="22"/>
      <c r="M8496" s="22"/>
    </row>
    <row r="8497" spans="1:13" ht="15.15" customHeight="1" thickBot="1" x14ac:dyDescent="0.35">
      <c r="A8497" s="22"/>
      <c r="B8497" s="22"/>
      <c r="C8497" s="22"/>
      <c r="D8497" s="26"/>
      <c r="E8497" s="27"/>
      <c r="F8497" s="28">
        <v>12</v>
      </c>
      <c r="G8497" s="29"/>
      <c r="H8497" s="29"/>
      <c r="I8497" s="29"/>
      <c r="J8497" s="31">
        <f>ROUND(F8497,3)</f>
        <v>12</v>
      </c>
      <c r="K8497" s="33">
        <f>SUM(J8497:J8497)</f>
        <v>12</v>
      </c>
      <c r="L8497" s="22"/>
      <c r="M8497" s="22"/>
    </row>
    <row r="8498" spans="1:13" ht="15.45" customHeight="1" thickBot="1" x14ac:dyDescent="0.35">
      <c r="A8498" s="10" t="s">
        <v>15518</v>
      </c>
      <c r="B8498" s="5" t="s">
        <v>15519</v>
      </c>
      <c r="C8498" s="5" t="s">
        <v>15520</v>
      </c>
      <c r="D8498" s="84" t="s">
        <v>15521</v>
      </c>
      <c r="E8498" s="84"/>
      <c r="F8498" s="84"/>
      <c r="G8498" s="84"/>
      <c r="H8498" s="84"/>
      <c r="I8498" s="84"/>
      <c r="J8498" s="84"/>
      <c r="K8498" s="20">
        <f>SUM(K8501:K8501)</f>
        <v>12</v>
      </c>
      <c r="L8498" s="21">
        <f>ROUND(0*(1+M2/100),2)</f>
        <v>0</v>
      </c>
      <c r="M8498" s="21">
        <f>ROUND(K8498*L8498,2)</f>
        <v>0</v>
      </c>
    </row>
    <row r="8499" spans="1:13" ht="49.05" customHeight="1" thickBot="1" x14ac:dyDescent="0.35">
      <c r="A8499" s="22"/>
      <c r="B8499" s="22"/>
      <c r="C8499" s="22"/>
      <c r="D8499" s="84" t="s">
        <v>15522</v>
      </c>
      <c r="E8499" s="84"/>
      <c r="F8499" s="84"/>
      <c r="G8499" s="84"/>
      <c r="H8499" s="84"/>
      <c r="I8499" s="84"/>
      <c r="J8499" s="84"/>
      <c r="K8499" s="84"/>
      <c r="L8499" s="84"/>
      <c r="M8499" s="84"/>
    </row>
    <row r="8500" spans="1:13" ht="15.15" customHeight="1" thickBot="1" x14ac:dyDescent="0.35">
      <c r="A8500" s="22"/>
      <c r="B8500" s="22"/>
      <c r="C8500" s="22"/>
      <c r="D8500" s="22"/>
      <c r="E8500" s="23"/>
      <c r="F8500" s="25" t="s">
        <v>15523</v>
      </c>
      <c r="G8500" s="25" t="s">
        <v>15524</v>
      </c>
      <c r="H8500" s="25" t="s">
        <v>15525</v>
      </c>
      <c r="I8500" s="25" t="s">
        <v>15526</v>
      </c>
      <c r="J8500" s="25" t="s">
        <v>15527</v>
      </c>
      <c r="K8500" s="25" t="s">
        <v>15528</v>
      </c>
      <c r="L8500" s="22"/>
      <c r="M8500" s="22"/>
    </row>
    <row r="8501" spans="1:13" ht="15.15" customHeight="1" thickBot="1" x14ac:dyDescent="0.35">
      <c r="A8501" s="22"/>
      <c r="B8501" s="22"/>
      <c r="C8501" s="22"/>
      <c r="D8501" s="26"/>
      <c r="E8501" s="27"/>
      <c r="F8501" s="28">
        <v>12</v>
      </c>
      <c r="G8501" s="29"/>
      <c r="H8501" s="29"/>
      <c r="I8501" s="29"/>
      <c r="J8501" s="31">
        <f>ROUND(F8501,3)</f>
        <v>12</v>
      </c>
      <c r="K8501" s="33">
        <f>SUM(J8501:J8501)</f>
        <v>12</v>
      </c>
      <c r="L8501" s="22"/>
      <c r="M8501" s="22"/>
    </row>
    <row r="8502" spans="1:13" ht="15.45" customHeight="1" thickBot="1" x14ac:dyDescent="0.35">
      <c r="A8502" s="10" t="s">
        <v>15529</v>
      </c>
      <c r="B8502" s="5" t="s">
        <v>15530</v>
      </c>
      <c r="C8502" s="5" t="s">
        <v>15531</v>
      </c>
      <c r="D8502" s="84" t="s">
        <v>15532</v>
      </c>
      <c r="E8502" s="84"/>
      <c r="F8502" s="84"/>
      <c r="G8502" s="84"/>
      <c r="H8502" s="84"/>
      <c r="I8502" s="84"/>
      <c r="J8502" s="84"/>
      <c r="K8502" s="20">
        <f>SUM(K8505:K8505)</f>
        <v>12</v>
      </c>
      <c r="L8502" s="21">
        <f>ROUND(0*(1+M2/100),2)</f>
        <v>0</v>
      </c>
      <c r="M8502" s="21">
        <f>ROUND(K8502*L8502,2)</f>
        <v>0</v>
      </c>
    </row>
    <row r="8503" spans="1:13" ht="39.75" customHeight="1" thickBot="1" x14ac:dyDescent="0.35">
      <c r="A8503" s="22"/>
      <c r="B8503" s="22"/>
      <c r="C8503" s="22"/>
      <c r="D8503" s="84" t="s">
        <v>15533</v>
      </c>
      <c r="E8503" s="84"/>
      <c r="F8503" s="84"/>
      <c r="G8503" s="84"/>
      <c r="H8503" s="84"/>
      <c r="I8503" s="84"/>
      <c r="J8503" s="84"/>
      <c r="K8503" s="84"/>
      <c r="L8503" s="84"/>
      <c r="M8503" s="84"/>
    </row>
    <row r="8504" spans="1:13" ht="15.15" customHeight="1" thickBot="1" x14ac:dyDescent="0.35">
      <c r="A8504" s="22"/>
      <c r="B8504" s="22"/>
      <c r="C8504" s="22"/>
      <c r="D8504" s="22"/>
      <c r="E8504" s="23"/>
      <c r="F8504" s="25" t="s">
        <v>15534</v>
      </c>
      <c r="G8504" s="25" t="s">
        <v>15535</v>
      </c>
      <c r="H8504" s="25" t="s">
        <v>15536</v>
      </c>
      <c r="I8504" s="25" t="s">
        <v>15537</v>
      </c>
      <c r="J8504" s="25" t="s">
        <v>15538</v>
      </c>
      <c r="K8504" s="25" t="s">
        <v>15539</v>
      </c>
      <c r="L8504" s="22"/>
      <c r="M8504" s="22"/>
    </row>
    <row r="8505" spans="1:13" ht="15.15" customHeight="1" thickBot="1" x14ac:dyDescent="0.35">
      <c r="A8505" s="22"/>
      <c r="B8505" s="22"/>
      <c r="C8505" s="22"/>
      <c r="D8505" s="26"/>
      <c r="E8505" s="27"/>
      <c r="F8505" s="28">
        <v>12</v>
      </c>
      <c r="G8505" s="29"/>
      <c r="H8505" s="29"/>
      <c r="I8505" s="29"/>
      <c r="J8505" s="31">
        <f>ROUND(F8505,3)</f>
        <v>12</v>
      </c>
      <c r="K8505" s="33">
        <f>SUM(J8505:J8505)</f>
        <v>12</v>
      </c>
      <c r="L8505" s="22"/>
      <c r="M8505" s="22"/>
    </row>
    <row r="8506" spans="1:13" ht="15.45" customHeight="1" thickBot="1" x14ac:dyDescent="0.35">
      <c r="A8506" s="34"/>
      <c r="B8506" s="34"/>
      <c r="C8506" s="34"/>
      <c r="D8506" s="35" t="s">
        <v>15540</v>
      </c>
      <c r="E8506" s="36"/>
      <c r="F8506" s="36"/>
      <c r="G8506" s="36"/>
      <c r="H8506" s="36"/>
      <c r="I8506" s="36"/>
      <c r="J8506" s="36"/>
      <c r="K8506" s="36"/>
      <c r="L8506" s="37">
        <f>M8494+M8498+M8502</f>
        <v>0</v>
      </c>
      <c r="M8506" s="37">
        <f>ROUND(L8506,2)</f>
        <v>0</v>
      </c>
    </row>
    <row r="8507" spans="1:13" ht="15.45" customHeight="1" thickBot="1" x14ac:dyDescent="0.35">
      <c r="A8507" s="38" t="s">
        <v>15541</v>
      </c>
      <c r="B8507" s="38" t="s">
        <v>15542</v>
      </c>
      <c r="C8507" s="39"/>
      <c r="D8507" s="85" t="s">
        <v>15543</v>
      </c>
      <c r="E8507" s="85"/>
      <c r="F8507" s="85"/>
      <c r="G8507" s="85"/>
      <c r="H8507" s="85"/>
      <c r="I8507" s="85"/>
      <c r="J8507" s="85"/>
      <c r="K8507" s="39"/>
      <c r="L8507" s="40">
        <f>L8516</f>
        <v>0</v>
      </c>
      <c r="M8507" s="40">
        <f>ROUND(L8507,2)</f>
        <v>0</v>
      </c>
    </row>
    <row r="8508" spans="1:13" ht="15.45" customHeight="1" thickBot="1" x14ac:dyDescent="0.35">
      <c r="A8508" s="10" t="s">
        <v>15544</v>
      </c>
      <c r="B8508" s="5" t="s">
        <v>15545</v>
      </c>
      <c r="C8508" s="5" t="s">
        <v>15546</v>
      </c>
      <c r="D8508" s="84" t="s">
        <v>15547</v>
      </c>
      <c r="E8508" s="84"/>
      <c r="F8508" s="84"/>
      <c r="G8508" s="84"/>
      <c r="H8508" s="84"/>
      <c r="I8508" s="84"/>
      <c r="J8508" s="84"/>
      <c r="K8508" s="20">
        <f>SUM(K8511:K8511)</f>
        <v>14</v>
      </c>
      <c r="L8508" s="21">
        <f>ROUND(0*(1+M2/100),2)</f>
        <v>0</v>
      </c>
      <c r="M8508" s="21">
        <f>ROUND(K8508*L8508,2)</f>
        <v>0</v>
      </c>
    </row>
    <row r="8509" spans="1:13" ht="49.05" customHeight="1" thickBot="1" x14ac:dyDescent="0.35">
      <c r="A8509" s="22"/>
      <c r="B8509" s="22"/>
      <c r="C8509" s="22"/>
      <c r="D8509" s="84" t="s">
        <v>15548</v>
      </c>
      <c r="E8509" s="84"/>
      <c r="F8509" s="84"/>
      <c r="G8509" s="84"/>
      <c r="H8509" s="84"/>
      <c r="I8509" s="84"/>
      <c r="J8509" s="84"/>
      <c r="K8509" s="84"/>
      <c r="L8509" s="84"/>
      <c r="M8509" s="84"/>
    </row>
    <row r="8510" spans="1:13" ht="15.15" customHeight="1" thickBot="1" x14ac:dyDescent="0.35">
      <c r="A8510" s="22"/>
      <c r="B8510" s="22"/>
      <c r="C8510" s="22"/>
      <c r="D8510" s="22"/>
      <c r="E8510" s="23"/>
      <c r="F8510" s="25" t="s">
        <v>15549</v>
      </c>
      <c r="G8510" s="25" t="s">
        <v>15550</v>
      </c>
      <c r="H8510" s="25" t="s">
        <v>15551</v>
      </c>
      <c r="I8510" s="25" t="s">
        <v>15552</v>
      </c>
      <c r="J8510" s="25" t="s">
        <v>15553</v>
      </c>
      <c r="K8510" s="25" t="s">
        <v>15554</v>
      </c>
      <c r="L8510" s="22"/>
      <c r="M8510" s="22"/>
    </row>
    <row r="8511" spans="1:13" ht="15.15" customHeight="1" thickBot="1" x14ac:dyDescent="0.35">
      <c r="A8511" s="22"/>
      <c r="B8511" s="22"/>
      <c r="C8511" s="22"/>
      <c r="D8511" s="26"/>
      <c r="E8511" s="27"/>
      <c r="F8511" s="28">
        <v>14</v>
      </c>
      <c r="G8511" s="29"/>
      <c r="H8511" s="29"/>
      <c r="I8511" s="29"/>
      <c r="J8511" s="31">
        <f>ROUND(F8511,3)</f>
        <v>14</v>
      </c>
      <c r="K8511" s="33">
        <f>SUM(J8511:J8511)</f>
        <v>14</v>
      </c>
      <c r="L8511" s="22"/>
      <c r="M8511" s="22"/>
    </row>
    <row r="8512" spans="1:13" ht="15.45" customHeight="1" thickBot="1" x14ac:dyDescent="0.35">
      <c r="A8512" s="10" t="s">
        <v>15555</v>
      </c>
      <c r="B8512" s="5" t="s">
        <v>15556</v>
      </c>
      <c r="C8512" s="5" t="s">
        <v>15557</v>
      </c>
      <c r="D8512" s="84" t="s">
        <v>15558</v>
      </c>
      <c r="E8512" s="84"/>
      <c r="F8512" s="84"/>
      <c r="G8512" s="84"/>
      <c r="H8512" s="84"/>
      <c r="I8512" s="84"/>
      <c r="J8512" s="84"/>
      <c r="K8512" s="20">
        <f>SUM(K8515:K8515)</f>
        <v>14</v>
      </c>
      <c r="L8512" s="21">
        <f>ROUND(0*(1+M2/100),2)</f>
        <v>0</v>
      </c>
      <c r="M8512" s="21">
        <f>ROUND(K8512*L8512,2)</f>
        <v>0</v>
      </c>
    </row>
    <row r="8513" spans="1:13" ht="39.75" customHeight="1" thickBot="1" x14ac:dyDescent="0.35">
      <c r="A8513" s="22"/>
      <c r="B8513" s="22"/>
      <c r="C8513" s="22"/>
      <c r="D8513" s="84" t="s">
        <v>15559</v>
      </c>
      <c r="E8513" s="84"/>
      <c r="F8513" s="84"/>
      <c r="G8513" s="84"/>
      <c r="H8513" s="84"/>
      <c r="I8513" s="84"/>
      <c r="J8513" s="84"/>
      <c r="K8513" s="84"/>
      <c r="L8513" s="84"/>
      <c r="M8513" s="84"/>
    </row>
    <row r="8514" spans="1:13" ht="15.15" customHeight="1" thickBot="1" x14ac:dyDescent="0.35">
      <c r="A8514" s="22"/>
      <c r="B8514" s="22"/>
      <c r="C8514" s="22"/>
      <c r="D8514" s="22"/>
      <c r="E8514" s="23"/>
      <c r="F8514" s="25" t="s">
        <v>15560</v>
      </c>
      <c r="G8514" s="25" t="s">
        <v>15561</v>
      </c>
      <c r="H8514" s="25" t="s">
        <v>15562</v>
      </c>
      <c r="I8514" s="25" t="s">
        <v>15563</v>
      </c>
      <c r="J8514" s="25" t="s">
        <v>15564</v>
      </c>
      <c r="K8514" s="25" t="s">
        <v>15565</v>
      </c>
      <c r="L8514" s="22"/>
      <c r="M8514" s="22"/>
    </row>
    <row r="8515" spans="1:13" ht="15.15" customHeight="1" thickBot="1" x14ac:dyDescent="0.35">
      <c r="A8515" s="22"/>
      <c r="B8515" s="22"/>
      <c r="C8515" s="22"/>
      <c r="D8515" s="26"/>
      <c r="E8515" s="27"/>
      <c r="F8515" s="28">
        <v>14</v>
      </c>
      <c r="G8515" s="29"/>
      <c r="H8515" s="29"/>
      <c r="I8515" s="29"/>
      <c r="J8515" s="31">
        <f>ROUND(F8515,3)</f>
        <v>14</v>
      </c>
      <c r="K8515" s="33">
        <f>SUM(J8515:J8515)</f>
        <v>14</v>
      </c>
      <c r="L8515" s="22"/>
      <c r="M8515" s="22"/>
    </row>
    <row r="8516" spans="1:13" ht="15.45" customHeight="1" thickBot="1" x14ac:dyDescent="0.35">
      <c r="A8516" s="34"/>
      <c r="B8516" s="34"/>
      <c r="C8516" s="34"/>
      <c r="D8516" s="35" t="s">
        <v>15566</v>
      </c>
      <c r="E8516" s="36"/>
      <c r="F8516" s="36"/>
      <c r="G8516" s="36"/>
      <c r="H8516" s="36"/>
      <c r="I8516" s="36"/>
      <c r="J8516" s="36"/>
      <c r="K8516" s="36"/>
      <c r="L8516" s="37">
        <f>M8508+M8512</f>
        <v>0</v>
      </c>
      <c r="M8516" s="37">
        <f>ROUND(L8516,2)</f>
        <v>0</v>
      </c>
    </row>
    <row r="8517" spans="1:13" ht="15.45" customHeight="1" thickBot="1" x14ac:dyDescent="0.35">
      <c r="A8517" s="43"/>
      <c r="B8517" s="43"/>
      <c r="C8517" s="43"/>
      <c r="D8517" s="44" t="s">
        <v>15567</v>
      </c>
      <c r="E8517" s="45"/>
      <c r="F8517" s="45"/>
      <c r="G8517" s="45"/>
      <c r="H8517" s="45"/>
      <c r="I8517" s="45"/>
      <c r="J8517" s="45"/>
      <c r="K8517" s="45"/>
      <c r="L8517" s="46">
        <f>M8448+M8456+M8492+M8506+M8516</f>
        <v>0</v>
      </c>
      <c r="M8517" s="46">
        <f>ROUND(L8517,2)</f>
        <v>0</v>
      </c>
    </row>
    <row r="8518" spans="1:13" ht="15.45" customHeight="1" thickBot="1" x14ac:dyDescent="0.35">
      <c r="A8518" s="47" t="s">
        <v>15568</v>
      </c>
      <c r="B8518" s="47" t="s">
        <v>15569</v>
      </c>
      <c r="C8518" s="48"/>
      <c r="D8518" s="86" t="s">
        <v>15570</v>
      </c>
      <c r="E8518" s="86"/>
      <c r="F8518" s="86"/>
      <c r="G8518" s="86"/>
      <c r="H8518" s="86"/>
      <c r="I8518" s="86"/>
      <c r="J8518" s="86"/>
      <c r="K8518" s="48"/>
      <c r="L8518" s="49">
        <f>L8687</f>
        <v>0</v>
      </c>
      <c r="M8518" s="49">
        <f>ROUND(L8518,2)</f>
        <v>0</v>
      </c>
    </row>
    <row r="8519" spans="1:13" ht="15.45" customHeight="1" thickBot="1" x14ac:dyDescent="0.35">
      <c r="A8519" s="17" t="s">
        <v>15571</v>
      </c>
      <c r="B8519" s="17" t="s">
        <v>15572</v>
      </c>
      <c r="C8519" s="18"/>
      <c r="D8519" s="83" t="s">
        <v>15573</v>
      </c>
      <c r="E8519" s="83"/>
      <c r="F8519" s="83"/>
      <c r="G8519" s="83"/>
      <c r="H8519" s="83"/>
      <c r="I8519" s="83"/>
      <c r="J8519" s="83"/>
      <c r="K8519" s="18"/>
      <c r="L8519" s="19">
        <f>L8524</f>
        <v>0</v>
      </c>
      <c r="M8519" s="19">
        <f>ROUND(L8519,2)</f>
        <v>0</v>
      </c>
    </row>
    <row r="8520" spans="1:13" ht="15.45" customHeight="1" thickBot="1" x14ac:dyDescent="0.35">
      <c r="A8520" s="10" t="s">
        <v>15574</v>
      </c>
      <c r="B8520" s="5" t="s">
        <v>15575</v>
      </c>
      <c r="C8520" s="5" t="s">
        <v>15576</v>
      </c>
      <c r="D8520" s="84" t="s">
        <v>15577</v>
      </c>
      <c r="E8520" s="84"/>
      <c r="F8520" s="84"/>
      <c r="G8520" s="84"/>
      <c r="H8520" s="84"/>
      <c r="I8520" s="84"/>
      <c r="J8520" s="84"/>
      <c r="K8520" s="20">
        <f>SUM(K8523:K8523)</f>
        <v>1</v>
      </c>
      <c r="L8520" s="21">
        <f>ROUND(0*(1+M2/100),2)</f>
        <v>0</v>
      </c>
      <c r="M8520" s="21">
        <f>ROUND(K8520*L8520,2)</f>
        <v>0</v>
      </c>
    </row>
    <row r="8521" spans="1:13" ht="30.6" customHeight="1" thickBot="1" x14ac:dyDescent="0.35">
      <c r="A8521" s="22"/>
      <c r="B8521" s="22"/>
      <c r="C8521" s="22"/>
      <c r="D8521" s="84" t="s">
        <v>15578</v>
      </c>
      <c r="E8521" s="84"/>
      <c r="F8521" s="84"/>
      <c r="G8521" s="84"/>
      <c r="H8521" s="84"/>
      <c r="I8521" s="84"/>
      <c r="J8521" s="84"/>
      <c r="K8521" s="84"/>
      <c r="L8521" s="84"/>
      <c r="M8521" s="84"/>
    </row>
    <row r="8522" spans="1:13" ht="15.15" customHeight="1" thickBot="1" x14ac:dyDescent="0.35">
      <c r="A8522" s="22"/>
      <c r="B8522" s="22"/>
      <c r="C8522" s="22"/>
      <c r="D8522" s="22"/>
      <c r="E8522" s="23"/>
      <c r="F8522" s="25" t="s">
        <v>15579</v>
      </c>
      <c r="G8522" s="25" t="s">
        <v>15580</v>
      </c>
      <c r="H8522" s="25" t="s">
        <v>15581</v>
      </c>
      <c r="I8522" s="25" t="s">
        <v>15582</v>
      </c>
      <c r="J8522" s="25" t="s">
        <v>15583</v>
      </c>
      <c r="K8522" s="25" t="s">
        <v>15584</v>
      </c>
      <c r="L8522" s="22"/>
      <c r="M8522" s="22"/>
    </row>
    <row r="8523" spans="1:13" ht="15.15" customHeight="1" thickBot="1" x14ac:dyDescent="0.35">
      <c r="A8523" s="22"/>
      <c r="B8523" s="22"/>
      <c r="C8523" s="22"/>
      <c r="D8523" s="26"/>
      <c r="E8523" s="27"/>
      <c r="F8523" s="28">
        <v>1</v>
      </c>
      <c r="G8523" s="29"/>
      <c r="H8523" s="29"/>
      <c r="I8523" s="29"/>
      <c r="J8523" s="31">
        <f>ROUND(F8523,3)</f>
        <v>1</v>
      </c>
      <c r="K8523" s="33">
        <f>SUM(J8523:J8523)</f>
        <v>1</v>
      </c>
      <c r="L8523" s="22"/>
      <c r="M8523" s="22"/>
    </row>
    <row r="8524" spans="1:13" ht="15.45" customHeight="1" thickBot="1" x14ac:dyDescent="0.35">
      <c r="A8524" s="34"/>
      <c r="B8524" s="34"/>
      <c r="C8524" s="34"/>
      <c r="D8524" s="35" t="s">
        <v>15585</v>
      </c>
      <c r="E8524" s="36"/>
      <c r="F8524" s="36"/>
      <c r="G8524" s="36"/>
      <c r="H8524" s="36"/>
      <c r="I8524" s="36"/>
      <c r="J8524" s="36"/>
      <c r="K8524" s="36"/>
      <c r="L8524" s="37">
        <f>M8520</f>
        <v>0</v>
      </c>
      <c r="M8524" s="37">
        <f>ROUND(L8524,2)</f>
        <v>0</v>
      </c>
    </row>
    <row r="8525" spans="1:13" ht="15.45" customHeight="1" thickBot="1" x14ac:dyDescent="0.35">
      <c r="A8525" s="38" t="s">
        <v>15586</v>
      </c>
      <c r="B8525" s="38" t="s">
        <v>15587</v>
      </c>
      <c r="C8525" s="39"/>
      <c r="D8525" s="85" t="s">
        <v>15588</v>
      </c>
      <c r="E8525" s="85"/>
      <c r="F8525" s="85"/>
      <c r="G8525" s="85"/>
      <c r="H8525" s="85"/>
      <c r="I8525" s="85"/>
      <c r="J8525" s="85"/>
      <c r="K8525" s="39"/>
      <c r="L8525" s="40">
        <f>L8531</f>
        <v>0</v>
      </c>
      <c r="M8525" s="40">
        <f>ROUND(L8525,2)</f>
        <v>0</v>
      </c>
    </row>
    <row r="8526" spans="1:13" ht="15.45" customHeight="1" thickBot="1" x14ac:dyDescent="0.35">
      <c r="A8526" s="10" t="s">
        <v>15589</v>
      </c>
      <c r="B8526" s="5" t="s">
        <v>15590</v>
      </c>
      <c r="C8526" s="5" t="s">
        <v>15591</v>
      </c>
      <c r="D8526" s="84" t="s">
        <v>15592</v>
      </c>
      <c r="E8526" s="84"/>
      <c r="F8526" s="84"/>
      <c r="G8526" s="84"/>
      <c r="H8526" s="84"/>
      <c r="I8526" s="84"/>
      <c r="J8526" s="84"/>
      <c r="K8526" s="20">
        <f>SUM(K8529:K8530)</f>
        <v>5</v>
      </c>
      <c r="L8526" s="21">
        <f>ROUND(0*(1+M2/100),2)</f>
        <v>0</v>
      </c>
      <c r="M8526" s="21">
        <f>ROUND(K8526*L8526,2)</f>
        <v>0</v>
      </c>
    </row>
    <row r="8527" spans="1:13" ht="39.75" customHeight="1" thickBot="1" x14ac:dyDescent="0.35">
      <c r="A8527" s="22"/>
      <c r="B8527" s="22"/>
      <c r="C8527" s="22"/>
      <c r="D8527" s="84" t="s">
        <v>15593</v>
      </c>
      <c r="E8527" s="84"/>
      <c r="F8527" s="84"/>
      <c r="G8527" s="84"/>
      <c r="H8527" s="84"/>
      <c r="I8527" s="84"/>
      <c r="J8527" s="84"/>
      <c r="K8527" s="84"/>
      <c r="L8527" s="84"/>
      <c r="M8527" s="84"/>
    </row>
    <row r="8528" spans="1:13" ht="15.15" customHeight="1" thickBot="1" x14ac:dyDescent="0.35">
      <c r="A8528" s="22"/>
      <c r="B8528" s="22"/>
      <c r="C8528" s="22"/>
      <c r="D8528" s="22"/>
      <c r="E8528" s="23"/>
      <c r="F8528" s="25" t="s">
        <v>15594</v>
      </c>
      <c r="G8528" s="25" t="s">
        <v>15595</v>
      </c>
      <c r="H8528" s="25" t="s">
        <v>15596</v>
      </c>
      <c r="I8528" s="25" t="s">
        <v>15597</v>
      </c>
      <c r="J8528" s="25" t="s">
        <v>15598</v>
      </c>
      <c r="K8528" s="25" t="s">
        <v>15599</v>
      </c>
      <c r="L8528" s="22"/>
      <c r="M8528" s="22"/>
    </row>
    <row r="8529" spans="1:13" ht="15.15" customHeight="1" thickBot="1" x14ac:dyDescent="0.35">
      <c r="A8529" s="22"/>
      <c r="B8529" s="22"/>
      <c r="C8529" s="22"/>
      <c r="D8529" s="26"/>
      <c r="E8529" s="27" t="s">
        <v>15600</v>
      </c>
      <c r="F8529" s="28">
        <v>2</v>
      </c>
      <c r="G8529" s="29"/>
      <c r="H8529" s="29"/>
      <c r="I8529" s="29"/>
      <c r="J8529" s="31">
        <f>ROUND(F8529,3)</f>
        <v>2</v>
      </c>
      <c r="K8529" s="42"/>
      <c r="L8529" s="22"/>
      <c r="M8529" s="22"/>
    </row>
    <row r="8530" spans="1:13" ht="15.15" customHeight="1" thickBot="1" x14ac:dyDescent="0.35">
      <c r="A8530" s="22"/>
      <c r="B8530" s="22"/>
      <c r="C8530" s="22"/>
      <c r="D8530" s="26"/>
      <c r="E8530" s="5" t="s">
        <v>15601</v>
      </c>
      <c r="F8530" s="3">
        <v>3</v>
      </c>
      <c r="G8530" s="20"/>
      <c r="H8530" s="20"/>
      <c r="I8530" s="20"/>
      <c r="J8530" s="30">
        <f>ROUND(F8530,3)</f>
        <v>3</v>
      </c>
      <c r="K8530" s="32">
        <f>SUM(J8529:J8530)</f>
        <v>5</v>
      </c>
      <c r="L8530" s="22"/>
      <c r="M8530" s="22"/>
    </row>
    <row r="8531" spans="1:13" ht="15.45" customHeight="1" thickBot="1" x14ac:dyDescent="0.35">
      <c r="A8531" s="34"/>
      <c r="B8531" s="34"/>
      <c r="C8531" s="34"/>
      <c r="D8531" s="35" t="s">
        <v>15602</v>
      </c>
      <c r="E8531" s="36"/>
      <c r="F8531" s="36"/>
      <c r="G8531" s="36"/>
      <c r="H8531" s="36"/>
      <c r="I8531" s="36"/>
      <c r="J8531" s="36"/>
      <c r="K8531" s="36"/>
      <c r="L8531" s="37">
        <f>M8526</f>
        <v>0</v>
      </c>
      <c r="M8531" s="37">
        <f>ROUND(L8531,2)</f>
        <v>0</v>
      </c>
    </row>
    <row r="8532" spans="1:13" ht="15.45" customHeight="1" thickBot="1" x14ac:dyDescent="0.35">
      <c r="A8532" s="38" t="s">
        <v>15603</v>
      </c>
      <c r="B8532" s="38" t="s">
        <v>15604</v>
      </c>
      <c r="C8532" s="39"/>
      <c r="D8532" s="85" t="s">
        <v>15605</v>
      </c>
      <c r="E8532" s="85"/>
      <c r="F8532" s="85"/>
      <c r="G8532" s="85"/>
      <c r="H8532" s="85"/>
      <c r="I8532" s="85"/>
      <c r="J8532" s="85"/>
      <c r="K8532" s="39"/>
      <c r="L8532" s="40">
        <f>L8537</f>
        <v>0</v>
      </c>
      <c r="M8532" s="40">
        <f>ROUND(L8532,2)</f>
        <v>0</v>
      </c>
    </row>
    <row r="8533" spans="1:13" ht="15.45" customHeight="1" thickBot="1" x14ac:dyDescent="0.35">
      <c r="A8533" s="10" t="s">
        <v>15606</v>
      </c>
      <c r="B8533" s="5" t="s">
        <v>15607</v>
      </c>
      <c r="C8533" s="5" t="s">
        <v>15608</v>
      </c>
      <c r="D8533" s="84" t="s">
        <v>15609</v>
      </c>
      <c r="E8533" s="84"/>
      <c r="F8533" s="84"/>
      <c r="G8533" s="84"/>
      <c r="H8533" s="84"/>
      <c r="I8533" s="84"/>
      <c r="J8533" s="84"/>
      <c r="K8533" s="20">
        <f>SUM(K8536:K8536)</f>
        <v>4</v>
      </c>
      <c r="L8533" s="21">
        <f>ROUND(0*(1+M2/100),2)</f>
        <v>0</v>
      </c>
      <c r="M8533" s="21">
        <f>ROUND(K8533*L8533,2)</f>
        <v>0</v>
      </c>
    </row>
    <row r="8534" spans="1:13" ht="39.75" customHeight="1" thickBot="1" x14ac:dyDescent="0.35">
      <c r="A8534" s="22"/>
      <c r="B8534" s="22"/>
      <c r="C8534" s="22"/>
      <c r="D8534" s="84" t="s">
        <v>15610</v>
      </c>
      <c r="E8534" s="84"/>
      <c r="F8534" s="84"/>
      <c r="G8534" s="84"/>
      <c r="H8534" s="84"/>
      <c r="I8534" s="84"/>
      <c r="J8534" s="84"/>
      <c r="K8534" s="84"/>
      <c r="L8534" s="84"/>
      <c r="M8534" s="84"/>
    </row>
    <row r="8535" spans="1:13" ht="15.15" customHeight="1" thickBot="1" x14ac:dyDescent="0.35">
      <c r="A8535" s="22"/>
      <c r="B8535" s="22"/>
      <c r="C8535" s="22"/>
      <c r="D8535" s="22"/>
      <c r="E8535" s="23"/>
      <c r="F8535" s="25" t="s">
        <v>15611</v>
      </c>
      <c r="G8535" s="25" t="s">
        <v>15612</v>
      </c>
      <c r="H8535" s="25" t="s">
        <v>15613</v>
      </c>
      <c r="I8535" s="25" t="s">
        <v>15614</v>
      </c>
      <c r="J8535" s="25" t="s">
        <v>15615</v>
      </c>
      <c r="K8535" s="25" t="s">
        <v>15616</v>
      </c>
      <c r="L8535" s="22"/>
      <c r="M8535" s="22"/>
    </row>
    <row r="8536" spans="1:13" ht="15.15" customHeight="1" thickBot="1" x14ac:dyDescent="0.35">
      <c r="A8536" s="22"/>
      <c r="B8536" s="22"/>
      <c r="C8536" s="22"/>
      <c r="D8536" s="26"/>
      <c r="E8536" s="27"/>
      <c r="F8536" s="28">
        <v>4</v>
      </c>
      <c r="G8536" s="29"/>
      <c r="H8536" s="29"/>
      <c r="I8536" s="29"/>
      <c r="J8536" s="31">
        <f>ROUND(F8536,3)</f>
        <v>4</v>
      </c>
      <c r="K8536" s="33">
        <f>SUM(J8536:J8536)</f>
        <v>4</v>
      </c>
      <c r="L8536" s="22"/>
      <c r="M8536" s="22"/>
    </row>
    <row r="8537" spans="1:13" ht="15.45" customHeight="1" thickBot="1" x14ac:dyDescent="0.35">
      <c r="A8537" s="34"/>
      <c r="B8537" s="34"/>
      <c r="C8537" s="34"/>
      <c r="D8537" s="35" t="s">
        <v>15617</v>
      </c>
      <c r="E8537" s="36"/>
      <c r="F8537" s="36"/>
      <c r="G8537" s="36"/>
      <c r="H8537" s="36"/>
      <c r="I8537" s="36"/>
      <c r="J8537" s="36"/>
      <c r="K8537" s="36"/>
      <c r="L8537" s="37">
        <f>M8533</f>
        <v>0</v>
      </c>
      <c r="M8537" s="37">
        <f>ROUND(L8537,2)</f>
        <v>0</v>
      </c>
    </row>
    <row r="8538" spans="1:13" ht="15.45" customHeight="1" thickBot="1" x14ac:dyDescent="0.35">
      <c r="A8538" s="38" t="s">
        <v>15618</v>
      </c>
      <c r="B8538" s="38" t="s">
        <v>15619</v>
      </c>
      <c r="C8538" s="39"/>
      <c r="D8538" s="85" t="s">
        <v>15620</v>
      </c>
      <c r="E8538" s="85"/>
      <c r="F8538" s="85"/>
      <c r="G8538" s="85"/>
      <c r="H8538" s="85"/>
      <c r="I8538" s="85"/>
      <c r="J8538" s="85"/>
      <c r="K8538" s="39"/>
      <c r="L8538" s="40">
        <f>L8543</f>
        <v>0</v>
      </c>
      <c r="M8538" s="40">
        <f>ROUND(L8538,2)</f>
        <v>0</v>
      </c>
    </row>
    <row r="8539" spans="1:13" ht="15.45" customHeight="1" thickBot="1" x14ac:dyDescent="0.35">
      <c r="A8539" s="10" t="s">
        <v>15621</v>
      </c>
      <c r="B8539" s="5" t="s">
        <v>15622</v>
      </c>
      <c r="C8539" s="5" t="s">
        <v>15623</v>
      </c>
      <c r="D8539" s="84" t="s">
        <v>15624</v>
      </c>
      <c r="E8539" s="84"/>
      <c r="F8539" s="84"/>
      <c r="G8539" s="84"/>
      <c r="H8539" s="84"/>
      <c r="I8539" s="84"/>
      <c r="J8539" s="84"/>
      <c r="K8539" s="20">
        <f>SUM(K8542:K8542)</f>
        <v>1</v>
      </c>
      <c r="L8539" s="21">
        <f>ROUND(0*(1+M2/100),2)</f>
        <v>0</v>
      </c>
      <c r="M8539" s="21">
        <f>ROUND(K8539*L8539,2)</f>
        <v>0</v>
      </c>
    </row>
    <row r="8540" spans="1:13" ht="39.75" customHeight="1" thickBot="1" x14ac:dyDescent="0.35">
      <c r="A8540" s="22"/>
      <c r="B8540" s="22"/>
      <c r="C8540" s="22"/>
      <c r="D8540" s="84" t="s">
        <v>15625</v>
      </c>
      <c r="E8540" s="84"/>
      <c r="F8540" s="84"/>
      <c r="G8540" s="84"/>
      <c r="H8540" s="84"/>
      <c r="I8540" s="84"/>
      <c r="J8540" s="84"/>
      <c r="K8540" s="84"/>
      <c r="L8540" s="84"/>
      <c r="M8540" s="84"/>
    </row>
    <row r="8541" spans="1:13" ht="15.15" customHeight="1" thickBot="1" x14ac:dyDescent="0.35">
      <c r="A8541" s="22"/>
      <c r="B8541" s="22"/>
      <c r="C8541" s="22"/>
      <c r="D8541" s="22"/>
      <c r="E8541" s="23"/>
      <c r="F8541" s="25" t="s">
        <v>15626</v>
      </c>
      <c r="G8541" s="25" t="s">
        <v>15627</v>
      </c>
      <c r="H8541" s="25" t="s">
        <v>15628</v>
      </c>
      <c r="I8541" s="25" t="s">
        <v>15629</v>
      </c>
      <c r="J8541" s="25" t="s">
        <v>15630</v>
      </c>
      <c r="K8541" s="25" t="s">
        <v>15631</v>
      </c>
      <c r="L8541" s="22"/>
      <c r="M8541" s="22"/>
    </row>
    <row r="8542" spans="1:13" ht="15.15" customHeight="1" thickBot="1" x14ac:dyDescent="0.35">
      <c r="A8542" s="22"/>
      <c r="B8542" s="22"/>
      <c r="C8542" s="22"/>
      <c r="D8542" s="26"/>
      <c r="E8542" s="27"/>
      <c r="F8542" s="28">
        <v>1</v>
      </c>
      <c r="G8542" s="29"/>
      <c r="H8542" s="29"/>
      <c r="I8542" s="29"/>
      <c r="J8542" s="31">
        <f>ROUND(F8542,3)</f>
        <v>1</v>
      </c>
      <c r="K8542" s="33">
        <f>SUM(J8542:J8542)</f>
        <v>1</v>
      </c>
      <c r="L8542" s="22"/>
      <c r="M8542" s="22"/>
    </row>
    <row r="8543" spans="1:13" ht="15.45" customHeight="1" thickBot="1" x14ac:dyDescent="0.35">
      <c r="A8543" s="34"/>
      <c r="B8543" s="34"/>
      <c r="C8543" s="34"/>
      <c r="D8543" s="35" t="s">
        <v>15632</v>
      </c>
      <c r="E8543" s="36"/>
      <c r="F8543" s="36"/>
      <c r="G8543" s="36"/>
      <c r="H8543" s="36"/>
      <c r="I8543" s="36"/>
      <c r="J8543" s="36"/>
      <c r="K8543" s="36"/>
      <c r="L8543" s="37">
        <f>M8539</f>
        <v>0</v>
      </c>
      <c r="M8543" s="37">
        <f>ROUND(L8543,2)</f>
        <v>0</v>
      </c>
    </row>
    <row r="8544" spans="1:13" ht="15.45" customHeight="1" thickBot="1" x14ac:dyDescent="0.35">
      <c r="A8544" s="38" t="s">
        <v>15633</v>
      </c>
      <c r="B8544" s="38" t="s">
        <v>15634</v>
      </c>
      <c r="C8544" s="39"/>
      <c r="D8544" s="85" t="s">
        <v>15635</v>
      </c>
      <c r="E8544" s="85"/>
      <c r="F8544" s="85"/>
      <c r="G8544" s="85"/>
      <c r="H8544" s="85"/>
      <c r="I8544" s="85"/>
      <c r="J8544" s="85"/>
      <c r="K8544" s="39"/>
      <c r="L8544" s="40">
        <f>L8686</f>
        <v>0</v>
      </c>
      <c r="M8544" s="40">
        <f>ROUND(L8544,2)</f>
        <v>0</v>
      </c>
    </row>
    <row r="8545" spans="1:13" ht="15.45" customHeight="1" thickBot="1" x14ac:dyDescent="0.35">
      <c r="A8545" s="10" t="s">
        <v>15636</v>
      </c>
      <c r="B8545" s="5" t="s">
        <v>15637</v>
      </c>
      <c r="C8545" s="5" t="s">
        <v>15638</v>
      </c>
      <c r="D8545" s="84" t="s">
        <v>15639</v>
      </c>
      <c r="E8545" s="84"/>
      <c r="F8545" s="84"/>
      <c r="G8545" s="84"/>
      <c r="H8545" s="84"/>
      <c r="I8545" s="84"/>
      <c r="J8545" s="84"/>
      <c r="K8545" s="20">
        <f>SUM(K8548:K8548)</f>
        <v>2</v>
      </c>
      <c r="L8545" s="21">
        <f>ROUND(0*(1+M2/100),2)</f>
        <v>0</v>
      </c>
      <c r="M8545" s="21">
        <f>ROUND(K8545*L8545,2)</f>
        <v>0</v>
      </c>
    </row>
    <row r="8546" spans="1:13" ht="30.6" customHeight="1" thickBot="1" x14ac:dyDescent="0.35">
      <c r="A8546" s="22"/>
      <c r="B8546" s="22"/>
      <c r="C8546" s="22"/>
      <c r="D8546" s="84" t="s">
        <v>15640</v>
      </c>
      <c r="E8546" s="84"/>
      <c r="F8546" s="84"/>
      <c r="G8546" s="84"/>
      <c r="H8546" s="84"/>
      <c r="I8546" s="84"/>
      <c r="J8546" s="84"/>
      <c r="K8546" s="84"/>
      <c r="L8546" s="84"/>
      <c r="M8546" s="84"/>
    </row>
    <row r="8547" spans="1:13" ht="15.15" customHeight="1" thickBot="1" x14ac:dyDescent="0.35">
      <c r="A8547" s="22"/>
      <c r="B8547" s="22"/>
      <c r="C8547" s="22"/>
      <c r="D8547" s="22"/>
      <c r="E8547" s="23"/>
      <c r="F8547" s="25" t="s">
        <v>15641</v>
      </c>
      <c r="G8547" s="25" t="s">
        <v>15642</v>
      </c>
      <c r="H8547" s="25" t="s">
        <v>15643</v>
      </c>
      <c r="I8547" s="25" t="s">
        <v>15644</v>
      </c>
      <c r="J8547" s="25" t="s">
        <v>15645</v>
      </c>
      <c r="K8547" s="25" t="s">
        <v>15646</v>
      </c>
      <c r="L8547" s="22"/>
      <c r="M8547" s="22"/>
    </row>
    <row r="8548" spans="1:13" ht="15.15" customHeight="1" thickBot="1" x14ac:dyDescent="0.35">
      <c r="A8548" s="22"/>
      <c r="B8548" s="22"/>
      <c r="C8548" s="22"/>
      <c r="D8548" s="26"/>
      <c r="E8548" s="27"/>
      <c r="F8548" s="28">
        <v>2</v>
      </c>
      <c r="G8548" s="29"/>
      <c r="H8548" s="29"/>
      <c r="I8548" s="29"/>
      <c r="J8548" s="31">
        <f>ROUND(F8548,3)</f>
        <v>2</v>
      </c>
      <c r="K8548" s="33">
        <f>SUM(J8548:J8548)</f>
        <v>2</v>
      </c>
      <c r="L8548" s="22"/>
      <c r="M8548" s="22"/>
    </row>
    <row r="8549" spans="1:13" ht="15.45" customHeight="1" thickBot="1" x14ac:dyDescent="0.35">
      <c r="A8549" s="10" t="s">
        <v>15647</v>
      </c>
      <c r="B8549" s="5" t="s">
        <v>15648</v>
      </c>
      <c r="C8549" s="5" t="s">
        <v>15649</v>
      </c>
      <c r="D8549" s="84" t="s">
        <v>15650</v>
      </c>
      <c r="E8549" s="84"/>
      <c r="F8549" s="84"/>
      <c r="G8549" s="84"/>
      <c r="H8549" s="84"/>
      <c r="I8549" s="84"/>
      <c r="J8549" s="84"/>
      <c r="K8549" s="20">
        <f>SUM(K8552:K8552)</f>
        <v>3</v>
      </c>
      <c r="L8549" s="21">
        <f>ROUND(0*(1+M2/100),2)</f>
        <v>0</v>
      </c>
      <c r="M8549" s="21">
        <f>ROUND(K8549*L8549,2)</f>
        <v>0</v>
      </c>
    </row>
    <row r="8550" spans="1:13" ht="30.6" customHeight="1" thickBot="1" x14ac:dyDescent="0.35">
      <c r="A8550" s="22"/>
      <c r="B8550" s="22"/>
      <c r="C8550" s="22"/>
      <c r="D8550" s="84" t="s">
        <v>15651</v>
      </c>
      <c r="E8550" s="84"/>
      <c r="F8550" s="84"/>
      <c r="G8550" s="84"/>
      <c r="H8550" s="84"/>
      <c r="I8550" s="84"/>
      <c r="J8550" s="84"/>
      <c r="K8550" s="84"/>
      <c r="L8550" s="84"/>
      <c r="M8550" s="84"/>
    </row>
    <row r="8551" spans="1:13" ht="15.15" customHeight="1" thickBot="1" x14ac:dyDescent="0.35">
      <c r="A8551" s="22"/>
      <c r="B8551" s="22"/>
      <c r="C8551" s="22"/>
      <c r="D8551" s="22"/>
      <c r="E8551" s="23"/>
      <c r="F8551" s="25" t="s">
        <v>15652</v>
      </c>
      <c r="G8551" s="25" t="s">
        <v>15653</v>
      </c>
      <c r="H8551" s="25" t="s">
        <v>15654</v>
      </c>
      <c r="I8551" s="25" t="s">
        <v>15655</v>
      </c>
      <c r="J8551" s="25" t="s">
        <v>15656</v>
      </c>
      <c r="K8551" s="25" t="s">
        <v>15657</v>
      </c>
      <c r="L8551" s="22"/>
      <c r="M8551" s="22"/>
    </row>
    <row r="8552" spans="1:13" ht="15.15" customHeight="1" thickBot="1" x14ac:dyDescent="0.35">
      <c r="A8552" s="22"/>
      <c r="B8552" s="22"/>
      <c r="C8552" s="22"/>
      <c r="D8552" s="26"/>
      <c r="E8552" s="27"/>
      <c r="F8552" s="28">
        <v>3</v>
      </c>
      <c r="G8552" s="29"/>
      <c r="H8552" s="29"/>
      <c r="I8552" s="29"/>
      <c r="J8552" s="31">
        <f>ROUND(F8552,3)</f>
        <v>3</v>
      </c>
      <c r="K8552" s="33">
        <f>SUM(J8552:J8552)</f>
        <v>3</v>
      </c>
      <c r="L8552" s="22"/>
      <c r="M8552" s="22"/>
    </row>
    <row r="8553" spans="1:13" ht="15.45" customHeight="1" thickBot="1" x14ac:dyDescent="0.35">
      <c r="A8553" s="10" t="s">
        <v>15658</v>
      </c>
      <c r="B8553" s="5" t="s">
        <v>15659</v>
      </c>
      <c r="C8553" s="5" t="s">
        <v>15660</v>
      </c>
      <c r="D8553" s="84" t="s">
        <v>15661</v>
      </c>
      <c r="E8553" s="84"/>
      <c r="F8553" s="84"/>
      <c r="G8553" s="84"/>
      <c r="H8553" s="84"/>
      <c r="I8553" s="84"/>
      <c r="J8553" s="84"/>
      <c r="K8553" s="20">
        <f>SUM(K8556:K8556)</f>
        <v>2</v>
      </c>
      <c r="L8553" s="21">
        <f>ROUND(0*(1+M2/100),2)</f>
        <v>0</v>
      </c>
      <c r="M8553" s="21">
        <f>ROUND(K8553*L8553,2)</f>
        <v>0</v>
      </c>
    </row>
    <row r="8554" spans="1:13" ht="39.75" customHeight="1" thickBot="1" x14ac:dyDescent="0.35">
      <c r="A8554" s="22"/>
      <c r="B8554" s="22"/>
      <c r="C8554" s="22"/>
      <c r="D8554" s="84" t="s">
        <v>15662</v>
      </c>
      <c r="E8554" s="84"/>
      <c r="F8554" s="84"/>
      <c r="G8554" s="84"/>
      <c r="H8554" s="84"/>
      <c r="I8554" s="84"/>
      <c r="J8554" s="84"/>
      <c r="K8554" s="84"/>
      <c r="L8554" s="84"/>
      <c r="M8554" s="84"/>
    </row>
    <row r="8555" spans="1:13" ht="15.15" customHeight="1" thickBot="1" x14ac:dyDescent="0.35">
      <c r="A8555" s="22"/>
      <c r="B8555" s="22"/>
      <c r="C8555" s="22"/>
      <c r="D8555" s="22"/>
      <c r="E8555" s="23"/>
      <c r="F8555" s="25" t="s">
        <v>15663</v>
      </c>
      <c r="G8555" s="25" t="s">
        <v>15664</v>
      </c>
      <c r="H8555" s="25" t="s">
        <v>15665</v>
      </c>
      <c r="I8555" s="25" t="s">
        <v>15666</v>
      </c>
      <c r="J8555" s="25" t="s">
        <v>15667</v>
      </c>
      <c r="K8555" s="25" t="s">
        <v>15668</v>
      </c>
      <c r="L8555" s="22"/>
      <c r="M8555" s="22"/>
    </row>
    <row r="8556" spans="1:13" ht="15.15" customHeight="1" thickBot="1" x14ac:dyDescent="0.35">
      <c r="A8556" s="22"/>
      <c r="B8556" s="22"/>
      <c r="C8556" s="22"/>
      <c r="D8556" s="26"/>
      <c r="E8556" s="27"/>
      <c r="F8556" s="28">
        <v>2</v>
      </c>
      <c r="G8556" s="29"/>
      <c r="H8556" s="29"/>
      <c r="I8556" s="29"/>
      <c r="J8556" s="31">
        <f>ROUND(F8556,3)</f>
        <v>2</v>
      </c>
      <c r="K8556" s="33">
        <f>SUM(J8556:J8556)</f>
        <v>2</v>
      </c>
      <c r="L8556" s="22"/>
      <c r="M8556" s="22"/>
    </row>
    <row r="8557" spans="1:13" ht="15.45" customHeight="1" thickBot="1" x14ac:dyDescent="0.35">
      <c r="A8557" s="50" t="s">
        <v>15669</v>
      </c>
      <c r="B8557" s="50" t="s">
        <v>15670</v>
      </c>
      <c r="C8557" s="51"/>
      <c r="D8557" s="87" t="s">
        <v>15671</v>
      </c>
      <c r="E8557" s="87"/>
      <c r="F8557" s="87"/>
      <c r="G8557" s="87"/>
      <c r="H8557" s="87"/>
      <c r="I8557" s="87"/>
      <c r="J8557" s="87"/>
      <c r="K8557" s="51"/>
      <c r="L8557" s="52">
        <f>L8685</f>
        <v>0</v>
      </c>
      <c r="M8557" s="52">
        <f>ROUND(L8557,2)</f>
        <v>0</v>
      </c>
    </row>
    <row r="8558" spans="1:13" ht="15.45" customHeight="1" thickBot="1" x14ac:dyDescent="0.35">
      <c r="A8558" s="10" t="s">
        <v>15672</v>
      </c>
      <c r="B8558" s="5" t="s">
        <v>15673</v>
      </c>
      <c r="C8558" s="5" t="s">
        <v>15674</v>
      </c>
      <c r="D8558" s="84" t="s">
        <v>15675</v>
      </c>
      <c r="E8558" s="84"/>
      <c r="F8558" s="84"/>
      <c r="G8558" s="84"/>
      <c r="H8558" s="84"/>
      <c r="I8558" s="84"/>
      <c r="J8558" s="84"/>
      <c r="K8558" s="20">
        <f>SUM(K8561:K8562)</f>
        <v>2</v>
      </c>
      <c r="L8558" s="21">
        <f>ROUND(0*(1+M2/100),2)</f>
        <v>0</v>
      </c>
      <c r="M8558" s="21">
        <f>ROUND(K8558*L8558,2)</f>
        <v>0</v>
      </c>
    </row>
    <row r="8559" spans="1:13" ht="21.3" customHeight="1" thickBot="1" x14ac:dyDescent="0.35">
      <c r="A8559" s="22"/>
      <c r="B8559" s="22"/>
      <c r="C8559" s="22"/>
      <c r="D8559" s="84" t="s">
        <v>15676</v>
      </c>
      <c r="E8559" s="84"/>
      <c r="F8559" s="84"/>
      <c r="G8559" s="84"/>
      <c r="H8559" s="84"/>
      <c r="I8559" s="84"/>
      <c r="J8559" s="84"/>
      <c r="K8559" s="84"/>
      <c r="L8559" s="84"/>
      <c r="M8559" s="84"/>
    </row>
    <row r="8560" spans="1:13" ht="15.15" customHeight="1" thickBot="1" x14ac:dyDescent="0.35">
      <c r="A8560" s="22"/>
      <c r="B8560" s="22"/>
      <c r="C8560" s="22"/>
      <c r="D8560" s="22"/>
      <c r="E8560" s="23"/>
      <c r="F8560" s="25" t="s">
        <v>15677</v>
      </c>
      <c r="G8560" s="25" t="s">
        <v>15678</v>
      </c>
      <c r="H8560" s="25" t="s">
        <v>15679</v>
      </c>
      <c r="I8560" s="25" t="s">
        <v>15680</v>
      </c>
      <c r="J8560" s="25" t="s">
        <v>15681</v>
      </c>
      <c r="K8560" s="25" t="s">
        <v>15682</v>
      </c>
      <c r="L8560" s="22"/>
      <c r="M8560" s="22"/>
    </row>
    <row r="8561" spans="1:13" ht="15.15" customHeight="1" thickBot="1" x14ac:dyDescent="0.35">
      <c r="A8561" s="22"/>
      <c r="B8561" s="22"/>
      <c r="C8561" s="22"/>
      <c r="D8561" s="26"/>
      <c r="E8561" s="27" t="s">
        <v>15683</v>
      </c>
      <c r="F8561" s="28">
        <v>1</v>
      </c>
      <c r="G8561" s="29"/>
      <c r="H8561" s="29"/>
      <c r="I8561" s="29"/>
      <c r="J8561" s="31">
        <f>ROUND(F8561,3)</f>
        <v>1</v>
      </c>
      <c r="K8561" s="42"/>
      <c r="L8561" s="22"/>
      <c r="M8561" s="22"/>
    </row>
    <row r="8562" spans="1:13" ht="15.15" customHeight="1" thickBot="1" x14ac:dyDescent="0.35">
      <c r="A8562" s="22"/>
      <c r="B8562" s="22"/>
      <c r="C8562" s="22"/>
      <c r="D8562" s="26"/>
      <c r="E8562" s="5" t="s">
        <v>15684</v>
      </c>
      <c r="F8562" s="3">
        <v>1</v>
      </c>
      <c r="G8562" s="20"/>
      <c r="H8562" s="20"/>
      <c r="I8562" s="20"/>
      <c r="J8562" s="30">
        <f>ROUND(F8562,3)</f>
        <v>1</v>
      </c>
      <c r="K8562" s="32">
        <f>SUM(J8561:J8562)</f>
        <v>2</v>
      </c>
      <c r="L8562" s="22"/>
      <c r="M8562" s="22"/>
    </row>
    <row r="8563" spans="1:13" ht="15.45" customHeight="1" thickBot="1" x14ac:dyDescent="0.35">
      <c r="A8563" s="10" t="s">
        <v>15685</v>
      </c>
      <c r="B8563" s="5" t="s">
        <v>15686</v>
      </c>
      <c r="C8563" s="5" t="s">
        <v>15687</v>
      </c>
      <c r="D8563" s="84" t="s">
        <v>15688</v>
      </c>
      <c r="E8563" s="84"/>
      <c r="F8563" s="84"/>
      <c r="G8563" s="84"/>
      <c r="H8563" s="84"/>
      <c r="I8563" s="84"/>
      <c r="J8563" s="84"/>
      <c r="K8563" s="20">
        <f>SUM(K8566:K8567)</f>
        <v>2</v>
      </c>
      <c r="L8563" s="21">
        <f>ROUND(0*(1+M2/100),2)</f>
        <v>0</v>
      </c>
      <c r="M8563" s="21">
        <f>ROUND(K8563*L8563,2)</f>
        <v>0</v>
      </c>
    </row>
    <row r="8564" spans="1:13" ht="21.3" customHeight="1" thickBot="1" x14ac:dyDescent="0.35">
      <c r="A8564" s="22"/>
      <c r="B8564" s="22"/>
      <c r="C8564" s="22"/>
      <c r="D8564" s="84" t="s">
        <v>15689</v>
      </c>
      <c r="E8564" s="84"/>
      <c r="F8564" s="84"/>
      <c r="G8564" s="84"/>
      <c r="H8564" s="84"/>
      <c r="I8564" s="84"/>
      <c r="J8564" s="84"/>
      <c r="K8564" s="84"/>
      <c r="L8564" s="84"/>
      <c r="M8564" s="84"/>
    </row>
    <row r="8565" spans="1:13" ht="15.15" customHeight="1" thickBot="1" x14ac:dyDescent="0.35">
      <c r="A8565" s="22"/>
      <c r="B8565" s="22"/>
      <c r="C8565" s="22"/>
      <c r="D8565" s="22"/>
      <c r="E8565" s="23"/>
      <c r="F8565" s="25" t="s">
        <v>15690</v>
      </c>
      <c r="G8565" s="25" t="s">
        <v>15691</v>
      </c>
      <c r="H8565" s="25" t="s">
        <v>15692</v>
      </c>
      <c r="I8565" s="25" t="s">
        <v>15693</v>
      </c>
      <c r="J8565" s="25" t="s">
        <v>15694</v>
      </c>
      <c r="K8565" s="25" t="s">
        <v>15695</v>
      </c>
      <c r="L8565" s="22"/>
      <c r="M8565" s="22"/>
    </row>
    <row r="8566" spans="1:13" ht="15.15" customHeight="1" thickBot="1" x14ac:dyDescent="0.35">
      <c r="A8566" s="22"/>
      <c r="B8566" s="22"/>
      <c r="C8566" s="22"/>
      <c r="D8566" s="26"/>
      <c r="E8566" s="27" t="s">
        <v>15696</v>
      </c>
      <c r="F8566" s="28">
        <v>1</v>
      </c>
      <c r="G8566" s="29"/>
      <c r="H8566" s="29"/>
      <c r="I8566" s="29"/>
      <c r="J8566" s="31">
        <f>ROUND(F8566,3)</f>
        <v>1</v>
      </c>
      <c r="K8566" s="42"/>
      <c r="L8566" s="22"/>
      <c r="M8566" s="22"/>
    </row>
    <row r="8567" spans="1:13" ht="15.15" customHeight="1" thickBot="1" x14ac:dyDescent="0.35">
      <c r="A8567" s="22"/>
      <c r="B8567" s="22"/>
      <c r="C8567" s="22"/>
      <c r="D8567" s="26"/>
      <c r="E8567" s="5" t="s">
        <v>15697</v>
      </c>
      <c r="F8567" s="3">
        <v>1</v>
      </c>
      <c r="G8567" s="20"/>
      <c r="H8567" s="20"/>
      <c r="I8567" s="20"/>
      <c r="J8567" s="30">
        <f>ROUND(F8567,3)</f>
        <v>1</v>
      </c>
      <c r="K8567" s="32">
        <f>SUM(J8566:J8567)</f>
        <v>2</v>
      </c>
      <c r="L8567" s="22"/>
      <c r="M8567" s="22"/>
    </row>
    <row r="8568" spans="1:13" ht="15.45" customHeight="1" thickBot="1" x14ac:dyDescent="0.35">
      <c r="A8568" s="10" t="s">
        <v>15698</v>
      </c>
      <c r="B8568" s="5" t="s">
        <v>15699</v>
      </c>
      <c r="C8568" s="5" t="s">
        <v>15700</v>
      </c>
      <c r="D8568" s="84" t="s">
        <v>15701</v>
      </c>
      <c r="E8568" s="84"/>
      <c r="F8568" s="84"/>
      <c r="G8568" s="84"/>
      <c r="H8568" s="84"/>
      <c r="I8568" s="84"/>
      <c r="J8568" s="84"/>
      <c r="K8568" s="20">
        <f>SUM(K8571:K8572)</f>
        <v>2</v>
      </c>
      <c r="L8568" s="21">
        <f>ROUND(0*(1+M2/100),2)</f>
        <v>0</v>
      </c>
      <c r="M8568" s="21">
        <f>ROUND(K8568*L8568,2)</f>
        <v>0</v>
      </c>
    </row>
    <row r="8569" spans="1:13" ht="21.3" customHeight="1" thickBot="1" x14ac:dyDescent="0.35">
      <c r="A8569" s="22"/>
      <c r="B8569" s="22"/>
      <c r="C8569" s="22"/>
      <c r="D8569" s="84" t="s">
        <v>15702</v>
      </c>
      <c r="E8569" s="84"/>
      <c r="F8569" s="84"/>
      <c r="G8569" s="84"/>
      <c r="H8569" s="84"/>
      <c r="I8569" s="84"/>
      <c r="J8569" s="84"/>
      <c r="K8569" s="84"/>
      <c r="L8569" s="84"/>
      <c r="M8569" s="84"/>
    </row>
    <row r="8570" spans="1:13" ht="15.15" customHeight="1" thickBot="1" x14ac:dyDescent="0.35">
      <c r="A8570" s="22"/>
      <c r="B8570" s="22"/>
      <c r="C8570" s="22"/>
      <c r="D8570" s="22"/>
      <c r="E8570" s="23"/>
      <c r="F8570" s="25" t="s">
        <v>15703</v>
      </c>
      <c r="G8570" s="25" t="s">
        <v>15704</v>
      </c>
      <c r="H8570" s="25" t="s">
        <v>15705</v>
      </c>
      <c r="I8570" s="25" t="s">
        <v>15706</v>
      </c>
      <c r="J8570" s="25" t="s">
        <v>15707</v>
      </c>
      <c r="K8570" s="25" t="s">
        <v>15708</v>
      </c>
      <c r="L8570" s="22"/>
      <c r="M8570" s="22"/>
    </row>
    <row r="8571" spans="1:13" ht="15.15" customHeight="1" thickBot="1" x14ac:dyDescent="0.35">
      <c r="A8571" s="22"/>
      <c r="B8571" s="22"/>
      <c r="C8571" s="22"/>
      <c r="D8571" s="26"/>
      <c r="E8571" s="27" t="s">
        <v>15709</v>
      </c>
      <c r="F8571" s="28">
        <v>1</v>
      </c>
      <c r="G8571" s="29"/>
      <c r="H8571" s="29"/>
      <c r="I8571" s="29"/>
      <c r="J8571" s="31">
        <f>ROUND(F8571,3)</f>
        <v>1</v>
      </c>
      <c r="K8571" s="42"/>
      <c r="L8571" s="22"/>
      <c r="M8571" s="22"/>
    </row>
    <row r="8572" spans="1:13" ht="15.15" customHeight="1" thickBot="1" x14ac:dyDescent="0.35">
      <c r="A8572" s="22"/>
      <c r="B8572" s="22"/>
      <c r="C8572" s="22"/>
      <c r="D8572" s="26"/>
      <c r="E8572" s="5" t="s">
        <v>15710</v>
      </c>
      <c r="F8572" s="3">
        <v>1</v>
      </c>
      <c r="G8572" s="20"/>
      <c r="H8572" s="20"/>
      <c r="I8572" s="20"/>
      <c r="J8572" s="30">
        <f>ROUND(F8572,3)</f>
        <v>1</v>
      </c>
      <c r="K8572" s="32">
        <f>SUM(J8571:J8572)</f>
        <v>2</v>
      </c>
      <c r="L8572" s="22"/>
      <c r="M8572" s="22"/>
    </row>
    <row r="8573" spans="1:13" ht="15.45" customHeight="1" thickBot="1" x14ac:dyDescent="0.35">
      <c r="A8573" s="10" t="s">
        <v>15711</v>
      </c>
      <c r="B8573" s="5" t="s">
        <v>15712</v>
      </c>
      <c r="C8573" s="5" t="s">
        <v>15713</v>
      </c>
      <c r="D8573" s="84" t="s">
        <v>15714</v>
      </c>
      <c r="E8573" s="84"/>
      <c r="F8573" s="84"/>
      <c r="G8573" s="84"/>
      <c r="H8573" s="84"/>
      <c r="I8573" s="84"/>
      <c r="J8573" s="84"/>
      <c r="K8573" s="20">
        <f>SUM(K8576:K8578)</f>
        <v>5</v>
      </c>
      <c r="L8573" s="21">
        <f>ROUND(0*(1+M2/100),2)</f>
        <v>0</v>
      </c>
      <c r="M8573" s="21">
        <f>ROUND(K8573*L8573,2)</f>
        <v>0</v>
      </c>
    </row>
    <row r="8574" spans="1:13" ht="21.3" customHeight="1" thickBot="1" x14ac:dyDescent="0.35">
      <c r="A8574" s="22"/>
      <c r="B8574" s="22"/>
      <c r="C8574" s="22"/>
      <c r="D8574" s="84" t="s">
        <v>15715</v>
      </c>
      <c r="E8574" s="84"/>
      <c r="F8574" s="84"/>
      <c r="G8574" s="84"/>
      <c r="H8574" s="84"/>
      <c r="I8574" s="84"/>
      <c r="J8574" s="84"/>
      <c r="K8574" s="84"/>
      <c r="L8574" s="84"/>
      <c r="M8574" s="84"/>
    </row>
    <row r="8575" spans="1:13" ht="15.15" customHeight="1" thickBot="1" x14ac:dyDescent="0.35">
      <c r="A8575" s="22"/>
      <c r="B8575" s="22"/>
      <c r="C8575" s="22"/>
      <c r="D8575" s="22"/>
      <c r="E8575" s="23"/>
      <c r="F8575" s="25" t="s">
        <v>15716</v>
      </c>
      <c r="G8575" s="25" t="s">
        <v>15717</v>
      </c>
      <c r="H8575" s="25" t="s">
        <v>15718</v>
      </c>
      <c r="I8575" s="25" t="s">
        <v>15719</v>
      </c>
      <c r="J8575" s="25" t="s">
        <v>15720</v>
      </c>
      <c r="K8575" s="25" t="s">
        <v>15721</v>
      </c>
      <c r="L8575" s="22"/>
      <c r="M8575" s="22"/>
    </row>
    <row r="8576" spans="1:13" ht="15.15" customHeight="1" thickBot="1" x14ac:dyDescent="0.35">
      <c r="A8576" s="22"/>
      <c r="B8576" s="22"/>
      <c r="C8576" s="22"/>
      <c r="D8576" s="26"/>
      <c r="E8576" s="27" t="s">
        <v>15722</v>
      </c>
      <c r="F8576" s="28">
        <v>1</v>
      </c>
      <c r="G8576" s="29"/>
      <c r="H8576" s="29"/>
      <c r="I8576" s="29"/>
      <c r="J8576" s="31">
        <f>ROUND(F8576,3)</f>
        <v>1</v>
      </c>
      <c r="K8576" s="42"/>
      <c r="L8576" s="22"/>
      <c r="M8576" s="22"/>
    </row>
    <row r="8577" spans="1:13" ht="15.15" customHeight="1" thickBot="1" x14ac:dyDescent="0.35">
      <c r="A8577" s="22"/>
      <c r="B8577" s="22"/>
      <c r="C8577" s="22"/>
      <c r="D8577" s="26"/>
      <c r="E8577" s="5" t="s">
        <v>15723</v>
      </c>
      <c r="F8577" s="3">
        <v>1</v>
      </c>
      <c r="G8577" s="20"/>
      <c r="H8577" s="20"/>
      <c r="I8577" s="20"/>
      <c r="J8577" s="30">
        <f>ROUND(F8577,3)</f>
        <v>1</v>
      </c>
      <c r="K8577" s="22"/>
      <c r="L8577" s="22"/>
      <c r="M8577" s="22"/>
    </row>
    <row r="8578" spans="1:13" ht="21.3" customHeight="1" thickBot="1" x14ac:dyDescent="0.35">
      <c r="A8578" s="22"/>
      <c r="B8578" s="22"/>
      <c r="C8578" s="22"/>
      <c r="D8578" s="26"/>
      <c r="E8578" s="5" t="s">
        <v>15724</v>
      </c>
      <c r="F8578" s="3">
        <v>3</v>
      </c>
      <c r="G8578" s="20"/>
      <c r="H8578" s="20"/>
      <c r="I8578" s="20"/>
      <c r="J8578" s="30">
        <f>ROUND(F8578,3)</f>
        <v>3</v>
      </c>
      <c r="K8578" s="32">
        <f>SUM(J8576:J8578)</f>
        <v>5</v>
      </c>
      <c r="L8578" s="22"/>
      <c r="M8578" s="22"/>
    </row>
    <row r="8579" spans="1:13" ht="15.45" customHeight="1" thickBot="1" x14ac:dyDescent="0.35">
      <c r="A8579" s="10" t="s">
        <v>15725</v>
      </c>
      <c r="B8579" s="5" t="s">
        <v>15726</v>
      </c>
      <c r="C8579" s="5" t="s">
        <v>15727</v>
      </c>
      <c r="D8579" s="84" t="s">
        <v>15728</v>
      </c>
      <c r="E8579" s="84"/>
      <c r="F8579" s="84"/>
      <c r="G8579" s="84"/>
      <c r="H8579" s="84"/>
      <c r="I8579" s="84"/>
      <c r="J8579" s="84"/>
      <c r="K8579" s="20">
        <f>SUM(K8582:K8583)</f>
        <v>2</v>
      </c>
      <c r="L8579" s="21">
        <f>ROUND(0*(1+M2/100),2)</f>
        <v>0</v>
      </c>
      <c r="M8579" s="21">
        <f>ROUND(K8579*L8579,2)</f>
        <v>0</v>
      </c>
    </row>
    <row r="8580" spans="1:13" ht="21.3" customHeight="1" thickBot="1" x14ac:dyDescent="0.35">
      <c r="A8580" s="22"/>
      <c r="B8580" s="22"/>
      <c r="C8580" s="22"/>
      <c r="D8580" s="84" t="s">
        <v>15729</v>
      </c>
      <c r="E8580" s="84"/>
      <c r="F8580" s="84"/>
      <c r="G8580" s="84"/>
      <c r="H8580" s="84"/>
      <c r="I8580" s="84"/>
      <c r="J8580" s="84"/>
      <c r="K8580" s="84"/>
      <c r="L8580" s="84"/>
      <c r="M8580" s="84"/>
    </row>
    <row r="8581" spans="1:13" ht="15.15" customHeight="1" thickBot="1" x14ac:dyDescent="0.35">
      <c r="A8581" s="22"/>
      <c r="B8581" s="22"/>
      <c r="C8581" s="22"/>
      <c r="D8581" s="22"/>
      <c r="E8581" s="23"/>
      <c r="F8581" s="25" t="s">
        <v>15730</v>
      </c>
      <c r="G8581" s="25" t="s">
        <v>15731</v>
      </c>
      <c r="H8581" s="25" t="s">
        <v>15732</v>
      </c>
      <c r="I8581" s="25" t="s">
        <v>15733</v>
      </c>
      <c r="J8581" s="25" t="s">
        <v>15734</v>
      </c>
      <c r="K8581" s="25" t="s">
        <v>15735</v>
      </c>
      <c r="L8581" s="22"/>
      <c r="M8581" s="22"/>
    </row>
    <row r="8582" spans="1:13" ht="15.15" customHeight="1" thickBot="1" x14ac:dyDescent="0.35">
      <c r="A8582" s="22"/>
      <c r="B8582" s="22"/>
      <c r="C8582" s="22"/>
      <c r="D8582" s="26"/>
      <c r="E8582" s="27" t="s">
        <v>15736</v>
      </c>
      <c r="F8582" s="28">
        <v>1</v>
      </c>
      <c r="G8582" s="29"/>
      <c r="H8582" s="29"/>
      <c r="I8582" s="29"/>
      <c r="J8582" s="31">
        <f>ROUND(F8582,3)</f>
        <v>1</v>
      </c>
      <c r="K8582" s="42"/>
      <c r="L8582" s="22"/>
      <c r="M8582" s="22"/>
    </row>
    <row r="8583" spans="1:13" ht="15.15" customHeight="1" thickBot="1" x14ac:dyDescent="0.35">
      <c r="A8583" s="22"/>
      <c r="B8583" s="22"/>
      <c r="C8583" s="22"/>
      <c r="D8583" s="26"/>
      <c r="E8583" s="5" t="s">
        <v>15737</v>
      </c>
      <c r="F8583" s="3">
        <v>1</v>
      </c>
      <c r="G8583" s="20"/>
      <c r="H8583" s="20"/>
      <c r="I8583" s="20"/>
      <c r="J8583" s="30">
        <f>ROUND(F8583,3)</f>
        <v>1</v>
      </c>
      <c r="K8583" s="32">
        <f>SUM(J8582:J8583)</f>
        <v>2</v>
      </c>
      <c r="L8583" s="22"/>
      <c r="M8583" s="22"/>
    </row>
    <row r="8584" spans="1:13" ht="15.45" customHeight="1" thickBot="1" x14ac:dyDescent="0.35">
      <c r="A8584" s="10" t="s">
        <v>15738</v>
      </c>
      <c r="B8584" s="5" t="s">
        <v>15739</v>
      </c>
      <c r="C8584" s="5" t="s">
        <v>15740</v>
      </c>
      <c r="D8584" s="84" t="s">
        <v>15741</v>
      </c>
      <c r="E8584" s="84"/>
      <c r="F8584" s="84"/>
      <c r="G8584" s="84"/>
      <c r="H8584" s="84"/>
      <c r="I8584" s="84"/>
      <c r="J8584" s="84"/>
      <c r="K8584" s="20">
        <f>SUM(K8587:K8588)</f>
        <v>2</v>
      </c>
      <c r="L8584" s="21">
        <f>ROUND(0*(1+M2/100),2)</f>
        <v>0</v>
      </c>
      <c r="M8584" s="21">
        <f>ROUND(K8584*L8584,2)</f>
        <v>0</v>
      </c>
    </row>
    <row r="8585" spans="1:13" ht="21.3" customHeight="1" thickBot="1" x14ac:dyDescent="0.35">
      <c r="A8585" s="22"/>
      <c r="B8585" s="22"/>
      <c r="C8585" s="22"/>
      <c r="D8585" s="84" t="s">
        <v>15742</v>
      </c>
      <c r="E8585" s="84"/>
      <c r="F8585" s="84"/>
      <c r="G8585" s="84"/>
      <c r="H8585" s="84"/>
      <c r="I8585" s="84"/>
      <c r="J8585" s="84"/>
      <c r="K8585" s="84"/>
      <c r="L8585" s="84"/>
      <c r="M8585" s="84"/>
    </row>
    <row r="8586" spans="1:13" ht="15.15" customHeight="1" thickBot="1" x14ac:dyDescent="0.35">
      <c r="A8586" s="22"/>
      <c r="B8586" s="22"/>
      <c r="C8586" s="22"/>
      <c r="D8586" s="22"/>
      <c r="E8586" s="23"/>
      <c r="F8586" s="25" t="s">
        <v>15743</v>
      </c>
      <c r="G8586" s="25" t="s">
        <v>15744</v>
      </c>
      <c r="H8586" s="25" t="s">
        <v>15745</v>
      </c>
      <c r="I8586" s="25" t="s">
        <v>15746</v>
      </c>
      <c r="J8586" s="25" t="s">
        <v>15747</v>
      </c>
      <c r="K8586" s="25" t="s">
        <v>15748</v>
      </c>
      <c r="L8586" s="22"/>
      <c r="M8586" s="22"/>
    </row>
    <row r="8587" spans="1:13" ht="15.15" customHeight="1" thickBot="1" x14ac:dyDescent="0.35">
      <c r="A8587" s="22"/>
      <c r="B8587" s="22"/>
      <c r="C8587" s="22"/>
      <c r="D8587" s="26"/>
      <c r="E8587" s="27" t="s">
        <v>15749</v>
      </c>
      <c r="F8587" s="28">
        <v>1</v>
      </c>
      <c r="G8587" s="29"/>
      <c r="H8587" s="29"/>
      <c r="I8587" s="29"/>
      <c r="J8587" s="31">
        <f>ROUND(F8587,3)</f>
        <v>1</v>
      </c>
      <c r="K8587" s="42"/>
      <c r="L8587" s="22"/>
      <c r="M8587" s="22"/>
    </row>
    <row r="8588" spans="1:13" ht="15.15" customHeight="1" thickBot="1" x14ac:dyDescent="0.35">
      <c r="A8588" s="22"/>
      <c r="B8588" s="22"/>
      <c r="C8588" s="22"/>
      <c r="D8588" s="26"/>
      <c r="E8588" s="5" t="s">
        <v>15750</v>
      </c>
      <c r="F8588" s="3">
        <v>1</v>
      </c>
      <c r="G8588" s="20"/>
      <c r="H8588" s="20"/>
      <c r="I8588" s="20"/>
      <c r="J8588" s="30">
        <f>ROUND(F8588,3)</f>
        <v>1</v>
      </c>
      <c r="K8588" s="32">
        <f>SUM(J8587:J8588)</f>
        <v>2</v>
      </c>
      <c r="L8588" s="22"/>
      <c r="M8588" s="22"/>
    </row>
    <row r="8589" spans="1:13" ht="15.45" customHeight="1" thickBot="1" x14ac:dyDescent="0.35">
      <c r="A8589" s="10" t="s">
        <v>15751</v>
      </c>
      <c r="B8589" s="5" t="s">
        <v>15752</v>
      </c>
      <c r="C8589" s="5" t="s">
        <v>15753</v>
      </c>
      <c r="D8589" s="84" t="s">
        <v>15754</v>
      </c>
      <c r="E8589" s="84"/>
      <c r="F8589" s="84"/>
      <c r="G8589" s="84"/>
      <c r="H8589" s="84"/>
      <c r="I8589" s="84"/>
      <c r="J8589" s="84"/>
      <c r="K8589" s="20">
        <f>SUM(K8592:K8592)</f>
        <v>1</v>
      </c>
      <c r="L8589" s="21">
        <f>ROUND(0*(1+M2/100),2)</f>
        <v>0</v>
      </c>
      <c r="M8589" s="21">
        <f>ROUND(K8589*L8589,2)</f>
        <v>0</v>
      </c>
    </row>
    <row r="8590" spans="1:13" ht="12.15" customHeight="1" thickBot="1" x14ac:dyDescent="0.35">
      <c r="A8590" s="22"/>
      <c r="B8590" s="22"/>
      <c r="C8590" s="22"/>
      <c r="D8590" s="84" t="s">
        <v>15755</v>
      </c>
      <c r="E8590" s="84"/>
      <c r="F8590" s="84"/>
      <c r="G8590" s="84"/>
      <c r="H8590" s="84"/>
      <c r="I8590" s="84"/>
      <c r="J8590" s="84"/>
      <c r="K8590" s="84"/>
      <c r="L8590" s="84"/>
      <c r="M8590" s="84"/>
    </row>
    <row r="8591" spans="1:13" ht="15.15" customHeight="1" thickBot="1" x14ac:dyDescent="0.35">
      <c r="A8591" s="22"/>
      <c r="B8591" s="22"/>
      <c r="C8591" s="22"/>
      <c r="D8591" s="22"/>
      <c r="E8591" s="23"/>
      <c r="F8591" s="25" t="s">
        <v>15756</v>
      </c>
      <c r="G8591" s="25" t="s">
        <v>15757</v>
      </c>
      <c r="H8591" s="25" t="s">
        <v>15758</v>
      </c>
      <c r="I8591" s="25" t="s">
        <v>15759</v>
      </c>
      <c r="J8591" s="25" t="s">
        <v>15760</v>
      </c>
      <c r="K8591" s="25" t="s">
        <v>15761</v>
      </c>
      <c r="L8591" s="22"/>
      <c r="M8591" s="22"/>
    </row>
    <row r="8592" spans="1:13" ht="21.3" customHeight="1" thickBot="1" x14ac:dyDescent="0.35">
      <c r="A8592" s="22"/>
      <c r="B8592" s="22"/>
      <c r="C8592" s="22"/>
      <c r="D8592" s="26"/>
      <c r="E8592" s="27" t="s">
        <v>15762</v>
      </c>
      <c r="F8592" s="28">
        <v>1</v>
      </c>
      <c r="G8592" s="29"/>
      <c r="H8592" s="29"/>
      <c r="I8592" s="29"/>
      <c r="J8592" s="31">
        <f>ROUND(F8592,3)</f>
        <v>1</v>
      </c>
      <c r="K8592" s="33">
        <f>SUM(J8592:J8592)</f>
        <v>1</v>
      </c>
      <c r="L8592" s="22"/>
      <c r="M8592" s="22"/>
    </row>
    <row r="8593" spans="1:13" ht="15.45" customHeight="1" thickBot="1" x14ac:dyDescent="0.35">
      <c r="A8593" s="10" t="s">
        <v>15763</v>
      </c>
      <c r="B8593" s="5" t="s">
        <v>15764</v>
      </c>
      <c r="C8593" s="5" t="s">
        <v>15765</v>
      </c>
      <c r="D8593" s="84" t="s">
        <v>15766</v>
      </c>
      <c r="E8593" s="84"/>
      <c r="F8593" s="84"/>
      <c r="G8593" s="84"/>
      <c r="H8593" s="84"/>
      <c r="I8593" s="84"/>
      <c r="J8593" s="84"/>
      <c r="K8593" s="20">
        <f>SUM(K8596:K8596)</f>
        <v>48</v>
      </c>
      <c r="L8593" s="21">
        <f>ROUND(0*(1+M2/100),2)</f>
        <v>0</v>
      </c>
      <c r="M8593" s="21">
        <f>ROUND(K8593*L8593,2)</f>
        <v>0</v>
      </c>
    </row>
    <row r="8594" spans="1:13" ht="12.15" customHeight="1" thickBot="1" x14ac:dyDescent="0.35">
      <c r="A8594" s="22"/>
      <c r="B8594" s="22"/>
      <c r="C8594" s="22"/>
      <c r="D8594" s="84" t="s">
        <v>15767</v>
      </c>
      <c r="E8594" s="84"/>
      <c r="F8594" s="84"/>
      <c r="G8594" s="84"/>
      <c r="H8594" s="84"/>
      <c r="I8594" s="84"/>
      <c r="J8594" s="84"/>
      <c r="K8594" s="84"/>
      <c r="L8594" s="84"/>
      <c r="M8594" s="84"/>
    </row>
    <row r="8595" spans="1:13" ht="15.15" customHeight="1" thickBot="1" x14ac:dyDescent="0.35">
      <c r="A8595" s="22"/>
      <c r="B8595" s="22"/>
      <c r="C8595" s="22"/>
      <c r="D8595" s="22"/>
      <c r="E8595" s="23"/>
      <c r="F8595" s="25" t="s">
        <v>15768</v>
      </c>
      <c r="G8595" s="25" t="s">
        <v>15769</v>
      </c>
      <c r="H8595" s="25" t="s">
        <v>15770</v>
      </c>
      <c r="I8595" s="25" t="s">
        <v>15771</v>
      </c>
      <c r="J8595" s="25" t="s">
        <v>15772</v>
      </c>
      <c r="K8595" s="25" t="s">
        <v>15773</v>
      </c>
      <c r="L8595" s="22"/>
      <c r="M8595" s="22"/>
    </row>
    <row r="8596" spans="1:13" ht="30.6" customHeight="1" thickBot="1" x14ac:dyDescent="0.35">
      <c r="A8596" s="22"/>
      <c r="B8596" s="22"/>
      <c r="C8596" s="22"/>
      <c r="D8596" s="26"/>
      <c r="E8596" s="27" t="s">
        <v>15774</v>
      </c>
      <c r="F8596" s="28">
        <v>48</v>
      </c>
      <c r="G8596" s="29"/>
      <c r="H8596" s="29"/>
      <c r="I8596" s="29"/>
      <c r="J8596" s="31">
        <f>ROUND(F8596,3)</f>
        <v>48</v>
      </c>
      <c r="K8596" s="33">
        <f>SUM(J8596:J8596)</f>
        <v>48</v>
      </c>
      <c r="L8596" s="22"/>
      <c r="M8596" s="22"/>
    </row>
    <row r="8597" spans="1:13" ht="15.45" customHeight="1" thickBot="1" x14ac:dyDescent="0.35">
      <c r="A8597" s="10" t="s">
        <v>15775</v>
      </c>
      <c r="B8597" s="5" t="s">
        <v>15776</v>
      </c>
      <c r="C8597" s="5" t="s">
        <v>15777</v>
      </c>
      <c r="D8597" s="84" t="s">
        <v>15778</v>
      </c>
      <c r="E8597" s="84"/>
      <c r="F8597" s="84"/>
      <c r="G8597" s="84"/>
      <c r="H8597" s="84"/>
      <c r="I8597" s="84"/>
      <c r="J8597" s="84"/>
      <c r="K8597" s="20">
        <f>SUM(K8600:K8600)</f>
        <v>1</v>
      </c>
      <c r="L8597" s="21">
        <f>ROUND(0*(1+M2/100),2)</f>
        <v>0</v>
      </c>
      <c r="M8597" s="21">
        <f>ROUND(K8597*L8597,2)</f>
        <v>0</v>
      </c>
    </row>
    <row r="8598" spans="1:13" ht="12.15" customHeight="1" thickBot="1" x14ac:dyDescent="0.35">
      <c r="A8598" s="22"/>
      <c r="B8598" s="22"/>
      <c r="C8598" s="22"/>
      <c r="D8598" s="84" t="s">
        <v>15779</v>
      </c>
      <c r="E8598" s="84"/>
      <c r="F8598" s="84"/>
      <c r="G8598" s="84"/>
      <c r="H8598" s="84"/>
      <c r="I8598" s="84"/>
      <c r="J8598" s="84"/>
      <c r="K8598" s="84"/>
      <c r="L8598" s="84"/>
      <c r="M8598" s="84"/>
    </row>
    <row r="8599" spans="1:13" ht="15.15" customHeight="1" thickBot="1" x14ac:dyDescent="0.35">
      <c r="A8599" s="22"/>
      <c r="B8599" s="22"/>
      <c r="C8599" s="22"/>
      <c r="D8599" s="22"/>
      <c r="E8599" s="23"/>
      <c r="F8599" s="25" t="s">
        <v>15780</v>
      </c>
      <c r="G8599" s="25" t="s">
        <v>15781</v>
      </c>
      <c r="H8599" s="25" t="s">
        <v>15782</v>
      </c>
      <c r="I8599" s="25" t="s">
        <v>15783</v>
      </c>
      <c r="J8599" s="25" t="s">
        <v>15784</v>
      </c>
      <c r="K8599" s="25" t="s">
        <v>15785</v>
      </c>
      <c r="L8599" s="22"/>
      <c r="M8599" s="22"/>
    </row>
    <row r="8600" spans="1:13" ht="21.3" customHeight="1" thickBot="1" x14ac:dyDescent="0.35">
      <c r="A8600" s="22"/>
      <c r="B8600" s="22"/>
      <c r="C8600" s="22"/>
      <c r="D8600" s="26"/>
      <c r="E8600" s="27" t="s">
        <v>15786</v>
      </c>
      <c r="F8600" s="28">
        <v>1</v>
      </c>
      <c r="G8600" s="29"/>
      <c r="H8600" s="29"/>
      <c r="I8600" s="29"/>
      <c r="J8600" s="31">
        <f>ROUND(F8600,3)</f>
        <v>1</v>
      </c>
      <c r="K8600" s="33">
        <f>SUM(J8600:J8600)</f>
        <v>1</v>
      </c>
      <c r="L8600" s="22"/>
      <c r="M8600" s="22"/>
    </row>
    <row r="8601" spans="1:13" ht="15.45" customHeight="1" thickBot="1" x14ac:dyDescent="0.35">
      <c r="A8601" s="10" t="s">
        <v>15787</v>
      </c>
      <c r="B8601" s="5" t="s">
        <v>15788</v>
      </c>
      <c r="C8601" s="5" t="s">
        <v>15789</v>
      </c>
      <c r="D8601" s="84" t="s">
        <v>15790</v>
      </c>
      <c r="E8601" s="84"/>
      <c r="F8601" s="84"/>
      <c r="G8601" s="84"/>
      <c r="H8601" s="84"/>
      <c r="I8601" s="84"/>
      <c r="J8601" s="84"/>
      <c r="K8601" s="20">
        <f>SUM(K8604:K8604)</f>
        <v>1</v>
      </c>
      <c r="L8601" s="21">
        <f>ROUND(0*(1+M2/100),2)</f>
        <v>0</v>
      </c>
      <c r="M8601" s="21">
        <f>ROUND(K8601*L8601,2)</f>
        <v>0</v>
      </c>
    </row>
    <row r="8602" spans="1:13" ht="12.15" customHeight="1" thickBot="1" x14ac:dyDescent="0.35">
      <c r="A8602" s="22"/>
      <c r="B8602" s="22"/>
      <c r="C8602" s="22"/>
      <c r="D8602" s="84" t="s">
        <v>15791</v>
      </c>
      <c r="E8602" s="84"/>
      <c r="F8602" s="84"/>
      <c r="G8602" s="84"/>
      <c r="H8602" s="84"/>
      <c r="I8602" s="84"/>
      <c r="J8602" s="84"/>
      <c r="K8602" s="84"/>
      <c r="L8602" s="84"/>
      <c r="M8602" s="84"/>
    </row>
    <row r="8603" spans="1:13" ht="15.15" customHeight="1" thickBot="1" x14ac:dyDescent="0.35">
      <c r="A8603" s="22"/>
      <c r="B8603" s="22"/>
      <c r="C8603" s="22"/>
      <c r="D8603" s="22"/>
      <c r="E8603" s="23"/>
      <c r="F8603" s="25" t="s">
        <v>15792</v>
      </c>
      <c r="G8603" s="25" t="s">
        <v>15793</v>
      </c>
      <c r="H8603" s="25" t="s">
        <v>15794</v>
      </c>
      <c r="I8603" s="25" t="s">
        <v>15795</v>
      </c>
      <c r="J8603" s="25" t="s">
        <v>15796</v>
      </c>
      <c r="K8603" s="25" t="s">
        <v>15797</v>
      </c>
      <c r="L8603" s="22"/>
      <c r="M8603" s="22"/>
    </row>
    <row r="8604" spans="1:13" ht="15.15" customHeight="1" thickBot="1" x14ac:dyDescent="0.35">
      <c r="A8604" s="22"/>
      <c r="B8604" s="22"/>
      <c r="C8604" s="22"/>
      <c r="D8604" s="26"/>
      <c r="E8604" s="27" t="s">
        <v>15798</v>
      </c>
      <c r="F8604" s="28">
        <v>1</v>
      </c>
      <c r="G8604" s="29"/>
      <c r="H8604" s="29"/>
      <c r="I8604" s="29"/>
      <c r="J8604" s="31">
        <f>ROUND(F8604,3)</f>
        <v>1</v>
      </c>
      <c r="K8604" s="33">
        <f>SUM(J8604:J8604)</f>
        <v>1</v>
      </c>
      <c r="L8604" s="22"/>
      <c r="M8604" s="22"/>
    </row>
    <row r="8605" spans="1:13" ht="15.45" customHeight="1" thickBot="1" x14ac:dyDescent="0.35">
      <c r="A8605" s="10" t="s">
        <v>15799</v>
      </c>
      <c r="B8605" s="5" t="s">
        <v>15800</v>
      </c>
      <c r="C8605" s="5" t="s">
        <v>15801</v>
      </c>
      <c r="D8605" s="84" t="s">
        <v>15802</v>
      </c>
      <c r="E8605" s="84"/>
      <c r="F8605" s="84"/>
      <c r="G8605" s="84"/>
      <c r="H8605" s="84"/>
      <c r="I8605" s="84"/>
      <c r="J8605" s="84"/>
      <c r="K8605" s="20">
        <f>SUM(K8608:K8608)</f>
        <v>1</v>
      </c>
      <c r="L8605" s="21">
        <f>ROUND(0*(1+M2/100),2)</f>
        <v>0</v>
      </c>
      <c r="M8605" s="21">
        <f>ROUND(K8605*L8605,2)</f>
        <v>0</v>
      </c>
    </row>
    <row r="8606" spans="1:13" ht="12.15" customHeight="1" thickBot="1" x14ac:dyDescent="0.35">
      <c r="A8606" s="22"/>
      <c r="B8606" s="22"/>
      <c r="C8606" s="22"/>
      <c r="D8606" s="84" t="s">
        <v>15803</v>
      </c>
      <c r="E8606" s="84"/>
      <c r="F8606" s="84"/>
      <c r="G8606" s="84"/>
      <c r="H8606" s="84"/>
      <c r="I8606" s="84"/>
      <c r="J8606" s="84"/>
      <c r="K8606" s="84"/>
      <c r="L8606" s="84"/>
      <c r="M8606" s="84"/>
    </row>
    <row r="8607" spans="1:13" ht="15.15" customHeight="1" thickBot="1" x14ac:dyDescent="0.35">
      <c r="A8607" s="22"/>
      <c r="B8607" s="22"/>
      <c r="C8607" s="22"/>
      <c r="D8607" s="22"/>
      <c r="E8607" s="23"/>
      <c r="F8607" s="25" t="s">
        <v>15804</v>
      </c>
      <c r="G8607" s="25" t="s">
        <v>15805</v>
      </c>
      <c r="H8607" s="25" t="s">
        <v>15806</v>
      </c>
      <c r="I8607" s="25" t="s">
        <v>15807</v>
      </c>
      <c r="J8607" s="25" t="s">
        <v>15808</v>
      </c>
      <c r="K8607" s="25" t="s">
        <v>15809</v>
      </c>
      <c r="L8607" s="22"/>
      <c r="M8607" s="22"/>
    </row>
    <row r="8608" spans="1:13" ht="15.15" customHeight="1" thickBot="1" x14ac:dyDescent="0.35">
      <c r="A8608" s="22"/>
      <c r="B8608" s="22"/>
      <c r="C8608" s="22"/>
      <c r="D8608" s="26"/>
      <c r="E8608" s="27" t="s">
        <v>15810</v>
      </c>
      <c r="F8608" s="28">
        <v>1</v>
      </c>
      <c r="G8608" s="29"/>
      <c r="H8608" s="29"/>
      <c r="I8608" s="29"/>
      <c r="J8608" s="31">
        <f>ROUND(F8608,3)</f>
        <v>1</v>
      </c>
      <c r="K8608" s="33">
        <f>SUM(J8608:J8608)</f>
        <v>1</v>
      </c>
      <c r="L8608" s="22"/>
      <c r="M8608" s="22"/>
    </row>
    <row r="8609" spans="1:13" ht="15.45" customHeight="1" thickBot="1" x14ac:dyDescent="0.35">
      <c r="A8609" s="10" t="s">
        <v>15811</v>
      </c>
      <c r="B8609" s="5" t="s">
        <v>15812</v>
      </c>
      <c r="C8609" s="5" t="s">
        <v>15813</v>
      </c>
      <c r="D8609" s="84" t="s">
        <v>15814</v>
      </c>
      <c r="E8609" s="84"/>
      <c r="F8609" s="84"/>
      <c r="G8609" s="84"/>
      <c r="H8609" s="84"/>
      <c r="I8609" s="84"/>
      <c r="J8609" s="84"/>
      <c r="K8609" s="20">
        <f>SUM(K8612:K8612)</f>
        <v>1</v>
      </c>
      <c r="L8609" s="21">
        <f>ROUND(0*(1+M2/100),2)</f>
        <v>0</v>
      </c>
      <c r="M8609" s="21">
        <f>ROUND(K8609*L8609,2)</f>
        <v>0</v>
      </c>
    </row>
    <row r="8610" spans="1:13" ht="12.15" customHeight="1" thickBot="1" x14ac:dyDescent="0.35">
      <c r="A8610" s="22"/>
      <c r="B8610" s="22"/>
      <c r="C8610" s="22"/>
      <c r="D8610" s="84" t="s">
        <v>15815</v>
      </c>
      <c r="E8610" s="84"/>
      <c r="F8610" s="84"/>
      <c r="G8610" s="84"/>
      <c r="H8610" s="84"/>
      <c r="I8610" s="84"/>
      <c r="J8610" s="84"/>
      <c r="K8610" s="84"/>
      <c r="L8610" s="84"/>
      <c r="M8610" s="84"/>
    </row>
    <row r="8611" spans="1:13" ht="15.15" customHeight="1" thickBot="1" x14ac:dyDescent="0.35">
      <c r="A8611" s="22"/>
      <c r="B8611" s="22"/>
      <c r="C8611" s="22"/>
      <c r="D8611" s="22"/>
      <c r="E8611" s="23"/>
      <c r="F8611" s="25" t="s">
        <v>15816</v>
      </c>
      <c r="G8611" s="25" t="s">
        <v>15817</v>
      </c>
      <c r="H8611" s="25" t="s">
        <v>15818</v>
      </c>
      <c r="I8611" s="25" t="s">
        <v>15819</v>
      </c>
      <c r="J8611" s="25" t="s">
        <v>15820</v>
      </c>
      <c r="K8611" s="25" t="s">
        <v>15821</v>
      </c>
      <c r="L8611" s="22"/>
      <c r="M8611" s="22"/>
    </row>
    <row r="8612" spans="1:13" ht="15.15" customHeight="1" thickBot="1" x14ac:dyDescent="0.35">
      <c r="A8612" s="22"/>
      <c r="B8612" s="22"/>
      <c r="C8612" s="22"/>
      <c r="D8612" s="26"/>
      <c r="E8612" s="27" t="s">
        <v>15822</v>
      </c>
      <c r="F8612" s="28">
        <v>1</v>
      </c>
      <c r="G8612" s="29"/>
      <c r="H8612" s="29"/>
      <c r="I8612" s="29"/>
      <c r="J8612" s="31">
        <f>ROUND(F8612,3)</f>
        <v>1</v>
      </c>
      <c r="K8612" s="33">
        <f>SUM(J8612:J8612)</f>
        <v>1</v>
      </c>
      <c r="L8612" s="22"/>
      <c r="M8612" s="22"/>
    </row>
    <row r="8613" spans="1:13" ht="15.45" customHeight="1" thickBot="1" x14ac:dyDescent="0.35">
      <c r="A8613" s="10" t="s">
        <v>15823</v>
      </c>
      <c r="B8613" s="5" t="s">
        <v>15824</v>
      </c>
      <c r="C8613" s="5" t="s">
        <v>15825</v>
      </c>
      <c r="D8613" s="84" t="s">
        <v>15826</v>
      </c>
      <c r="E8613" s="84"/>
      <c r="F8613" s="84"/>
      <c r="G8613" s="84"/>
      <c r="H8613" s="84"/>
      <c r="I8613" s="84"/>
      <c r="J8613" s="84"/>
      <c r="K8613" s="20">
        <f>SUM(K8616:K8616)</f>
        <v>45</v>
      </c>
      <c r="L8613" s="21">
        <f>ROUND(0*(1+M2/100),2)</f>
        <v>0</v>
      </c>
      <c r="M8613" s="21">
        <f>ROUND(K8613*L8613,2)</f>
        <v>0</v>
      </c>
    </row>
    <row r="8614" spans="1:13" ht="21.3" customHeight="1" thickBot="1" x14ac:dyDescent="0.35">
      <c r="A8614" s="22"/>
      <c r="B8614" s="22"/>
      <c r="C8614" s="22"/>
      <c r="D8614" s="84" t="s">
        <v>15827</v>
      </c>
      <c r="E8614" s="84"/>
      <c r="F8614" s="84"/>
      <c r="G8614" s="84"/>
      <c r="H8614" s="84"/>
      <c r="I8614" s="84"/>
      <c r="J8614" s="84"/>
      <c r="K8614" s="84"/>
      <c r="L8614" s="84"/>
      <c r="M8614" s="84"/>
    </row>
    <row r="8615" spans="1:13" ht="15.15" customHeight="1" thickBot="1" x14ac:dyDescent="0.35">
      <c r="A8615" s="22"/>
      <c r="B8615" s="22"/>
      <c r="C8615" s="22"/>
      <c r="D8615" s="22"/>
      <c r="E8615" s="23"/>
      <c r="F8615" s="25" t="s">
        <v>15828</v>
      </c>
      <c r="G8615" s="25" t="s">
        <v>15829</v>
      </c>
      <c r="H8615" s="25" t="s">
        <v>15830</v>
      </c>
      <c r="I8615" s="25" t="s">
        <v>15831</v>
      </c>
      <c r="J8615" s="25" t="s">
        <v>15832</v>
      </c>
      <c r="K8615" s="25" t="s">
        <v>15833</v>
      </c>
      <c r="L8615" s="22"/>
      <c r="M8615" s="22"/>
    </row>
    <row r="8616" spans="1:13" ht="15.15" customHeight="1" thickBot="1" x14ac:dyDescent="0.35">
      <c r="A8616" s="22"/>
      <c r="B8616" s="22"/>
      <c r="C8616" s="22"/>
      <c r="D8616" s="26"/>
      <c r="E8616" s="27" t="s">
        <v>15834</v>
      </c>
      <c r="F8616" s="28">
        <v>45</v>
      </c>
      <c r="G8616" s="29"/>
      <c r="H8616" s="29"/>
      <c r="I8616" s="29"/>
      <c r="J8616" s="31">
        <f>ROUND(F8616,3)</f>
        <v>45</v>
      </c>
      <c r="K8616" s="33">
        <f>SUM(J8616:J8616)</f>
        <v>45</v>
      </c>
      <c r="L8616" s="22"/>
      <c r="M8616" s="22"/>
    </row>
    <row r="8617" spans="1:13" ht="15.45" customHeight="1" thickBot="1" x14ac:dyDescent="0.35">
      <c r="A8617" s="10" t="s">
        <v>15835</v>
      </c>
      <c r="B8617" s="5" t="s">
        <v>15836</v>
      </c>
      <c r="C8617" s="5" t="s">
        <v>15837</v>
      </c>
      <c r="D8617" s="84" t="s">
        <v>15838</v>
      </c>
      <c r="E8617" s="84"/>
      <c r="F8617" s="84"/>
      <c r="G8617" s="84"/>
      <c r="H8617" s="84"/>
      <c r="I8617" s="84"/>
      <c r="J8617" s="84"/>
      <c r="K8617" s="20">
        <f>SUM(K8620:K8620)</f>
        <v>1</v>
      </c>
      <c r="L8617" s="21">
        <f>ROUND(0*(1+M2/100),2)</f>
        <v>0</v>
      </c>
      <c r="M8617" s="21">
        <f>ROUND(K8617*L8617,2)</f>
        <v>0</v>
      </c>
    </row>
    <row r="8618" spans="1:13" ht="12.15" customHeight="1" thickBot="1" x14ac:dyDescent="0.35">
      <c r="A8618" s="22"/>
      <c r="B8618" s="22"/>
      <c r="C8618" s="22"/>
      <c r="D8618" s="84" t="s">
        <v>15839</v>
      </c>
      <c r="E8618" s="84"/>
      <c r="F8618" s="84"/>
      <c r="G8618" s="84"/>
      <c r="H8618" s="84"/>
      <c r="I8618" s="84"/>
      <c r="J8618" s="84"/>
      <c r="K8618" s="84"/>
      <c r="L8618" s="84"/>
      <c r="M8618" s="84"/>
    </row>
    <row r="8619" spans="1:13" ht="15.15" customHeight="1" thickBot="1" x14ac:dyDescent="0.35">
      <c r="A8619" s="22"/>
      <c r="B8619" s="22"/>
      <c r="C8619" s="22"/>
      <c r="D8619" s="22"/>
      <c r="E8619" s="23"/>
      <c r="F8619" s="25" t="s">
        <v>15840</v>
      </c>
      <c r="G8619" s="25" t="s">
        <v>15841</v>
      </c>
      <c r="H8619" s="25" t="s">
        <v>15842</v>
      </c>
      <c r="I8619" s="25" t="s">
        <v>15843</v>
      </c>
      <c r="J8619" s="25" t="s">
        <v>15844</v>
      </c>
      <c r="K8619" s="25" t="s">
        <v>15845</v>
      </c>
      <c r="L8619" s="22"/>
      <c r="M8619" s="22"/>
    </row>
    <row r="8620" spans="1:13" ht="15.15" customHeight="1" thickBot="1" x14ac:dyDescent="0.35">
      <c r="A8620" s="22"/>
      <c r="B8620" s="22"/>
      <c r="C8620" s="22"/>
      <c r="D8620" s="26"/>
      <c r="E8620" s="27" t="s">
        <v>15846</v>
      </c>
      <c r="F8620" s="28">
        <v>1</v>
      </c>
      <c r="G8620" s="29"/>
      <c r="H8620" s="29"/>
      <c r="I8620" s="29"/>
      <c r="J8620" s="31">
        <f>ROUND(F8620,3)</f>
        <v>1</v>
      </c>
      <c r="K8620" s="33">
        <f>SUM(J8620:J8620)</f>
        <v>1</v>
      </c>
      <c r="L8620" s="22"/>
      <c r="M8620" s="22"/>
    </row>
    <row r="8621" spans="1:13" ht="15.45" customHeight="1" thickBot="1" x14ac:dyDescent="0.35">
      <c r="A8621" s="10" t="s">
        <v>15847</v>
      </c>
      <c r="B8621" s="5" t="s">
        <v>15848</v>
      </c>
      <c r="C8621" s="5" t="s">
        <v>15849</v>
      </c>
      <c r="D8621" s="84" t="s">
        <v>15850</v>
      </c>
      <c r="E8621" s="84"/>
      <c r="F8621" s="84"/>
      <c r="G8621" s="84"/>
      <c r="H8621" s="84"/>
      <c r="I8621" s="84"/>
      <c r="J8621" s="84"/>
      <c r="K8621" s="20">
        <f>SUM(K8624:K8629)</f>
        <v>17</v>
      </c>
      <c r="L8621" s="21">
        <f>ROUND(0*(1+M2/100),2)</f>
        <v>0</v>
      </c>
      <c r="M8621" s="21">
        <f>ROUND(K8621*L8621,2)</f>
        <v>0</v>
      </c>
    </row>
    <row r="8622" spans="1:13" ht="21.3" customHeight="1" thickBot="1" x14ac:dyDescent="0.35">
      <c r="A8622" s="22"/>
      <c r="B8622" s="22"/>
      <c r="C8622" s="22"/>
      <c r="D8622" s="84" t="s">
        <v>15851</v>
      </c>
      <c r="E8622" s="84"/>
      <c r="F8622" s="84"/>
      <c r="G8622" s="84"/>
      <c r="H8622" s="84"/>
      <c r="I8622" s="84"/>
      <c r="J8622" s="84"/>
      <c r="K8622" s="84"/>
      <c r="L8622" s="84"/>
      <c r="M8622" s="84"/>
    </row>
    <row r="8623" spans="1:13" ht="15.15" customHeight="1" thickBot="1" x14ac:dyDescent="0.35">
      <c r="A8623" s="22"/>
      <c r="B8623" s="22"/>
      <c r="C8623" s="22"/>
      <c r="D8623" s="22"/>
      <c r="E8623" s="23"/>
      <c r="F8623" s="25" t="s">
        <v>15852</v>
      </c>
      <c r="G8623" s="25" t="s">
        <v>15853</v>
      </c>
      <c r="H8623" s="25" t="s">
        <v>15854</v>
      </c>
      <c r="I8623" s="25" t="s">
        <v>15855</v>
      </c>
      <c r="J8623" s="25" t="s">
        <v>15856</v>
      </c>
      <c r="K8623" s="25" t="s">
        <v>15857</v>
      </c>
      <c r="L8623" s="22"/>
      <c r="M8623" s="22"/>
    </row>
    <row r="8624" spans="1:13" ht="30.6" customHeight="1" thickBot="1" x14ac:dyDescent="0.35">
      <c r="A8624" s="22"/>
      <c r="B8624" s="22"/>
      <c r="C8624" s="22"/>
      <c r="D8624" s="26"/>
      <c r="E8624" s="27" t="s">
        <v>15858</v>
      </c>
      <c r="F8624" s="28">
        <v>2</v>
      </c>
      <c r="G8624" s="29"/>
      <c r="H8624" s="29"/>
      <c r="I8624" s="29"/>
      <c r="J8624" s="31">
        <f t="shared" ref="J8624:J8629" si="207">ROUND(F8624,3)</f>
        <v>2</v>
      </c>
      <c r="K8624" s="42"/>
      <c r="L8624" s="22"/>
      <c r="M8624" s="22"/>
    </row>
    <row r="8625" spans="1:13" ht="21.3" customHeight="1" thickBot="1" x14ac:dyDescent="0.35">
      <c r="A8625" s="22"/>
      <c r="B8625" s="22"/>
      <c r="C8625" s="22"/>
      <c r="D8625" s="26"/>
      <c r="E8625" s="5" t="s">
        <v>15859</v>
      </c>
      <c r="F8625" s="3">
        <v>5</v>
      </c>
      <c r="G8625" s="20"/>
      <c r="H8625" s="20"/>
      <c r="I8625" s="20"/>
      <c r="J8625" s="30">
        <f t="shared" si="207"/>
        <v>5</v>
      </c>
      <c r="K8625" s="22"/>
      <c r="L8625" s="22"/>
      <c r="M8625" s="22"/>
    </row>
    <row r="8626" spans="1:13" ht="21.3" customHeight="1" thickBot="1" x14ac:dyDescent="0.35">
      <c r="A8626" s="22"/>
      <c r="B8626" s="22"/>
      <c r="C8626" s="22"/>
      <c r="D8626" s="26"/>
      <c r="E8626" s="5" t="s">
        <v>15860</v>
      </c>
      <c r="F8626" s="3">
        <v>2</v>
      </c>
      <c r="G8626" s="20"/>
      <c r="H8626" s="20"/>
      <c r="I8626" s="20"/>
      <c r="J8626" s="30">
        <f t="shared" si="207"/>
        <v>2</v>
      </c>
      <c r="K8626" s="22"/>
      <c r="L8626" s="22"/>
      <c r="M8626" s="22"/>
    </row>
    <row r="8627" spans="1:13" ht="21.3" customHeight="1" thickBot="1" x14ac:dyDescent="0.35">
      <c r="A8627" s="22"/>
      <c r="B8627" s="22"/>
      <c r="C8627" s="22"/>
      <c r="D8627" s="26"/>
      <c r="E8627" s="5" t="s">
        <v>15861</v>
      </c>
      <c r="F8627" s="3">
        <v>3</v>
      </c>
      <c r="G8627" s="20"/>
      <c r="H8627" s="20"/>
      <c r="I8627" s="20"/>
      <c r="J8627" s="30">
        <f t="shared" si="207"/>
        <v>3</v>
      </c>
      <c r="K8627" s="22"/>
      <c r="L8627" s="22"/>
      <c r="M8627" s="22"/>
    </row>
    <row r="8628" spans="1:13" ht="15.15" customHeight="1" thickBot="1" x14ac:dyDescent="0.35">
      <c r="A8628" s="22"/>
      <c r="B8628" s="22"/>
      <c r="C8628" s="22"/>
      <c r="D8628" s="26"/>
      <c r="E8628" s="5" t="s">
        <v>15862</v>
      </c>
      <c r="F8628" s="3">
        <v>3</v>
      </c>
      <c r="G8628" s="20"/>
      <c r="H8628" s="20"/>
      <c r="I8628" s="20"/>
      <c r="J8628" s="30">
        <f t="shared" si="207"/>
        <v>3</v>
      </c>
      <c r="K8628" s="22"/>
      <c r="L8628" s="22"/>
      <c r="M8628" s="22"/>
    </row>
    <row r="8629" spans="1:13" ht="21.3" customHeight="1" thickBot="1" x14ac:dyDescent="0.35">
      <c r="A8629" s="22"/>
      <c r="B8629" s="22"/>
      <c r="C8629" s="22"/>
      <c r="D8629" s="26"/>
      <c r="E8629" s="5" t="s">
        <v>15863</v>
      </c>
      <c r="F8629" s="3">
        <v>2</v>
      </c>
      <c r="G8629" s="20"/>
      <c r="H8629" s="20"/>
      <c r="I8629" s="20"/>
      <c r="J8629" s="30">
        <f t="shared" si="207"/>
        <v>2</v>
      </c>
      <c r="K8629" s="32">
        <f>SUM(J8624:J8629)</f>
        <v>17</v>
      </c>
      <c r="L8629" s="22"/>
      <c r="M8629" s="22"/>
    </row>
    <row r="8630" spans="1:13" ht="15.45" customHeight="1" thickBot="1" x14ac:dyDescent="0.35">
      <c r="A8630" s="10" t="s">
        <v>15864</v>
      </c>
      <c r="B8630" s="5" t="s">
        <v>15865</v>
      </c>
      <c r="C8630" s="5" t="s">
        <v>15866</v>
      </c>
      <c r="D8630" s="84" t="s">
        <v>15867</v>
      </c>
      <c r="E8630" s="84"/>
      <c r="F8630" s="84"/>
      <c r="G8630" s="84"/>
      <c r="H8630" s="84"/>
      <c r="I8630" s="84"/>
      <c r="J8630" s="84"/>
      <c r="K8630" s="20">
        <f>SUM(K8633:K8640)</f>
        <v>71</v>
      </c>
      <c r="L8630" s="21">
        <f>ROUND(0*(1+M2/100),2)</f>
        <v>0</v>
      </c>
      <c r="M8630" s="21">
        <f>ROUND(K8630*L8630,2)</f>
        <v>0</v>
      </c>
    </row>
    <row r="8631" spans="1:13" ht="21.3" customHeight="1" thickBot="1" x14ac:dyDescent="0.35">
      <c r="A8631" s="22"/>
      <c r="B8631" s="22"/>
      <c r="C8631" s="22"/>
      <c r="D8631" s="84" t="s">
        <v>15868</v>
      </c>
      <c r="E8631" s="84"/>
      <c r="F8631" s="84"/>
      <c r="G8631" s="84"/>
      <c r="H8631" s="84"/>
      <c r="I8631" s="84"/>
      <c r="J8631" s="84"/>
      <c r="K8631" s="84"/>
      <c r="L8631" s="84"/>
      <c r="M8631" s="84"/>
    </row>
    <row r="8632" spans="1:13" ht="15.15" customHeight="1" thickBot="1" x14ac:dyDescent="0.35">
      <c r="A8632" s="22"/>
      <c r="B8632" s="22"/>
      <c r="C8632" s="22"/>
      <c r="D8632" s="22"/>
      <c r="E8632" s="23"/>
      <c r="F8632" s="25" t="s">
        <v>15869</v>
      </c>
      <c r="G8632" s="25" t="s">
        <v>15870</v>
      </c>
      <c r="H8632" s="25" t="s">
        <v>15871</v>
      </c>
      <c r="I8632" s="25" t="s">
        <v>15872</v>
      </c>
      <c r="J8632" s="25" t="s">
        <v>15873</v>
      </c>
      <c r="K8632" s="25" t="s">
        <v>15874</v>
      </c>
      <c r="L8632" s="22"/>
      <c r="M8632" s="22"/>
    </row>
    <row r="8633" spans="1:13" ht="21.3" customHeight="1" thickBot="1" x14ac:dyDescent="0.35">
      <c r="A8633" s="22"/>
      <c r="B8633" s="22"/>
      <c r="C8633" s="22"/>
      <c r="D8633" s="26"/>
      <c r="E8633" s="27" t="s">
        <v>15875</v>
      </c>
      <c r="F8633" s="28">
        <v>33</v>
      </c>
      <c r="G8633" s="29"/>
      <c r="H8633" s="29"/>
      <c r="I8633" s="29"/>
      <c r="J8633" s="31">
        <f t="shared" ref="J8633:J8640" si="208">ROUND(F8633,3)</f>
        <v>33</v>
      </c>
      <c r="K8633" s="42"/>
      <c r="L8633" s="22"/>
      <c r="M8633" s="22"/>
    </row>
    <row r="8634" spans="1:13" ht="21.3" customHeight="1" thickBot="1" x14ac:dyDescent="0.35">
      <c r="A8634" s="22"/>
      <c r="B8634" s="22"/>
      <c r="C8634" s="22"/>
      <c r="D8634" s="26"/>
      <c r="E8634" s="5" t="s">
        <v>15876</v>
      </c>
      <c r="F8634" s="3">
        <v>15</v>
      </c>
      <c r="G8634" s="20"/>
      <c r="H8634" s="20"/>
      <c r="I8634" s="20"/>
      <c r="J8634" s="30">
        <f t="shared" si="208"/>
        <v>15</v>
      </c>
      <c r="K8634" s="22"/>
      <c r="L8634" s="22"/>
      <c r="M8634" s="22"/>
    </row>
    <row r="8635" spans="1:13" ht="30.6" customHeight="1" thickBot="1" x14ac:dyDescent="0.35">
      <c r="A8635" s="22"/>
      <c r="B8635" s="22"/>
      <c r="C8635" s="22"/>
      <c r="D8635" s="26"/>
      <c r="E8635" s="5" t="s">
        <v>15877</v>
      </c>
      <c r="F8635" s="3">
        <v>3</v>
      </c>
      <c r="G8635" s="20"/>
      <c r="H8635" s="20"/>
      <c r="I8635" s="20"/>
      <c r="J8635" s="30">
        <f t="shared" si="208"/>
        <v>3</v>
      </c>
      <c r="K8635" s="22"/>
      <c r="L8635" s="22"/>
      <c r="M8635" s="22"/>
    </row>
    <row r="8636" spans="1:13" ht="21.3" customHeight="1" thickBot="1" x14ac:dyDescent="0.35">
      <c r="A8636" s="22"/>
      <c r="B8636" s="22"/>
      <c r="C8636" s="22"/>
      <c r="D8636" s="26"/>
      <c r="E8636" s="5" t="s">
        <v>15878</v>
      </c>
      <c r="F8636" s="3">
        <v>2</v>
      </c>
      <c r="G8636" s="20"/>
      <c r="H8636" s="20"/>
      <c r="I8636" s="20"/>
      <c r="J8636" s="30">
        <f t="shared" si="208"/>
        <v>2</v>
      </c>
      <c r="K8636" s="22"/>
      <c r="L8636" s="22"/>
      <c r="M8636" s="22"/>
    </row>
    <row r="8637" spans="1:13" ht="21.3" customHeight="1" thickBot="1" x14ac:dyDescent="0.35">
      <c r="A8637" s="22"/>
      <c r="B8637" s="22"/>
      <c r="C8637" s="22"/>
      <c r="D8637" s="26"/>
      <c r="E8637" s="5" t="s">
        <v>15879</v>
      </c>
      <c r="F8637" s="3">
        <v>1</v>
      </c>
      <c r="G8637" s="20"/>
      <c r="H8637" s="20"/>
      <c r="I8637" s="20"/>
      <c r="J8637" s="30">
        <f t="shared" si="208"/>
        <v>1</v>
      </c>
      <c r="K8637" s="22"/>
      <c r="L8637" s="22"/>
      <c r="M8637" s="22"/>
    </row>
    <row r="8638" spans="1:13" ht="21.3" customHeight="1" thickBot="1" x14ac:dyDescent="0.35">
      <c r="A8638" s="22"/>
      <c r="B8638" s="22"/>
      <c r="C8638" s="22"/>
      <c r="D8638" s="26"/>
      <c r="E8638" s="5" t="s">
        <v>15880</v>
      </c>
      <c r="F8638" s="3">
        <v>4</v>
      </c>
      <c r="G8638" s="20"/>
      <c r="H8638" s="20"/>
      <c r="I8638" s="20"/>
      <c r="J8638" s="30">
        <f t="shared" si="208"/>
        <v>4</v>
      </c>
      <c r="K8638" s="22"/>
      <c r="L8638" s="22"/>
      <c r="M8638" s="22"/>
    </row>
    <row r="8639" spans="1:13" ht="21.3" customHeight="1" thickBot="1" x14ac:dyDescent="0.35">
      <c r="A8639" s="22"/>
      <c r="B8639" s="22"/>
      <c r="C8639" s="22"/>
      <c r="D8639" s="26"/>
      <c r="E8639" s="5" t="s">
        <v>15881</v>
      </c>
      <c r="F8639" s="3">
        <v>10</v>
      </c>
      <c r="G8639" s="20"/>
      <c r="H8639" s="20"/>
      <c r="I8639" s="20"/>
      <c r="J8639" s="30">
        <f t="shared" si="208"/>
        <v>10</v>
      </c>
      <c r="K8639" s="22"/>
      <c r="L8639" s="22"/>
      <c r="M8639" s="22"/>
    </row>
    <row r="8640" spans="1:13" ht="21.3" customHeight="1" thickBot="1" x14ac:dyDescent="0.35">
      <c r="A8640" s="22"/>
      <c r="B8640" s="22"/>
      <c r="C8640" s="22"/>
      <c r="D8640" s="26"/>
      <c r="E8640" s="5" t="s">
        <v>15882</v>
      </c>
      <c r="F8640" s="3">
        <v>3</v>
      </c>
      <c r="G8640" s="20"/>
      <c r="H8640" s="20"/>
      <c r="I8640" s="20"/>
      <c r="J8640" s="30">
        <f t="shared" si="208"/>
        <v>3</v>
      </c>
      <c r="K8640" s="32">
        <f>SUM(J8633:J8640)</f>
        <v>71</v>
      </c>
      <c r="L8640" s="22"/>
      <c r="M8640" s="22"/>
    </row>
    <row r="8641" spans="1:13" ht="15.45" customHeight="1" thickBot="1" x14ac:dyDescent="0.35">
      <c r="A8641" s="10" t="s">
        <v>15883</v>
      </c>
      <c r="B8641" s="5" t="s">
        <v>15884</v>
      </c>
      <c r="C8641" s="5" t="s">
        <v>15885</v>
      </c>
      <c r="D8641" s="84" t="s">
        <v>15886</v>
      </c>
      <c r="E8641" s="84"/>
      <c r="F8641" s="84"/>
      <c r="G8641" s="84"/>
      <c r="H8641" s="84"/>
      <c r="I8641" s="84"/>
      <c r="J8641" s="84"/>
      <c r="K8641" s="20">
        <f>SUM(K8644:K8646)</f>
        <v>51</v>
      </c>
      <c r="L8641" s="21">
        <f>ROUND(0*(1+M2/100),2)</f>
        <v>0</v>
      </c>
      <c r="M8641" s="21">
        <f>ROUND(K8641*L8641,2)</f>
        <v>0</v>
      </c>
    </row>
    <row r="8642" spans="1:13" ht="21.3" customHeight="1" thickBot="1" x14ac:dyDescent="0.35">
      <c r="A8642" s="22"/>
      <c r="B8642" s="22"/>
      <c r="C8642" s="22"/>
      <c r="D8642" s="84" t="s">
        <v>15887</v>
      </c>
      <c r="E8642" s="84"/>
      <c r="F8642" s="84"/>
      <c r="G8642" s="84"/>
      <c r="H8642" s="84"/>
      <c r="I8642" s="84"/>
      <c r="J8642" s="84"/>
      <c r="K8642" s="84"/>
      <c r="L8642" s="84"/>
      <c r="M8642" s="84"/>
    </row>
    <row r="8643" spans="1:13" ht="15.15" customHeight="1" thickBot="1" x14ac:dyDescent="0.35">
      <c r="A8643" s="22"/>
      <c r="B8643" s="22"/>
      <c r="C8643" s="22"/>
      <c r="D8643" s="22"/>
      <c r="E8643" s="23"/>
      <c r="F8643" s="25" t="s">
        <v>15888</v>
      </c>
      <c r="G8643" s="25" t="s">
        <v>15889</v>
      </c>
      <c r="H8643" s="25" t="s">
        <v>15890</v>
      </c>
      <c r="I8643" s="25" t="s">
        <v>15891</v>
      </c>
      <c r="J8643" s="25" t="s">
        <v>15892</v>
      </c>
      <c r="K8643" s="25" t="s">
        <v>15893</v>
      </c>
      <c r="L8643" s="22"/>
      <c r="M8643" s="22"/>
    </row>
    <row r="8644" spans="1:13" ht="21.3" customHeight="1" thickBot="1" x14ac:dyDescent="0.35">
      <c r="A8644" s="22"/>
      <c r="B8644" s="22"/>
      <c r="C8644" s="22"/>
      <c r="D8644" s="26"/>
      <c r="E8644" s="27" t="s">
        <v>15894</v>
      </c>
      <c r="F8644" s="28">
        <v>33</v>
      </c>
      <c r="G8644" s="29"/>
      <c r="H8644" s="29"/>
      <c r="I8644" s="29"/>
      <c r="J8644" s="31">
        <f>ROUND(F8644,3)</f>
        <v>33</v>
      </c>
      <c r="K8644" s="42"/>
      <c r="L8644" s="22"/>
      <c r="M8644" s="22"/>
    </row>
    <row r="8645" spans="1:13" ht="21.3" customHeight="1" thickBot="1" x14ac:dyDescent="0.35">
      <c r="A8645" s="22"/>
      <c r="B8645" s="22"/>
      <c r="C8645" s="22"/>
      <c r="D8645" s="26"/>
      <c r="E8645" s="5" t="s">
        <v>15895</v>
      </c>
      <c r="F8645" s="3">
        <v>15</v>
      </c>
      <c r="G8645" s="20"/>
      <c r="H8645" s="20"/>
      <c r="I8645" s="20"/>
      <c r="J8645" s="30">
        <f>ROUND(F8645,3)</f>
        <v>15</v>
      </c>
      <c r="K8645" s="22"/>
      <c r="L8645" s="22"/>
      <c r="M8645" s="22"/>
    </row>
    <row r="8646" spans="1:13" ht="30.6" customHeight="1" thickBot="1" x14ac:dyDescent="0.35">
      <c r="A8646" s="22"/>
      <c r="B8646" s="22"/>
      <c r="C8646" s="22"/>
      <c r="D8646" s="26"/>
      <c r="E8646" s="5" t="s">
        <v>15896</v>
      </c>
      <c r="F8646" s="3">
        <v>3</v>
      </c>
      <c r="G8646" s="20"/>
      <c r="H8646" s="20"/>
      <c r="I8646" s="20"/>
      <c r="J8646" s="30">
        <f>ROUND(F8646,3)</f>
        <v>3</v>
      </c>
      <c r="K8646" s="32">
        <f>SUM(J8644:J8646)</f>
        <v>51</v>
      </c>
      <c r="L8646" s="22"/>
      <c r="M8646" s="22"/>
    </row>
    <row r="8647" spans="1:13" ht="15.45" customHeight="1" thickBot="1" x14ac:dyDescent="0.35">
      <c r="A8647" s="10" t="s">
        <v>15897</v>
      </c>
      <c r="B8647" s="5" t="s">
        <v>15898</v>
      </c>
      <c r="C8647" s="5" t="s">
        <v>15899</v>
      </c>
      <c r="D8647" s="84" t="s">
        <v>15900</v>
      </c>
      <c r="E8647" s="84"/>
      <c r="F8647" s="84"/>
      <c r="G8647" s="84"/>
      <c r="H8647" s="84"/>
      <c r="I8647" s="84"/>
      <c r="J8647" s="84"/>
      <c r="K8647" s="20">
        <f>SUM(K8650:K8654)</f>
        <v>20</v>
      </c>
      <c r="L8647" s="21">
        <f>ROUND(0*(1+M2/100),2)</f>
        <v>0</v>
      </c>
      <c r="M8647" s="21">
        <f>ROUND(K8647*L8647,2)</f>
        <v>0</v>
      </c>
    </row>
    <row r="8648" spans="1:13" ht="21.3" customHeight="1" thickBot="1" x14ac:dyDescent="0.35">
      <c r="A8648" s="22"/>
      <c r="B8648" s="22"/>
      <c r="C8648" s="22"/>
      <c r="D8648" s="84" t="s">
        <v>15901</v>
      </c>
      <c r="E8648" s="84"/>
      <c r="F8648" s="84"/>
      <c r="G8648" s="84"/>
      <c r="H8648" s="84"/>
      <c r="I8648" s="84"/>
      <c r="J8648" s="84"/>
      <c r="K8648" s="84"/>
      <c r="L8648" s="84"/>
      <c r="M8648" s="84"/>
    </row>
    <row r="8649" spans="1:13" ht="15.15" customHeight="1" thickBot="1" x14ac:dyDescent="0.35">
      <c r="A8649" s="22"/>
      <c r="B8649" s="22"/>
      <c r="C8649" s="22"/>
      <c r="D8649" s="22"/>
      <c r="E8649" s="23"/>
      <c r="F8649" s="25" t="s">
        <v>15902</v>
      </c>
      <c r="G8649" s="25" t="s">
        <v>15903</v>
      </c>
      <c r="H8649" s="25" t="s">
        <v>15904</v>
      </c>
      <c r="I8649" s="25" t="s">
        <v>15905</v>
      </c>
      <c r="J8649" s="25" t="s">
        <v>15906</v>
      </c>
      <c r="K8649" s="25" t="s">
        <v>15907</v>
      </c>
      <c r="L8649" s="22"/>
      <c r="M8649" s="22"/>
    </row>
    <row r="8650" spans="1:13" ht="21.3" customHeight="1" thickBot="1" x14ac:dyDescent="0.35">
      <c r="A8650" s="22"/>
      <c r="B8650" s="22"/>
      <c r="C8650" s="22"/>
      <c r="D8650" s="26"/>
      <c r="E8650" s="27" t="s">
        <v>15908</v>
      </c>
      <c r="F8650" s="28">
        <v>2</v>
      </c>
      <c r="G8650" s="29"/>
      <c r="H8650" s="29"/>
      <c r="I8650" s="29"/>
      <c r="J8650" s="31">
        <f>ROUND(F8650,3)</f>
        <v>2</v>
      </c>
      <c r="K8650" s="42"/>
      <c r="L8650" s="22"/>
      <c r="M8650" s="22"/>
    </row>
    <row r="8651" spans="1:13" ht="21.3" customHeight="1" thickBot="1" x14ac:dyDescent="0.35">
      <c r="A8651" s="22"/>
      <c r="B8651" s="22"/>
      <c r="C8651" s="22"/>
      <c r="D8651" s="26"/>
      <c r="E8651" s="5" t="s">
        <v>15909</v>
      </c>
      <c r="F8651" s="3">
        <v>1</v>
      </c>
      <c r="G8651" s="20"/>
      <c r="H8651" s="20"/>
      <c r="I8651" s="20"/>
      <c r="J8651" s="30">
        <f>ROUND(F8651,3)</f>
        <v>1</v>
      </c>
      <c r="K8651" s="22"/>
      <c r="L8651" s="22"/>
      <c r="M8651" s="22"/>
    </row>
    <row r="8652" spans="1:13" ht="21.3" customHeight="1" thickBot="1" x14ac:dyDescent="0.35">
      <c r="A8652" s="22"/>
      <c r="B8652" s="22"/>
      <c r="C8652" s="22"/>
      <c r="D8652" s="26"/>
      <c r="E8652" s="5" t="s">
        <v>15910</v>
      </c>
      <c r="F8652" s="3">
        <v>4</v>
      </c>
      <c r="G8652" s="20"/>
      <c r="H8652" s="20"/>
      <c r="I8652" s="20"/>
      <c r="J8652" s="30">
        <f>ROUND(F8652,3)</f>
        <v>4</v>
      </c>
      <c r="K8652" s="22"/>
      <c r="L8652" s="22"/>
      <c r="M8652" s="22"/>
    </row>
    <row r="8653" spans="1:13" ht="21.3" customHeight="1" thickBot="1" x14ac:dyDescent="0.35">
      <c r="A8653" s="22"/>
      <c r="B8653" s="22"/>
      <c r="C8653" s="22"/>
      <c r="D8653" s="26"/>
      <c r="E8653" s="5" t="s">
        <v>15911</v>
      </c>
      <c r="F8653" s="3">
        <v>10</v>
      </c>
      <c r="G8653" s="20"/>
      <c r="H8653" s="20"/>
      <c r="I8653" s="20"/>
      <c r="J8653" s="30">
        <f>ROUND(F8653,3)</f>
        <v>10</v>
      </c>
      <c r="K8653" s="22"/>
      <c r="L8653" s="22"/>
      <c r="M8653" s="22"/>
    </row>
    <row r="8654" spans="1:13" ht="21.3" customHeight="1" thickBot="1" x14ac:dyDescent="0.35">
      <c r="A8654" s="22"/>
      <c r="B8654" s="22"/>
      <c r="C8654" s="22"/>
      <c r="D8654" s="26"/>
      <c r="E8654" s="5" t="s">
        <v>15912</v>
      </c>
      <c r="F8654" s="3">
        <v>3</v>
      </c>
      <c r="G8654" s="20"/>
      <c r="H8654" s="20"/>
      <c r="I8654" s="20"/>
      <c r="J8654" s="30">
        <f>ROUND(F8654,3)</f>
        <v>3</v>
      </c>
      <c r="K8654" s="32">
        <f>SUM(J8650:J8654)</f>
        <v>20</v>
      </c>
      <c r="L8654" s="22"/>
      <c r="M8654" s="22"/>
    </row>
    <row r="8655" spans="1:13" ht="15.45" customHeight="1" thickBot="1" x14ac:dyDescent="0.35">
      <c r="A8655" s="10" t="s">
        <v>15913</v>
      </c>
      <c r="B8655" s="5" t="s">
        <v>15914</v>
      </c>
      <c r="C8655" s="5" t="s">
        <v>15915</v>
      </c>
      <c r="D8655" s="84" t="s">
        <v>15916</v>
      </c>
      <c r="E8655" s="84"/>
      <c r="F8655" s="84"/>
      <c r="G8655" s="84"/>
      <c r="H8655" s="84"/>
      <c r="I8655" s="84"/>
      <c r="J8655" s="84"/>
      <c r="K8655" s="20">
        <f>SUM(K8658:K8665)</f>
        <v>71</v>
      </c>
      <c r="L8655" s="21">
        <f>ROUND(0*(1+M2/100),2)</f>
        <v>0</v>
      </c>
      <c r="M8655" s="21">
        <f>ROUND(K8655*L8655,2)</f>
        <v>0</v>
      </c>
    </row>
    <row r="8656" spans="1:13" ht="12.15" customHeight="1" thickBot="1" x14ac:dyDescent="0.35">
      <c r="A8656" s="22"/>
      <c r="B8656" s="22"/>
      <c r="C8656" s="22"/>
      <c r="D8656" s="84" t="s">
        <v>15917</v>
      </c>
      <c r="E8656" s="84"/>
      <c r="F8656" s="84"/>
      <c r="G8656" s="84"/>
      <c r="H8656" s="84"/>
      <c r="I8656" s="84"/>
      <c r="J8656" s="84"/>
      <c r="K8656" s="84"/>
      <c r="L8656" s="84"/>
      <c r="M8656" s="84"/>
    </row>
    <row r="8657" spans="1:13" ht="15.15" customHeight="1" thickBot="1" x14ac:dyDescent="0.35">
      <c r="A8657" s="22"/>
      <c r="B8657" s="22"/>
      <c r="C8657" s="22"/>
      <c r="D8657" s="22"/>
      <c r="E8657" s="23"/>
      <c r="F8657" s="25" t="s">
        <v>15918</v>
      </c>
      <c r="G8657" s="25" t="s">
        <v>15919</v>
      </c>
      <c r="H8657" s="25" t="s">
        <v>15920</v>
      </c>
      <c r="I8657" s="25" t="s">
        <v>15921</v>
      </c>
      <c r="J8657" s="25" t="s">
        <v>15922</v>
      </c>
      <c r="K8657" s="25" t="s">
        <v>15923</v>
      </c>
      <c r="L8657" s="22"/>
      <c r="M8657" s="22"/>
    </row>
    <row r="8658" spans="1:13" ht="21.3" customHeight="1" thickBot="1" x14ac:dyDescent="0.35">
      <c r="A8658" s="22"/>
      <c r="B8658" s="22"/>
      <c r="C8658" s="22"/>
      <c r="D8658" s="26"/>
      <c r="E8658" s="27" t="s">
        <v>15924</v>
      </c>
      <c r="F8658" s="28">
        <v>33</v>
      </c>
      <c r="G8658" s="29"/>
      <c r="H8658" s="29"/>
      <c r="I8658" s="29"/>
      <c r="J8658" s="31">
        <f t="shared" ref="J8658:J8665" si="209">ROUND(F8658,3)</f>
        <v>33</v>
      </c>
      <c r="K8658" s="42"/>
      <c r="L8658" s="22"/>
      <c r="M8658" s="22"/>
    </row>
    <row r="8659" spans="1:13" ht="21.3" customHeight="1" thickBot="1" x14ac:dyDescent="0.35">
      <c r="A8659" s="22"/>
      <c r="B8659" s="22"/>
      <c r="C8659" s="22"/>
      <c r="D8659" s="26"/>
      <c r="E8659" s="5" t="s">
        <v>15925</v>
      </c>
      <c r="F8659" s="3">
        <v>15</v>
      </c>
      <c r="G8659" s="20"/>
      <c r="H8659" s="20"/>
      <c r="I8659" s="20"/>
      <c r="J8659" s="30">
        <f t="shared" si="209"/>
        <v>15</v>
      </c>
      <c r="K8659" s="22"/>
      <c r="L8659" s="22"/>
      <c r="M8659" s="22"/>
    </row>
    <row r="8660" spans="1:13" ht="30.6" customHeight="1" thickBot="1" x14ac:dyDescent="0.35">
      <c r="A8660" s="22"/>
      <c r="B8660" s="22"/>
      <c r="C8660" s="22"/>
      <c r="D8660" s="26"/>
      <c r="E8660" s="5" t="s">
        <v>15926</v>
      </c>
      <c r="F8660" s="3">
        <v>3</v>
      </c>
      <c r="G8660" s="20"/>
      <c r="H8660" s="20"/>
      <c r="I8660" s="20"/>
      <c r="J8660" s="30">
        <f t="shared" si="209"/>
        <v>3</v>
      </c>
      <c r="K8660" s="22"/>
      <c r="L8660" s="22"/>
      <c r="M8660" s="22"/>
    </row>
    <row r="8661" spans="1:13" ht="21.3" customHeight="1" thickBot="1" x14ac:dyDescent="0.35">
      <c r="A8661" s="22"/>
      <c r="B8661" s="22"/>
      <c r="C8661" s="22"/>
      <c r="D8661" s="26"/>
      <c r="E8661" s="5" t="s">
        <v>15927</v>
      </c>
      <c r="F8661" s="3">
        <v>2</v>
      </c>
      <c r="G8661" s="20"/>
      <c r="H8661" s="20"/>
      <c r="I8661" s="20"/>
      <c r="J8661" s="30">
        <f t="shared" si="209"/>
        <v>2</v>
      </c>
      <c r="K8661" s="22"/>
      <c r="L8661" s="22"/>
      <c r="M8661" s="22"/>
    </row>
    <row r="8662" spans="1:13" ht="21.3" customHeight="1" thickBot="1" x14ac:dyDescent="0.35">
      <c r="A8662" s="22"/>
      <c r="B8662" s="22"/>
      <c r="C8662" s="22"/>
      <c r="D8662" s="26"/>
      <c r="E8662" s="5" t="s">
        <v>15928</v>
      </c>
      <c r="F8662" s="3">
        <v>1</v>
      </c>
      <c r="G8662" s="20"/>
      <c r="H8662" s="20"/>
      <c r="I8662" s="20"/>
      <c r="J8662" s="30">
        <f t="shared" si="209"/>
        <v>1</v>
      </c>
      <c r="K8662" s="22"/>
      <c r="L8662" s="22"/>
      <c r="M8662" s="22"/>
    </row>
    <row r="8663" spans="1:13" ht="21.3" customHeight="1" thickBot="1" x14ac:dyDescent="0.35">
      <c r="A8663" s="22"/>
      <c r="B8663" s="22"/>
      <c r="C8663" s="22"/>
      <c r="D8663" s="26"/>
      <c r="E8663" s="5" t="s">
        <v>15929</v>
      </c>
      <c r="F8663" s="3">
        <v>4</v>
      </c>
      <c r="G8663" s="20"/>
      <c r="H8663" s="20"/>
      <c r="I8663" s="20"/>
      <c r="J8663" s="30">
        <f t="shared" si="209"/>
        <v>4</v>
      </c>
      <c r="K8663" s="22"/>
      <c r="L8663" s="22"/>
      <c r="M8663" s="22"/>
    </row>
    <row r="8664" spans="1:13" ht="21.3" customHeight="1" thickBot="1" x14ac:dyDescent="0.35">
      <c r="A8664" s="22"/>
      <c r="B8664" s="22"/>
      <c r="C8664" s="22"/>
      <c r="D8664" s="26"/>
      <c r="E8664" s="5" t="s">
        <v>15930</v>
      </c>
      <c r="F8664" s="3">
        <v>10</v>
      </c>
      <c r="G8664" s="20"/>
      <c r="H8664" s="20"/>
      <c r="I8664" s="20"/>
      <c r="J8664" s="30">
        <f t="shared" si="209"/>
        <v>10</v>
      </c>
      <c r="K8664" s="22"/>
      <c r="L8664" s="22"/>
      <c r="M8664" s="22"/>
    </row>
    <row r="8665" spans="1:13" ht="21.3" customHeight="1" thickBot="1" x14ac:dyDescent="0.35">
      <c r="A8665" s="22"/>
      <c r="B8665" s="22"/>
      <c r="C8665" s="22"/>
      <c r="D8665" s="26"/>
      <c r="E8665" s="5" t="s">
        <v>15931</v>
      </c>
      <c r="F8665" s="3">
        <v>3</v>
      </c>
      <c r="G8665" s="20"/>
      <c r="H8665" s="20"/>
      <c r="I8665" s="20"/>
      <c r="J8665" s="30">
        <f t="shared" si="209"/>
        <v>3</v>
      </c>
      <c r="K8665" s="32">
        <f>SUM(J8658:J8665)</f>
        <v>71</v>
      </c>
      <c r="L8665" s="22"/>
      <c r="M8665" s="22"/>
    </row>
    <row r="8666" spans="1:13" ht="15.45" customHeight="1" thickBot="1" x14ac:dyDescent="0.35">
      <c r="A8666" s="10" t="s">
        <v>15932</v>
      </c>
      <c r="B8666" s="5" t="s">
        <v>15933</v>
      </c>
      <c r="C8666" s="5" t="s">
        <v>15934</v>
      </c>
      <c r="D8666" s="84" t="s">
        <v>15935</v>
      </c>
      <c r="E8666" s="84"/>
      <c r="F8666" s="84"/>
      <c r="G8666" s="84"/>
      <c r="H8666" s="84"/>
      <c r="I8666" s="84"/>
      <c r="J8666" s="84"/>
      <c r="K8666" s="20">
        <f>SUM(K8669:K8671)</f>
        <v>3</v>
      </c>
      <c r="L8666" s="21">
        <f>ROUND(0*(1+M2/100),2)</f>
        <v>0</v>
      </c>
      <c r="M8666" s="21">
        <f>ROUND(K8666*L8666,2)</f>
        <v>0</v>
      </c>
    </row>
    <row r="8667" spans="1:13" ht="21.3" customHeight="1" thickBot="1" x14ac:dyDescent="0.35">
      <c r="A8667" s="22"/>
      <c r="B8667" s="22"/>
      <c r="C8667" s="22"/>
      <c r="D8667" s="84" t="s">
        <v>15936</v>
      </c>
      <c r="E8667" s="84"/>
      <c r="F8667" s="84"/>
      <c r="G8667" s="84"/>
      <c r="H8667" s="84"/>
      <c r="I8667" s="84"/>
      <c r="J8667" s="84"/>
      <c r="K8667" s="84"/>
      <c r="L8667" s="84"/>
      <c r="M8667" s="84"/>
    </row>
    <row r="8668" spans="1:13" ht="15.15" customHeight="1" thickBot="1" x14ac:dyDescent="0.35">
      <c r="A8668" s="22"/>
      <c r="B8668" s="22"/>
      <c r="C8668" s="22"/>
      <c r="D8668" s="22"/>
      <c r="E8668" s="23"/>
      <c r="F8668" s="25" t="s">
        <v>15937</v>
      </c>
      <c r="G8668" s="25" t="s">
        <v>15938</v>
      </c>
      <c r="H8668" s="25" t="s">
        <v>15939</v>
      </c>
      <c r="I8668" s="25" t="s">
        <v>15940</v>
      </c>
      <c r="J8668" s="25" t="s">
        <v>15941</v>
      </c>
      <c r="K8668" s="25" t="s">
        <v>15942</v>
      </c>
      <c r="L8668" s="22"/>
      <c r="M8668" s="22"/>
    </row>
    <row r="8669" spans="1:13" ht="21.3" customHeight="1" thickBot="1" x14ac:dyDescent="0.35">
      <c r="A8669" s="22"/>
      <c r="B8669" s="22"/>
      <c r="C8669" s="22"/>
      <c r="D8669" s="26"/>
      <c r="E8669" s="27" t="s">
        <v>15943</v>
      </c>
      <c r="F8669" s="28">
        <v>1</v>
      </c>
      <c r="G8669" s="29"/>
      <c r="H8669" s="29"/>
      <c r="I8669" s="29"/>
      <c r="J8669" s="31">
        <f>ROUND(F8669,3)</f>
        <v>1</v>
      </c>
      <c r="K8669" s="42"/>
      <c r="L8669" s="22"/>
      <c r="M8669" s="22"/>
    </row>
    <row r="8670" spans="1:13" ht="21.3" customHeight="1" thickBot="1" x14ac:dyDescent="0.35">
      <c r="A8670" s="22"/>
      <c r="B8670" s="22"/>
      <c r="C8670" s="22"/>
      <c r="D8670" s="26"/>
      <c r="E8670" s="5" t="s">
        <v>15944</v>
      </c>
      <c r="F8670" s="3">
        <v>1</v>
      </c>
      <c r="G8670" s="20"/>
      <c r="H8670" s="20"/>
      <c r="I8670" s="20"/>
      <c r="J8670" s="30">
        <f>ROUND(F8670,3)</f>
        <v>1</v>
      </c>
      <c r="K8670" s="22"/>
      <c r="L8670" s="22"/>
      <c r="M8670" s="22"/>
    </row>
    <row r="8671" spans="1:13" ht="21.3" customHeight="1" thickBot="1" x14ac:dyDescent="0.35">
      <c r="A8671" s="22"/>
      <c r="B8671" s="22"/>
      <c r="C8671" s="22"/>
      <c r="D8671" s="26"/>
      <c r="E8671" s="5" t="s">
        <v>15945</v>
      </c>
      <c r="F8671" s="3">
        <v>1</v>
      </c>
      <c r="G8671" s="20"/>
      <c r="H8671" s="20"/>
      <c r="I8671" s="20"/>
      <c r="J8671" s="30">
        <f>ROUND(F8671,3)</f>
        <v>1</v>
      </c>
      <c r="K8671" s="32">
        <f>SUM(J8669:J8671)</f>
        <v>3</v>
      </c>
      <c r="L8671" s="22"/>
      <c r="M8671" s="22"/>
    </row>
    <row r="8672" spans="1:13" ht="15.45" customHeight="1" thickBot="1" x14ac:dyDescent="0.35">
      <c r="A8672" s="10" t="s">
        <v>15946</v>
      </c>
      <c r="B8672" s="5" t="s">
        <v>15947</v>
      </c>
      <c r="C8672" s="5" t="s">
        <v>15948</v>
      </c>
      <c r="D8672" s="84" t="s">
        <v>15949</v>
      </c>
      <c r="E8672" s="84"/>
      <c r="F8672" s="84"/>
      <c r="G8672" s="84"/>
      <c r="H8672" s="84"/>
      <c r="I8672" s="84"/>
      <c r="J8672" s="84"/>
      <c r="K8672" s="20">
        <f>SUM(K8675:K8676)</f>
        <v>2</v>
      </c>
      <c r="L8672" s="21">
        <f>ROUND(0*(1+M2/100),2)</f>
        <v>0</v>
      </c>
      <c r="M8672" s="21">
        <f>ROUND(K8672*L8672,2)</f>
        <v>0</v>
      </c>
    </row>
    <row r="8673" spans="1:13" ht="21.3" customHeight="1" thickBot="1" x14ac:dyDescent="0.35">
      <c r="A8673" s="22"/>
      <c r="B8673" s="22"/>
      <c r="C8673" s="22"/>
      <c r="D8673" s="84" t="s">
        <v>15950</v>
      </c>
      <c r="E8673" s="84"/>
      <c r="F8673" s="84"/>
      <c r="G8673" s="84"/>
      <c r="H8673" s="84"/>
      <c r="I8673" s="84"/>
      <c r="J8673" s="84"/>
      <c r="K8673" s="84"/>
      <c r="L8673" s="84"/>
      <c r="M8673" s="84"/>
    </row>
    <row r="8674" spans="1:13" ht="15.15" customHeight="1" thickBot="1" x14ac:dyDescent="0.35">
      <c r="A8674" s="22"/>
      <c r="B8674" s="22"/>
      <c r="C8674" s="22"/>
      <c r="D8674" s="22"/>
      <c r="E8674" s="23"/>
      <c r="F8674" s="25" t="s">
        <v>15951</v>
      </c>
      <c r="G8674" s="25" t="s">
        <v>15952</v>
      </c>
      <c r="H8674" s="25" t="s">
        <v>15953</v>
      </c>
      <c r="I8674" s="25" t="s">
        <v>15954</v>
      </c>
      <c r="J8674" s="25" t="s">
        <v>15955</v>
      </c>
      <c r="K8674" s="25" t="s">
        <v>15956</v>
      </c>
      <c r="L8674" s="22"/>
      <c r="M8674" s="22"/>
    </row>
    <row r="8675" spans="1:13" ht="21.3" customHeight="1" thickBot="1" x14ac:dyDescent="0.35">
      <c r="A8675" s="22"/>
      <c r="B8675" s="22"/>
      <c r="C8675" s="22"/>
      <c r="D8675" s="26"/>
      <c r="E8675" s="27" t="s">
        <v>15957</v>
      </c>
      <c r="F8675" s="28">
        <v>1</v>
      </c>
      <c r="G8675" s="29"/>
      <c r="H8675" s="29"/>
      <c r="I8675" s="29"/>
      <c r="J8675" s="31">
        <f>ROUND(F8675,3)</f>
        <v>1</v>
      </c>
      <c r="K8675" s="42"/>
      <c r="L8675" s="22"/>
      <c r="M8675" s="22"/>
    </row>
    <row r="8676" spans="1:13" ht="21.3" customHeight="1" thickBot="1" x14ac:dyDescent="0.35">
      <c r="A8676" s="22"/>
      <c r="B8676" s="22"/>
      <c r="C8676" s="22"/>
      <c r="D8676" s="26"/>
      <c r="E8676" s="5" t="s">
        <v>15958</v>
      </c>
      <c r="F8676" s="3">
        <v>1</v>
      </c>
      <c r="G8676" s="20"/>
      <c r="H8676" s="20"/>
      <c r="I8676" s="20"/>
      <c r="J8676" s="30">
        <f>ROUND(F8676,3)</f>
        <v>1</v>
      </c>
      <c r="K8676" s="32">
        <f>SUM(J8675:J8676)</f>
        <v>2</v>
      </c>
      <c r="L8676" s="22"/>
      <c r="M8676" s="22"/>
    </row>
    <row r="8677" spans="1:13" ht="15.45" customHeight="1" thickBot="1" x14ac:dyDescent="0.35">
      <c r="A8677" s="10" t="s">
        <v>15959</v>
      </c>
      <c r="B8677" s="5" t="s">
        <v>15960</v>
      </c>
      <c r="C8677" s="5" t="s">
        <v>15961</v>
      </c>
      <c r="D8677" s="84" t="s">
        <v>15962</v>
      </c>
      <c r="E8677" s="84"/>
      <c r="F8677" s="84"/>
      <c r="G8677" s="84"/>
      <c r="H8677" s="84"/>
      <c r="I8677" s="84"/>
      <c r="J8677" s="84"/>
      <c r="K8677" s="20">
        <f>SUM(K8680:K8680)</f>
        <v>1</v>
      </c>
      <c r="L8677" s="21">
        <f>ROUND(0*(1+M2/100),2)</f>
        <v>0</v>
      </c>
      <c r="M8677" s="21">
        <f>ROUND(K8677*L8677,2)</f>
        <v>0</v>
      </c>
    </row>
    <row r="8678" spans="1:13" ht="21.3" customHeight="1" thickBot="1" x14ac:dyDescent="0.35">
      <c r="A8678" s="22"/>
      <c r="B8678" s="22"/>
      <c r="C8678" s="22"/>
      <c r="D8678" s="84" t="s">
        <v>15963</v>
      </c>
      <c r="E8678" s="84"/>
      <c r="F8678" s="84"/>
      <c r="G8678" s="84"/>
      <c r="H8678" s="84"/>
      <c r="I8678" s="84"/>
      <c r="J8678" s="84"/>
      <c r="K8678" s="84"/>
      <c r="L8678" s="84"/>
      <c r="M8678" s="84"/>
    </row>
    <row r="8679" spans="1:13" ht="15.15" customHeight="1" thickBot="1" x14ac:dyDescent="0.35">
      <c r="A8679" s="22"/>
      <c r="B8679" s="22"/>
      <c r="C8679" s="22"/>
      <c r="D8679" s="22"/>
      <c r="E8679" s="23"/>
      <c r="F8679" s="25" t="s">
        <v>15964</v>
      </c>
      <c r="G8679" s="25" t="s">
        <v>15965</v>
      </c>
      <c r="H8679" s="25" t="s">
        <v>15966</v>
      </c>
      <c r="I8679" s="25" t="s">
        <v>15967</v>
      </c>
      <c r="J8679" s="25" t="s">
        <v>15968</v>
      </c>
      <c r="K8679" s="25" t="s">
        <v>15969</v>
      </c>
      <c r="L8679" s="22"/>
      <c r="M8679" s="22"/>
    </row>
    <row r="8680" spans="1:13" ht="21.3" customHeight="1" thickBot="1" x14ac:dyDescent="0.35">
      <c r="A8680" s="22"/>
      <c r="B8680" s="22"/>
      <c r="C8680" s="22"/>
      <c r="D8680" s="26"/>
      <c r="E8680" s="27" t="s">
        <v>15970</v>
      </c>
      <c r="F8680" s="28">
        <v>1</v>
      </c>
      <c r="G8680" s="29"/>
      <c r="H8680" s="29"/>
      <c r="I8680" s="29"/>
      <c r="J8680" s="31">
        <f>ROUND(F8680,3)</f>
        <v>1</v>
      </c>
      <c r="K8680" s="33">
        <f>SUM(J8680:J8680)</f>
        <v>1</v>
      </c>
      <c r="L8680" s="22"/>
      <c r="M8680" s="22"/>
    </row>
    <row r="8681" spans="1:13" ht="15.45" customHeight="1" thickBot="1" x14ac:dyDescent="0.35">
      <c r="A8681" s="10" t="s">
        <v>15971</v>
      </c>
      <c r="B8681" s="5" t="s">
        <v>15972</v>
      </c>
      <c r="C8681" s="5" t="s">
        <v>15973</v>
      </c>
      <c r="D8681" s="84" t="s">
        <v>15974</v>
      </c>
      <c r="E8681" s="84"/>
      <c r="F8681" s="84"/>
      <c r="G8681" s="84"/>
      <c r="H8681" s="84"/>
      <c r="I8681" s="84"/>
      <c r="J8681" s="84"/>
      <c r="K8681" s="20">
        <f>SUM(K8684:K8684)</f>
        <v>1</v>
      </c>
      <c r="L8681" s="21">
        <f>ROUND(0*(1+M2/100),2)</f>
        <v>0</v>
      </c>
      <c r="M8681" s="21">
        <f>ROUND(K8681*L8681,2)</f>
        <v>0</v>
      </c>
    </row>
    <row r="8682" spans="1:13" ht="21.3" customHeight="1" thickBot="1" x14ac:dyDescent="0.35">
      <c r="A8682" s="22"/>
      <c r="B8682" s="22"/>
      <c r="C8682" s="22"/>
      <c r="D8682" s="84" t="s">
        <v>15975</v>
      </c>
      <c r="E8682" s="84"/>
      <c r="F8682" s="84"/>
      <c r="G8682" s="84"/>
      <c r="H8682" s="84"/>
      <c r="I8682" s="84"/>
      <c r="J8682" s="84"/>
      <c r="K8682" s="84"/>
      <c r="L8682" s="84"/>
      <c r="M8682" s="84"/>
    </row>
    <row r="8683" spans="1:13" ht="15.15" customHeight="1" thickBot="1" x14ac:dyDescent="0.35">
      <c r="A8683" s="22"/>
      <c r="B8683" s="22"/>
      <c r="C8683" s="22"/>
      <c r="D8683" s="22"/>
      <c r="E8683" s="23"/>
      <c r="F8683" s="25" t="s">
        <v>15976</v>
      </c>
      <c r="G8683" s="25" t="s">
        <v>15977</v>
      </c>
      <c r="H8683" s="25" t="s">
        <v>15978</v>
      </c>
      <c r="I8683" s="25" t="s">
        <v>15979</v>
      </c>
      <c r="J8683" s="25" t="s">
        <v>15980</v>
      </c>
      <c r="K8683" s="25" t="s">
        <v>15981</v>
      </c>
      <c r="L8683" s="22"/>
      <c r="M8683" s="22"/>
    </row>
    <row r="8684" spans="1:13" ht="21.3" customHeight="1" thickBot="1" x14ac:dyDescent="0.35">
      <c r="A8684" s="22"/>
      <c r="B8684" s="22"/>
      <c r="C8684" s="22"/>
      <c r="D8684" s="26"/>
      <c r="E8684" s="27" t="s">
        <v>15982</v>
      </c>
      <c r="F8684" s="28">
        <v>1</v>
      </c>
      <c r="G8684" s="29"/>
      <c r="H8684" s="29"/>
      <c r="I8684" s="29"/>
      <c r="J8684" s="31">
        <f>ROUND(F8684,3)</f>
        <v>1</v>
      </c>
      <c r="K8684" s="33">
        <f>SUM(J8684:J8684)</f>
        <v>1</v>
      </c>
      <c r="L8684" s="22"/>
      <c r="M8684" s="22"/>
    </row>
    <row r="8685" spans="1:13" ht="15.45" customHeight="1" thickBot="1" x14ac:dyDescent="0.35">
      <c r="A8685" s="34"/>
      <c r="B8685" s="34"/>
      <c r="C8685" s="34"/>
      <c r="D8685" s="53" t="s">
        <v>15983</v>
      </c>
      <c r="E8685" s="54"/>
      <c r="F8685" s="54"/>
      <c r="G8685" s="54"/>
      <c r="H8685" s="54"/>
      <c r="I8685" s="54"/>
      <c r="J8685" s="54"/>
      <c r="K8685" s="54"/>
      <c r="L8685" s="55">
        <f>M8558+M8563+M8568+M8573+M8579+M8584+M8589+M8593+M8597+M8601+M8605+M8609+M8613+M8617+M8621+M8630+M8641+M8647+M8655+M8666+M8672+M8677+M8681</f>
        <v>0</v>
      </c>
      <c r="M8685" s="55">
        <f>ROUND(L8685,2)</f>
        <v>0</v>
      </c>
    </row>
    <row r="8686" spans="1:13" ht="15.45" customHeight="1" thickBot="1" x14ac:dyDescent="0.35">
      <c r="A8686" s="43"/>
      <c r="B8686" s="43"/>
      <c r="C8686" s="43"/>
      <c r="D8686" s="71" t="s">
        <v>15984</v>
      </c>
      <c r="E8686" s="72"/>
      <c r="F8686" s="72"/>
      <c r="G8686" s="72"/>
      <c r="H8686" s="72"/>
      <c r="I8686" s="72"/>
      <c r="J8686" s="72"/>
      <c r="K8686" s="72"/>
      <c r="L8686" s="73">
        <f>M8545+M8549+M8553+M8685</f>
        <v>0</v>
      </c>
      <c r="M8686" s="73">
        <f>ROUND(L8686,2)</f>
        <v>0</v>
      </c>
    </row>
    <row r="8687" spans="1:13" ht="15.45" customHeight="1" thickBot="1" x14ac:dyDescent="0.35">
      <c r="A8687" s="43"/>
      <c r="B8687" s="43"/>
      <c r="C8687" s="43"/>
      <c r="D8687" s="44" t="s">
        <v>15985</v>
      </c>
      <c r="E8687" s="45"/>
      <c r="F8687" s="45"/>
      <c r="G8687" s="45"/>
      <c r="H8687" s="45"/>
      <c r="I8687" s="45"/>
      <c r="J8687" s="45"/>
      <c r="K8687" s="45"/>
      <c r="L8687" s="46">
        <f>M8524+M8531+M8537+M8543+M8686</f>
        <v>0</v>
      </c>
      <c r="M8687" s="46">
        <f>ROUND(L8687,2)</f>
        <v>0</v>
      </c>
    </row>
    <row r="8688" spans="1:13" ht="15.45" customHeight="1" thickBot="1" x14ac:dyDescent="0.35">
      <c r="A8688" s="47" t="s">
        <v>15986</v>
      </c>
      <c r="B8688" s="47" t="s">
        <v>15987</v>
      </c>
      <c r="C8688" s="48"/>
      <c r="D8688" s="86" t="s">
        <v>15988</v>
      </c>
      <c r="E8688" s="86"/>
      <c r="F8688" s="86"/>
      <c r="G8688" s="86"/>
      <c r="H8688" s="86"/>
      <c r="I8688" s="86"/>
      <c r="J8688" s="86"/>
      <c r="K8688" s="48"/>
      <c r="L8688" s="49">
        <f>L8918</f>
        <v>0</v>
      </c>
      <c r="M8688" s="49">
        <f>ROUND(L8688,2)</f>
        <v>0</v>
      </c>
    </row>
    <row r="8689" spans="1:13" ht="15.45" customHeight="1" thickBot="1" x14ac:dyDescent="0.35">
      <c r="A8689" s="17" t="s">
        <v>15989</v>
      </c>
      <c r="B8689" s="17" t="s">
        <v>15990</v>
      </c>
      <c r="C8689" s="18"/>
      <c r="D8689" s="83" t="s">
        <v>15991</v>
      </c>
      <c r="E8689" s="83"/>
      <c r="F8689" s="83"/>
      <c r="G8689" s="83"/>
      <c r="H8689" s="83"/>
      <c r="I8689" s="83"/>
      <c r="J8689" s="83"/>
      <c r="K8689" s="18"/>
      <c r="L8689" s="19">
        <f>L8802</f>
        <v>0</v>
      </c>
      <c r="M8689" s="19">
        <f>ROUND(L8689,2)</f>
        <v>0</v>
      </c>
    </row>
    <row r="8690" spans="1:13" ht="15.45" customHeight="1" thickBot="1" x14ac:dyDescent="0.35">
      <c r="A8690" s="10" t="s">
        <v>15992</v>
      </c>
      <c r="B8690" s="5" t="s">
        <v>15993</v>
      </c>
      <c r="C8690" s="5" t="s">
        <v>15994</v>
      </c>
      <c r="D8690" s="84" t="s">
        <v>15995</v>
      </c>
      <c r="E8690" s="84"/>
      <c r="F8690" s="84"/>
      <c r="G8690" s="84"/>
      <c r="H8690" s="84"/>
      <c r="I8690" s="84"/>
      <c r="J8690" s="84"/>
      <c r="K8690" s="20">
        <f>SUM(K8693:K8693)</f>
        <v>50</v>
      </c>
      <c r="L8690" s="21">
        <f>ROUND(0*(1+M2/100),2)</f>
        <v>0</v>
      </c>
      <c r="M8690" s="21">
        <f>ROUND(K8690*L8690,2)</f>
        <v>0</v>
      </c>
    </row>
    <row r="8691" spans="1:13" ht="39.75" customHeight="1" thickBot="1" x14ac:dyDescent="0.35">
      <c r="A8691" s="22"/>
      <c r="B8691" s="22"/>
      <c r="C8691" s="22"/>
      <c r="D8691" s="84" t="s">
        <v>15996</v>
      </c>
      <c r="E8691" s="84"/>
      <c r="F8691" s="84"/>
      <c r="G8691" s="84"/>
      <c r="H8691" s="84"/>
      <c r="I8691" s="84"/>
      <c r="J8691" s="84"/>
      <c r="K8691" s="84"/>
      <c r="L8691" s="84"/>
      <c r="M8691" s="84"/>
    </row>
    <row r="8692" spans="1:13" ht="15.15" customHeight="1" thickBot="1" x14ac:dyDescent="0.35">
      <c r="A8692" s="22"/>
      <c r="B8692" s="22"/>
      <c r="C8692" s="22"/>
      <c r="D8692" s="22"/>
      <c r="E8692" s="23"/>
      <c r="F8692" s="25" t="s">
        <v>15997</v>
      </c>
      <c r="G8692" s="25" t="s">
        <v>15998</v>
      </c>
      <c r="H8692" s="25" t="s">
        <v>15999</v>
      </c>
      <c r="I8692" s="25" t="s">
        <v>16000</v>
      </c>
      <c r="J8692" s="25" t="s">
        <v>16001</v>
      </c>
      <c r="K8692" s="25" t="s">
        <v>16002</v>
      </c>
      <c r="L8692" s="22"/>
      <c r="M8692" s="22"/>
    </row>
    <row r="8693" spans="1:13" ht="15.15" customHeight="1" thickBot="1" x14ac:dyDescent="0.35">
      <c r="A8693" s="22"/>
      <c r="B8693" s="22"/>
      <c r="C8693" s="22"/>
      <c r="D8693" s="26"/>
      <c r="E8693" s="27"/>
      <c r="F8693" s="28">
        <v>1</v>
      </c>
      <c r="G8693" s="29">
        <v>50</v>
      </c>
      <c r="H8693" s="29"/>
      <c r="I8693" s="29"/>
      <c r="J8693" s="31">
        <f>ROUND(F8693*G8693,3)</f>
        <v>50</v>
      </c>
      <c r="K8693" s="33">
        <f>SUM(J8693:J8693)</f>
        <v>50</v>
      </c>
      <c r="L8693" s="22"/>
      <c r="M8693" s="22"/>
    </row>
    <row r="8694" spans="1:13" ht="15.45" customHeight="1" thickBot="1" x14ac:dyDescent="0.35">
      <c r="A8694" s="10" t="s">
        <v>16003</v>
      </c>
      <c r="B8694" s="5" t="s">
        <v>16004</v>
      </c>
      <c r="C8694" s="5" t="s">
        <v>16005</v>
      </c>
      <c r="D8694" s="84" t="s">
        <v>16006</v>
      </c>
      <c r="E8694" s="84"/>
      <c r="F8694" s="84"/>
      <c r="G8694" s="84"/>
      <c r="H8694" s="84"/>
      <c r="I8694" s="84"/>
      <c r="J8694" s="84"/>
      <c r="K8694" s="20">
        <f>SUM(K8697:K8701)</f>
        <v>23.400000000000002</v>
      </c>
      <c r="L8694" s="21">
        <f>ROUND(0*(1+M2/100),2)</f>
        <v>0</v>
      </c>
      <c r="M8694" s="21">
        <f>ROUND(K8694*L8694,2)</f>
        <v>0</v>
      </c>
    </row>
    <row r="8695" spans="1:13" ht="67.5" customHeight="1" thickBot="1" x14ac:dyDescent="0.35">
      <c r="A8695" s="22"/>
      <c r="B8695" s="22"/>
      <c r="C8695" s="22"/>
      <c r="D8695" s="84" t="s">
        <v>16007</v>
      </c>
      <c r="E8695" s="84"/>
      <c r="F8695" s="84"/>
      <c r="G8695" s="84"/>
      <c r="H8695" s="84"/>
      <c r="I8695" s="84"/>
      <c r="J8695" s="84"/>
      <c r="K8695" s="84"/>
      <c r="L8695" s="84"/>
      <c r="M8695" s="84"/>
    </row>
    <row r="8696" spans="1:13" ht="15.15" customHeight="1" thickBot="1" x14ac:dyDescent="0.35">
      <c r="A8696" s="22"/>
      <c r="B8696" s="22"/>
      <c r="C8696" s="22"/>
      <c r="D8696" s="22"/>
      <c r="E8696" s="23"/>
      <c r="F8696" s="25" t="s">
        <v>16008</v>
      </c>
      <c r="G8696" s="25" t="s">
        <v>16009</v>
      </c>
      <c r="H8696" s="25" t="s">
        <v>16010</v>
      </c>
      <c r="I8696" s="25" t="s">
        <v>16011</v>
      </c>
      <c r="J8696" s="25" t="s">
        <v>16012</v>
      </c>
      <c r="K8696" s="25" t="s">
        <v>16013</v>
      </c>
      <c r="L8696" s="22"/>
      <c r="M8696" s="22"/>
    </row>
    <row r="8697" spans="1:13" ht="15.15" customHeight="1" thickBot="1" x14ac:dyDescent="0.35">
      <c r="A8697" s="22"/>
      <c r="B8697" s="22"/>
      <c r="C8697" s="22"/>
      <c r="D8697" s="26"/>
      <c r="E8697" s="27" t="s">
        <v>16014</v>
      </c>
      <c r="F8697" s="28">
        <v>4</v>
      </c>
      <c r="G8697" s="29">
        <v>1.8</v>
      </c>
      <c r="H8697" s="29"/>
      <c r="I8697" s="29"/>
      <c r="J8697" s="31">
        <f>ROUND(F8697*G8697,3)</f>
        <v>7.2</v>
      </c>
      <c r="K8697" s="42"/>
      <c r="L8697" s="22"/>
      <c r="M8697" s="22"/>
    </row>
    <row r="8698" spans="1:13" ht="15.15" customHeight="1" thickBot="1" x14ac:dyDescent="0.35">
      <c r="A8698" s="22"/>
      <c r="B8698" s="22"/>
      <c r="C8698" s="22"/>
      <c r="D8698" s="26"/>
      <c r="E8698" s="5"/>
      <c r="F8698" s="3">
        <v>8</v>
      </c>
      <c r="G8698" s="20">
        <v>1.5</v>
      </c>
      <c r="H8698" s="20"/>
      <c r="I8698" s="20"/>
      <c r="J8698" s="30">
        <f>ROUND(F8698*G8698,3)</f>
        <v>12</v>
      </c>
      <c r="K8698" s="22"/>
      <c r="L8698" s="22"/>
      <c r="M8698" s="22"/>
    </row>
    <row r="8699" spans="1:13" ht="15.15" customHeight="1" thickBot="1" x14ac:dyDescent="0.35">
      <c r="A8699" s="22"/>
      <c r="B8699" s="22"/>
      <c r="C8699" s="22"/>
      <c r="D8699" s="26"/>
      <c r="E8699" s="5"/>
      <c r="F8699" s="3">
        <v>1</v>
      </c>
      <c r="G8699" s="20">
        <v>1.6</v>
      </c>
      <c r="H8699" s="20"/>
      <c r="I8699" s="20"/>
      <c r="J8699" s="30">
        <f>ROUND(F8699*G8699,3)</f>
        <v>1.6</v>
      </c>
      <c r="K8699" s="22"/>
      <c r="L8699" s="22"/>
      <c r="M8699" s="22"/>
    </row>
    <row r="8700" spans="1:13" ht="15.15" customHeight="1" thickBot="1" x14ac:dyDescent="0.35">
      <c r="A8700" s="22"/>
      <c r="B8700" s="22"/>
      <c r="C8700" s="22"/>
      <c r="D8700" s="26"/>
      <c r="E8700" s="5"/>
      <c r="F8700" s="3">
        <v>1</v>
      </c>
      <c r="G8700" s="20">
        <v>1</v>
      </c>
      <c r="H8700" s="20"/>
      <c r="I8700" s="20"/>
      <c r="J8700" s="30">
        <f>ROUND(F8700*G8700,3)</f>
        <v>1</v>
      </c>
      <c r="K8700" s="22"/>
      <c r="L8700" s="22"/>
      <c r="M8700" s="22"/>
    </row>
    <row r="8701" spans="1:13" ht="15.15" customHeight="1" thickBot="1" x14ac:dyDescent="0.35">
      <c r="A8701" s="22"/>
      <c r="B8701" s="22"/>
      <c r="C8701" s="22"/>
      <c r="D8701" s="26"/>
      <c r="E8701" s="5"/>
      <c r="F8701" s="3">
        <v>1</v>
      </c>
      <c r="G8701" s="20">
        <v>1.6</v>
      </c>
      <c r="H8701" s="20"/>
      <c r="I8701" s="20"/>
      <c r="J8701" s="30">
        <f>ROUND(F8701*G8701,3)</f>
        <v>1.6</v>
      </c>
      <c r="K8701" s="32">
        <f>SUM(J8697:J8701)</f>
        <v>23.400000000000002</v>
      </c>
      <c r="L8701" s="22"/>
      <c r="M8701" s="22"/>
    </row>
    <row r="8702" spans="1:13" ht="15.45" customHeight="1" thickBot="1" x14ac:dyDescent="0.35">
      <c r="A8702" s="10" t="s">
        <v>16015</v>
      </c>
      <c r="B8702" s="5" t="s">
        <v>16016</v>
      </c>
      <c r="C8702" s="5" t="s">
        <v>16017</v>
      </c>
      <c r="D8702" s="84" t="s">
        <v>16018</v>
      </c>
      <c r="E8702" s="84"/>
      <c r="F8702" s="84"/>
      <c r="G8702" s="84"/>
      <c r="H8702" s="84"/>
      <c r="I8702" s="84"/>
      <c r="J8702" s="84"/>
      <c r="K8702" s="20">
        <f>SUM(K8705:K8711)</f>
        <v>140.5</v>
      </c>
      <c r="L8702" s="21">
        <f>ROUND(0*(1+M2/100),2)</f>
        <v>0</v>
      </c>
      <c r="M8702" s="21">
        <f>ROUND(K8702*L8702,2)</f>
        <v>0</v>
      </c>
    </row>
    <row r="8703" spans="1:13" ht="85.95" customHeight="1" thickBot="1" x14ac:dyDescent="0.35">
      <c r="A8703" s="22"/>
      <c r="B8703" s="22"/>
      <c r="C8703" s="22"/>
      <c r="D8703" s="84" t="s">
        <v>16019</v>
      </c>
      <c r="E8703" s="84"/>
      <c r="F8703" s="84"/>
      <c r="G8703" s="84"/>
      <c r="H8703" s="84"/>
      <c r="I8703" s="84"/>
      <c r="J8703" s="84"/>
      <c r="K8703" s="84"/>
      <c r="L8703" s="84"/>
      <c r="M8703" s="84"/>
    </row>
    <row r="8704" spans="1:13" ht="15.15" customHeight="1" thickBot="1" x14ac:dyDescent="0.35">
      <c r="A8704" s="22"/>
      <c r="B8704" s="22"/>
      <c r="C8704" s="22"/>
      <c r="D8704" s="22"/>
      <c r="E8704" s="23"/>
      <c r="F8704" s="25" t="s">
        <v>16020</v>
      </c>
      <c r="G8704" s="25" t="s">
        <v>16021</v>
      </c>
      <c r="H8704" s="25" t="s">
        <v>16022</v>
      </c>
      <c r="I8704" s="25" t="s">
        <v>16023</v>
      </c>
      <c r="J8704" s="25" t="s">
        <v>16024</v>
      </c>
      <c r="K8704" s="25" t="s">
        <v>16025</v>
      </c>
      <c r="L8704" s="22"/>
      <c r="M8704" s="22"/>
    </row>
    <row r="8705" spans="1:13" ht="15.15" customHeight="1" thickBot="1" x14ac:dyDescent="0.35">
      <c r="A8705" s="22"/>
      <c r="B8705" s="22"/>
      <c r="C8705" s="22"/>
      <c r="D8705" s="26"/>
      <c r="E8705" s="27" t="s">
        <v>16026</v>
      </c>
      <c r="F8705" s="28">
        <v>1</v>
      </c>
      <c r="G8705" s="29">
        <v>9.8000000000000007</v>
      </c>
      <c r="H8705" s="29"/>
      <c r="I8705" s="29"/>
      <c r="J8705" s="31">
        <f t="shared" ref="J8705:J8711" si="210">ROUND(F8705*G8705,3)</f>
        <v>9.8000000000000007</v>
      </c>
      <c r="K8705" s="42"/>
      <c r="L8705" s="22"/>
      <c r="M8705" s="22"/>
    </row>
    <row r="8706" spans="1:13" ht="15.15" customHeight="1" thickBot="1" x14ac:dyDescent="0.35">
      <c r="A8706" s="22"/>
      <c r="B8706" s="22"/>
      <c r="C8706" s="22"/>
      <c r="D8706" s="26"/>
      <c r="E8706" s="5"/>
      <c r="F8706" s="3">
        <v>1</v>
      </c>
      <c r="G8706" s="20">
        <v>29</v>
      </c>
      <c r="H8706" s="20"/>
      <c r="I8706" s="20"/>
      <c r="J8706" s="30">
        <f t="shared" si="210"/>
        <v>29</v>
      </c>
      <c r="K8706" s="22"/>
      <c r="L8706" s="22"/>
      <c r="M8706" s="22"/>
    </row>
    <row r="8707" spans="1:13" ht="15.15" customHeight="1" thickBot="1" x14ac:dyDescent="0.35">
      <c r="A8707" s="22"/>
      <c r="B8707" s="22"/>
      <c r="C8707" s="22"/>
      <c r="D8707" s="26"/>
      <c r="E8707" s="5"/>
      <c r="F8707" s="3">
        <v>4</v>
      </c>
      <c r="G8707" s="20">
        <v>4.1500000000000004</v>
      </c>
      <c r="H8707" s="20"/>
      <c r="I8707" s="20"/>
      <c r="J8707" s="30">
        <f t="shared" si="210"/>
        <v>16.600000000000001</v>
      </c>
      <c r="K8707" s="22"/>
      <c r="L8707" s="22"/>
      <c r="M8707" s="22"/>
    </row>
    <row r="8708" spans="1:13" ht="15.15" customHeight="1" thickBot="1" x14ac:dyDescent="0.35">
      <c r="A8708" s="22"/>
      <c r="B8708" s="22"/>
      <c r="C8708" s="22"/>
      <c r="D8708" s="26"/>
      <c r="E8708" s="5" t="s">
        <v>16027</v>
      </c>
      <c r="F8708" s="3">
        <v>4</v>
      </c>
      <c r="G8708" s="20">
        <v>4.1500000000000004</v>
      </c>
      <c r="H8708" s="20"/>
      <c r="I8708" s="20"/>
      <c r="J8708" s="30">
        <f t="shared" si="210"/>
        <v>16.600000000000001</v>
      </c>
      <c r="K8708" s="22"/>
      <c r="L8708" s="22"/>
      <c r="M8708" s="22"/>
    </row>
    <row r="8709" spans="1:13" ht="15.15" customHeight="1" thickBot="1" x14ac:dyDescent="0.35">
      <c r="A8709" s="22"/>
      <c r="B8709" s="22"/>
      <c r="C8709" s="22"/>
      <c r="D8709" s="26"/>
      <c r="E8709" s="5"/>
      <c r="F8709" s="3">
        <v>2</v>
      </c>
      <c r="G8709" s="20">
        <v>4.1500000000000004</v>
      </c>
      <c r="H8709" s="20"/>
      <c r="I8709" s="20"/>
      <c r="J8709" s="30">
        <f t="shared" si="210"/>
        <v>8.3000000000000007</v>
      </c>
      <c r="K8709" s="22"/>
      <c r="L8709" s="22"/>
      <c r="M8709" s="22"/>
    </row>
    <row r="8710" spans="1:13" ht="15.15" customHeight="1" thickBot="1" x14ac:dyDescent="0.35">
      <c r="A8710" s="22"/>
      <c r="B8710" s="22"/>
      <c r="C8710" s="22"/>
      <c r="D8710" s="26"/>
      <c r="E8710" s="5"/>
      <c r="F8710" s="3">
        <v>2</v>
      </c>
      <c r="G8710" s="20">
        <v>5.2</v>
      </c>
      <c r="H8710" s="20"/>
      <c r="I8710" s="20"/>
      <c r="J8710" s="30">
        <f t="shared" si="210"/>
        <v>10.4</v>
      </c>
      <c r="K8710" s="22"/>
      <c r="L8710" s="22"/>
      <c r="M8710" s="22"/>
    </row>
    <row r="8711" spans="1:13" ht="15.15" customHeight="1" thickBot="1" x14ac:dyDescent="0.35">
      <c r="A8711" s="22"/>
      <c r="B8711" s="22"/>
      <c r="C8711" s="22"/>
      <c r="D8711" s="26"/>
      <c r="E8711" s="5" t="s">
        <v>16028</v>
      </c>
      <c r="F8711" s="3">
        <v>12</v>
      </c>
      <c r="G8711" s="20">
        <v>4.1500000000000004</v>
      </c>
      <c r="H8711" s="20"/>
      <c r="I8711" s="20"/>
      <c r="J8711" s="30">
        <f t="shared" si="210"/>
        <v>49.8</v>
      </c>
      <c r="K8711" s="32">
        <f>SUM(J8705:J8711)</f>
        <v>140.5</v>
      </c>
      <c r="L8711" s="22"/>
      <c r="M8711" s="22"/>
    </row>
    <row r="8712" spans="1:13" ht="15.45" customHeight="1" thickBot="1" x14ac:dyDescent="0.35">
      <c r="A8712" s="10" t="s">
        <v>16029</v>
      </c>
      <c r="B8712" s="5" t="s">
        <v>16030</v>
      </c>
      <c r="C8712" s="5" t="s">
        <v>16031</v>
      </c>
      <c r="D8712" s="84" t="s">
        <v>16032</v>
      </c>
      <c r="E8712" s="84"/>
      <c r="F8712" s="84"/>
      <c r="G8712" s="84"/>
      <c r="H8712" s="84"/>
      <c r="I8712" s="84"/>
      <c r="J8712" s="84"/>
      <c r="K8712" s="20">
        <f>SUM(K8715:K8721)</f>
        <v>23.16</v>
      </c>
      <c r="L8712" s="21">
        <f>ROUND(0*(1+M2/100),2)</f>
        <v>0</v>
      </c>
      <c r="M8712" s="21">
        <f>ROUND(K8712*L8712,2)</f>
        <v>0</v>
      </c>
    </row>
    <row r="8713" spans="1:13" ht="58.35" customHeight="1" thickBot="1" x14ac:dyDescent="0.35">
      <c r="A8713" s="22"/>
      <c r="B8713" s="22"/>
      <c r="C8713" s="22"/>
      <c r="D8713" s="84" t="s">
        <v>16033</v>
      </c>
      <c r="E8713" s="84"/>
      <c r="F8713" s="84"/>
      <c r="G8713" s="84"/>
      <c r="H8713" s="84"/>
      <c r="I8713" s="84"/>
      <c r="J8713" s="84"/>
      <c r="K8713" s="84"/>
      <c r="L8713" s="84"/>
      <c r="M8713" s="84"/>
    </row>
    <row r="8714" spans="1:13" ht="15.15" customHeight="1" thickBot="1" x14ac:dyDescent="0.35">
      <c r="A8714" s="22"/>
      <c r="B8714" s="22"/>
      <c r="C8714" s="22"/>
      <c r="D8714" s="22"/>
      <c r="E8714" s="23"/>
      <c r="F8714" s="25" t="s">
        <v>16034</v>
      </c>
      <c r="G8714" s="25" t="s">
        <v>16035</v>
      </c>
      <c r="H8714" s="25" t="s">
        <v>16036</v>
      </c>
      <c r="I8714" s="25" t="s">
        <v>16037</v>
      </c>
      <c r="J8714" s="25" t="s">
        <v>16038</v>
      </c>
      <c r="K8714" s="25" t="s">
        <v>16039</v>
      </c>
      <c r="L8714" s="22"/>
      <c r="M8714" s="22"/>
    </row>
    <row r="8715" spans="1:13" ht="30.6" customHeight="1" thickBot="1" x14ac:dyDescent="0.35">
      <c r="A8715" s="22"/>
      <c r="B8715" s="22"/>
      <c r="C8715" s="22"/>
      <c r="D8715" s="26"/>
      <c r="E8715" s="27" t="s">
        <v>16040</v>
      </c>
      <c r="F8715" s="28"/>
      <c r="G8715" s="29"/>
      <c r="H8715" s="29"/>
      <c r="I8715" s="29"/>
      <c r="J8715" s="41" t="s">
        <v>16041</v>
      </c>
      <c r="K8715" s="42"/>
      <c r="L8715" s="22"/>
      <c r="M8715" s="22"/>
    </row>
    <row r="8716" spans="1:13" ht="15.15" customHeight="1" thickBot="1" x14ac:dyDescent="0.35">
      <c r="A8716" s="22"/>
      <c r="B8716" s="22"/>
      <c r="C8716" s="22"/>
      <c r="D8716" s="26"/>
      <c r="E8716" s="5" t="s">
        <v>16042</v>
      </c>
      <c r="F8716" s="3">
        <v>4</v>
      </c>
      <c r="G8716" s="20">
        <v>1.43</v>
      </c>
      <c r="H8716" s="20">
        <v>1</v>
      </c>
      <c r="I8716" s="20"/>
      <c r="J8716" s="30">
        <f t="shared" ref="J8716:J8721" si="211">ROUND(F8716*G8716*H8716,3)</f>
        <v>5.72</v>
      </c>
      <c r="K8716" s="22"/>
      <c r="L8716" s="22"/>
      <c r="M8716" s="22"/>
    </row>
    <row r="8717" spans="1:13" ht="15.15" customHeight="1" thickBot="1" x14ac:dyDescent="0.35">
      <c r="A8717" s="22"/>
      <c r="B8717" s="22"/>
      <c r="C8717" s="22"/>
      <c r="D8717" s="26"/>
      <c r="E8717" s="5"/>
      <c r="F8717" s="3">
        <v>2</v>
      </c>
      <c r="G8717" s="20">
        <v>1</v>
      </c>
      <c r="H8717" s="20">
        <v>1</v>
      </c>
      <c r="I8717" s="20"/>
      <c r="J8717" s="30">
        <f t="shared" si="211"/>
        <v>2</v>
      </c>
      <c r="K8717" s="22"/>
      <c r="L8717" s="22"/>
      <c r="M8717" s="22"/>
    </row>
    <row r="8718" spans="1:13" ht="15.15" customHeight="1" thickBot="1" x14ac:dyDescent="0.35">
      <c r="A8718" s="22"/>
      <c r="B8718" s="22"/>
      <c r="C8718" s="22"/>
      <c r="D8718" s="26"/>
      <c r="E8718" s="5" t="s">
        <v>16043</v>
      </c>
      <c r="F8718" s="3">
        <v>4</v>
      </c>
      <c r="G8718" s="20">
        <v>1.43</v>
      </c>
      <c r="H8718" s="20">
        <v>1</v>
      </c>
      <c r="I8718" s="20"/>
      <c r="J8718" s="30">
        <f t="shared" si="211"/>
        <v>5.72</v>
      </c>
      <c r="K8718" s="22"/>
      <c r="L8718" s="22"/>
      <c r="M8718" s="22"/>
    </row>
    <row r="8719" spans="1:13" ht="15.15" customHeight="1" thickBot="1" x14ac:dyDescent="0.35">
      <c r="A8719" s="22"/>
      <c r="B8719" s="22"/>
      <c r="C8719" s="22"/>
      <c r="D8719" s="26"/>
      <c r="E8719" s="5"/>
      <c r="F8719" s="3">
        <v>2</v>
      </c>
      <c r="G8719" s="20">
        <v>1</v>
      </c>
      <c r="H8719" s="20">
        <v>1</v>
      </c>
      <c r="I8719" s="20"/>
      <c r="J8719" s="30">
        <f t="shared" si="211"/>
        <v>2</v>
      </c>
      <c r="K8719" s="22"/>
      <c r="L8719" s="22"/>
      <c r="M8719" s="22"/>
    </row>
    <row r="8720" spans="1:13" ht="15.15" customHeight="1" thickBot="1" x14ac:dyDescent="0.35">
      <c r="A8720" s="22"/>
      <c r="B8720" s="22"/>
      <c r="C8720" s="22"/>
      <c r="D8720" s="26"/>
      <c r="E8720" s="5" t="s">
        <v>16044</v>
      </c>
      <c r="F8720" s="3">
        <v>4</v>
      </c>
      <c r="G8720" s="20">
        <v>1.43</v>
      </c>
      <c r="H8720" s="20">
        <v>1</v>
      </c>
      <c r="I8720" s="20"/>
      <c r="J8720" s="30">
        <f t="shared" si="211"/>
        <v>5.72</v>
      </c>
      <c r="K8720" s="22"/>
      <c r="L8720" s="22"/>
      <c r="M8720" s="22"/>
    </row>
    <row r="8721" spans="1:13" ht="15.15" customHeight="1" thickBot="1" x14ac:dyDescent="0.35">
      <c r="A8721" s="22"/>
      <c r="B8721" s="22"/>
      <c r="C8721" s="22"/>
      <c r="D8721" s="26"/>
      <c r="E8721" s="5"/>
      <c r="F8721" s="3">
        <v>2</v>
      </c>
      <c r="G8721" s="20">
        <v>1</v>
      </c>
      <c r="H8721" s="20">
        <v>1</v>
      </c>
      <c r="I8721" s="20"/>
      <c r="J8721" s="30">
        <f t="shared" si="211"/>
        <v>2</v>
      </c>
      <c r="K8721" s="32">
        <f>SUM(J8715:J8721)</f>
        <v>23.16</v>
      </c>
      <c r="L8721" s="22"/>
      <c r="M8721" s="22"/>
    </row>
    <row r="8722" spans="1:13" ht="15.45" customHeight="1" thickBot="1" x14ac:dyDescent="0.35">
      <c r="A8722" s="10" t="s">
        <v>16045</v>
      </c>
      <c r="B8722" s="5" t="s">
        <v>16046</v>
      </c>
      <c r="C8722" s="5" t="s">
        <v>16047</v>
      </c>
      <c r="D8722" s="84" t="s">
        <v>16048</v>
      </c>
      <c r="E8722" s="84"/>
      <c r="F8722" s="84"/>
      <c r="G8722" s="84"/>
      <c r="H8722" s="84"/>
      <c r="I8722" s="84"/>
      <c r="J8722" s="84"/>
      <c r="K8722" s="20">
        <f>SUM(K8725:K8728)</f>
        <v>9</v>
      </c>
      <c r="L8722" s="21">
        <f>ROUND(0*(1+M2/100),2)</f>
        <v>0</v>
      </c>
      <c r="M8722" s="21">
        <f>ROUND(K8722*L8722,2)</f>
        <v>0</v>
      </c>
    </row>
    <row r="8723" spans="1:13" ht="67.5" customHeight="1" thickBot="1" x14ac:dyDescent="0.35">
      <c r="A8723" s="22"/>
      <c r="B8723" s="22"/>
      <c r="C8723" s="22"/>
      <c r="D8723" s="84" t="s">
        <v>16049</v>
      </c>
      <c r="E8723" s="84"/>
      <c r="F8723" s="84"/>
      <c r="G8723" s="84"/>
      <c r="H8723" s="84"/>
      <c r="I8723" s="84"/>
      <c r="J8723" s="84"/>
      <c r="K8723" s="84"/>
      <c r="L8723" s="84"/>
      <c r="M8723" s="84"/>
    </row>
    <row r="8724" spans="1:13" ht="15.15" customHeight="1" thickBot="1" x14ac:dyDescent="0.35">
      <c r="A8724" s="22"/>
      <c r="B8724" s="22"/>
      <c r="C8724" s="22"/>
      <c r="D8724" s="22"/>
      <c r="E8724" s="23"/>
      <c r="F8724" s="25" t="s">
        <v>16050</v>
      </c>
      <c r="G8724" s="25" t="s">
        <v>16051</v>
      </c>
      <c r="H8724" s="25" t="s">
        <v>16052</v>
      </c>
      <c r="I8724" s="25" t="s">
        <v>16053</v>
      </c>
      <c r="J8724" s="25" t="s">
        <v>16054</v>
      </c>
      <c r="K8724" s="25" t="s">
        <v>16055</v>
      </c>
      <c r="L8724" s="22"/>
      <c r="M8724" s="22"/>
    </row>
    <row r="8725" spans="1:13" ht="15.15" customHeight="1" thickBot="1" x14ac:dyDescent="0.35">
      <c r="A8725" s="22"/>
      <c r="B8725" s="22"/>
      <c r="C8725" s="22"/>
      <c r="D8725" s="26"/>
      <c r="E8725" s="27" t="s">
        <v>16056</v>
      </c>
      <c r="F8725" s="28">
        <v>4</v>
      </c>
      <c r="G8725" s="29"/>
      <c r="H8725" s="29"/>
      <c r="I8725" s="29"/>
      <c r="J8725" s="31">
        <f>ROUND(F8725,3)</f>
        <v>4</v>
      </c>
      <c r="K8725" s="42"/>
      <c r="L8725" s="22"/>
      <c r="M8725" s="22"/>
    </row>
    <row r="8726" spans="1:13" ht="15.15" customHeight="1" thickBot="1" x14ac:dyDescent="0.35">
      <c r="A8726" s="22"/>
      <c r="B8726" s="22"/>
      <c r="C8726" s="22"/>
      <c r="D8726" s="26"/>
      <c r="E8726" s="5" t="s">
        <v>16057</v>
      </c>
      <c r="F8726" s="3">
        <v>1</v>
      </c>
      <c r="G8726" s="20"/>
      <c r="H8726" s="20"/>
      <c r="I8726" s="20"/>
      <c r="J8726" s="30">
        <f>ROUND(F8726,3)</f>
        <v>1</v>
      </c>
      <c r="K8726" s="22"/>
      <c r="L8726" s="22"/>
      <c r="M8726" s="22"/>
    </row>
    <row r="8727" spans="1:13" ht="15.15" customHeight="1" thickBot="1" x14ac:dyDescent="0.35">
      <c r="A8727" s="22"/>
      <c r="B8727" s="22"/>
      <c r="C8727" s="22"/>
      <c r="D8727" s="26"/>
      <c r="E8727" s="5" t="s">
        <v>16058</v>
      </c>
      <c r="F8727" s="3">
        <v>2</v>
      </c>
      <c r="G8727" s="20"/>
      <c r="H8727" s="20"/>
      <c r="I8727" s="20"/>
      <c r="J8727" s="30">
        <f>ROUND(F8727,3)</f>
        <v>2</v>
      </c>
      <c r="K8727" s="22"/>
      <c r="L8727" s="22"/>
      <c r="M8727" s="22"/>
    </row>
    <row r="8728" spans="1:13" ht="15.15" customHeight="1" thickBot="1" x14ac:dyDescent="0.35">
      <c r="A8728" s="22"/>
      <c r="B8728" s="22"/>
      <c r="C8728" s="22"/>
      <c r="D8728" s="26"/>
      <c r="E8728" s="5" t="s">
        <v>16059</v>
      </c>
      <c r="F8728" s="3">
        <v>2</v>
      </c>
      <c r="G8728" s="20"/>
      <c r="H8728" s="20"/>
      <c r="I8728" s="20"/>
      <c r="J8728" s="30">
        <f>ROUND(F8728,3)</f>
        <v>2</v>
      </c>
      <c r="K8728" s="32">
        <f>SUM(J8725:J8728)</f>
        <v>9</v>
      </c>
      <c r="L8728" s="22"/>
      <c r="M8728" s="22"/>
    </row>
    <row r="8729" spans="1:13" ht="15.45" customHeight="1" thickBot="1" x14ac:dyDescent="0.35">
      <c r="A8729" s="10" t="s">
        <v>16060</v>
      </c>
      <c r="B8729" s="5" t="s">
        <v>16061</v>
      </c>
      <c r="C8729" s="5" t="s">
        <v>16062</v>
      </c>
      <c r="D8729" s="84" t="s">
        <v>16063</v>
      </c>
      <c r="E8729" s="84"/>
      <c r="F8729" s="84"/>
      <c r="G8729" s="84"/>
      <c r="H8729" s="84"/>
      <c r="I8729" s="84"/>
      <c r="J8729" s="84"/>
      <c r="K8729" s="20">
        <f>SUM(K8732:K8732)</f>
        <v>200</v>
      </c>
      <c r="L8729" s="21">
        <f>ROUND(0*(1+M2/100),2)</f>
        <v>0</v>
      </c>
      <c r="M8729" s="21">
        <f>ROUND(K8729*L8729,2)</f>
        <v>0</v>
      </c>
    </row>
    <row r="8730" spans="1:13" ht="39.75" customHeight="1" thickBot="1" x14ac:dyDescent="0.35">
      <c r="A8730" s="22"/>
      <c r="B8730" s="22"/>
      <c r="C8730" s="22"/>
      <c r="D8730" s="84" t="s">
        <v>16064</v>
      </c>
      <c r="E8730" s="84"/>
      <c r="F8730" s="84"/>
      <c r="G8730" s="84"/>
      <c r="H8730" s="84"/>
      <c r="I8730" s="84"/>
      <c r="J8730" s="84"/>
      <c r="K8730" s="84"/>
      <c r="L8730" s="84"/>
      <c r="M8730" s="84"/>
    </row>
    <row r="8731" spans="1:13" ht="15.15" customHeight="1" thickBot="1" x14ac:dyDescent="0.35">
      <c r="A8731" s="22"/>
      <c r="B8731" s="22"/>
      <c r="C8731" s="22"/>
      <c r="D8731" s="22"/>
      <c r="E8731" s="23"/>
      <c r="F8731" s="25" t="s">
        <v>16065</v>
      </c>
      <c r="G8731" s="25" t="s">
        <v>16066</v>
      </c>
      <c r="H8731" s="25" t="s">
        <v>16067</v>
      </c>
      <c r="I8731" s="25" t="s">
        <v>16068</v>
      </c>
      <c r="J8731" s="25" t="s">
        <v>16069</v>
      </c>
      <c r="K8731" s="25" t="s">
        <v>16070</v>
      </c>
      <c r="L8731" s="22"/>
      <c r="M8731" s="22"/>
    </row>
    <row r="8732" spans="1:13" ht="15.15" customHeight="1" thickBot="1" x14ac:dyDescent="0.35">
      <c r="A8732" s="22"/>
      <c r="B8732" s="22"/>
      <c r="C8732" s="22"/>
      <c r="D8732" s="26"/>
      <c r="E8732" s="27"/>
      <c r="F8732" s="28">
        <v>200</v>
      </c>
      <c r="G8732" s="29"/>
      <c r="H8732" s="29"/>
      <c r="I8732" s="29"/>
      <c r="J8732" s="31">
        <f>ROUND(F8732,3)</f>
        <v>200</v>
      </c>
      <c r="K8732" s="33">
        <f>SUM(J8732:J8732)</f>
        <v>200</v>
      </c>
      <c r="L8732" s="22"/>
      <c r="M8732" s="22"/>
    </row>
    <row r="8733" spans="1:13" ht="15.45" customHeight="1" thickBot="1" x14ac:dyDescent="0.35">
      <c r="A8733" s="10" t="s">
        <v>16071</v>
      </c>
      <c r="B8733" s="5" t="s">
        <v>16072</v>
      </c>
      <c r="C8733" s="5" t="s">
        <v>16073</v>
      </c>
      <c r="D8733" s="84" t="s">
        <v>16074</v>
      </c>
      <c r="E8733" s="84"/>
      <c r="F8733" s="84"/>
      <c r="G8733" s="84"/>
      <c r="H8733" s="84"/>
      <c r="I8733" s="84"/>
      <c r="J8733" s="84"/>
      <c r="K8733" s="20">
        <f>SUM(K8736:K8743)</f>
        <v>337.28</v>
      </c>
      <c r="L8733" s="21">
        <f>ROUND(0*(1+M2/100),2)</f>
        <v>0</v>
      </c>
      <c r="M8733" s="21">
        <f>ROUND(K8733*L8733,2)</f>
        <v>0</v>
      </c>
    </row>
    <row r="8734" spans="1:13" ht="67.5" customHeight="1" thickBot="1" x14ac:dyDescent="0.35">
      <c r="A8734" s="22"/>
      <c r="B8734" s="22"/>
      <c r="C8734" s="22"/>
      <c r="D8734" s="84" t="s">
        <v>16075</v>
      </c>
      <c r="E8734" s="84"/>
      <c r="F8734" s="84"/>
      <c r="G8734" s="84"/>
      <c r="H8734" s="84"/>
      <c r="I8734" s="84"/>
      <c r="J8734" s="84"/>
      <c r="K8734" s="84"/>
      <c r="L8734" s="84"/>
      <c r="M8734" s="84"/>
    </row>
    <row r="8735" spans="1:13" ht="15.15" customHeight="1" thickBot="1" x14ac:dyDescent="0.35">
      <c r="A8735" s="22"/>
      <c r="B8735" s="22"/>
      <c r="C8735" s="22"/>
      <c r="D8735" s="22"/>
      <c r="E8735" s="23"/>
      <c r="F8735" s="25" t="s">
        <v>16076</v>
      </c>
      <c r="G8735" s="25" t="s">
        <v>16077</v>
      </c>
      <c r="H8735" s="25" t="s">
        <v>16078</v>
      </c>
      <c r="I8735" s="25" t="s">
        <v>16079</v>
      </c>
      <c r="J8735" s="25" t="s">
        <v>16080</v>
      </c>
      <c r="K8735" s="25" t="s">
        <v>16081</v>
      </c>
      <c r="L8735" s="22"/>
      <c r="M8735" s="22"/>
    </row>
    <row r="8736" spans="1:13" ht="15.15" customHeight="1" thickBot="1" x14ac:dyDescent="0.35">
      <c r="A8736" s="22"/>
      <c r="B8736" s="22"/>
      <c r="C8736" s="22"/>
      <c r="D8736" s="26"/>
      <c r="E8736" s="27" t="s">
        <v>16082</v>
      </c>
      <c r="F8736" s="28"/>
      <c r="G8736" s="29"/>
      <c r="H8736" s="29"/>
      <c r="I8736" s="29"/>
      <c r="J8736" s="41" t="s">
        <v>16083</v>
      </c>
      <c r="K8736" s="42"/>
      <c r="L8736" s="22"/>
      <c r="M8736" s="22"/>
    </row>
    <row r="8737" spans="1:13" ht="15.15" customHeight="1" thickBot="1" x14ac:dyDescent="0.35">
      <c r="A8737" s="22"/>
      <c r="B8737" s="22"/>
      <c r="C8737" s="22"/>
      <c r="D8737" s="26"/>
      <c r="E8737" s="5"/>
      <c r="F8737" s="3">
        <v>2</v>
      </c>
      <c r="G8737" s="20">
        <v>28.8</v>
      </c>
      <c r="H8737" s="20"/>
      <c r="I8737" s="20"/>
      <c r="J8737" s="30">
        <f>ROUND(F8737*G8737,3)</f>
        <v>57.6</v>
      </c>
      <c r="K8737" s="22"/>
      <c r="L8737" s="22"/>
      <c r="M8737" s="22"/>
    </row>
    <row r="8738" spans="1:13" ht="15.15" customHeight="1" thickBot="1" x14ac:dyDescent="0.35">
      <c r="A8738" s="22"/>
      <c r="B8738" s="22"/>
      <c r="C8738" s="22"/>
      <c r="D8738" s="26"/>
      <c r="E8738" s="5"/>
      <c r="F8738" s="3">
        <v>1</v>
      </c>
      <c r="G8738" s="20">
        <v>4.1500000000000004</v>
      </c>
      <c r="H8738" s="20"/>
      <c r="I8738" s="20">
        <v>4.5</v>
      </c>
      <c r="J8738" s="30">
        <f>ROUND(F8738*G8738*I8738,3)</f>
        <v>18.675000000000001</v>
      </c>
      <c r="K8738" s="22"/>
      <c r="L8738" s="22"/>
      <c r="M8738" s="22"/>
    </row>
    <row r="8739" spans="1:13" ht="15.15" customHeight="1" thickBot="1" x14ac:dyDescent="0.35">
      <c r="A8739" s="22"/>
      <c r="B8739" s="22"/>
      <c r="C8739" s="22"/>
      <c r="D8739" s="26"/>
      <c r="E8739" s="5"/>
      <c r="F8739" s="3">
        <v>1</v>
      </c>
      <c r="G8739" s="20">
        <v>4.1500000000000004</v>
      </c>
      <c r="H8739" s="20"/>
      <c r="I8739" s="20">
        <v>7.2</v>
      </c>
      <c r="J8739" s="30">
        <f>ROUND(F8739*G8739*I8739,3)</f>
        <v>29.88</v>
      </c>
      <c r="K8739" s="22"/>
      <c r="L8739" s="22"/>
      <c r="M8739" s="22"/>
    </row>
    <row r="8740" spans="1:13" ht="15.15" customHeight="1" thickBot="1" x14ac:dyDescent="0.35">
      <c r="A8740" s="22"/>
      <c r="B8740" s="22"/>
      <c r="C8740" s="22"/>
      <c r="D8740" s="26"/>
      <c r="E8740" s="5" t="s">
        <v>16084</v>
      </c>
      <c r="F8740" s="3"/>
      <c r="G8740" s="20"/>
      <c r="H8740" s="20"/>
      <c r="I8740" s="20"/>
      <c r="J8740" s="24" t="s">
        <v>16085</v>
      </c>
      <c r="K8740" s="22"/>
      <c r="L8740" s="22"/>
      <c r="M8740" s="22"/>
    </row>
    <row r="8741" spans="1:13" ht="15.15" customHeight="1" thickBot="1" x14ac:dyDescent="0.35">
      <c r="A8741" s="22"/>
      <c r="B8741" s="22"/>
      <c r="C8741" s="22"/>
      <c r="D8741" s="26"/>
      <c r="E8741" s="5" t="s">
        <v>16086</v>
      </c>
      <c r="F8741" s="3">
        <v>1</v>
      </c>
      <c r="G8741" s="20">
        <v>9.4</v>
      </c>
      <c r="H8741" s="20"/>
      <c r="I8741" s="20">
        <v>2.5</v>
      </c>
      <c r="J8741" s="30">
        <f>ROUND(F8741*G8741*I8741,3)</f>
        <v>23.5</v>
      </c>
      <c r="K8741" s="22"/>
      <c r="L8741" s="22"/>
      <c r="M8741" s="22"/>
    </row>
    <row r="8742" spans="1:13" ht="15.15" customHeight="1" thickBot="1" x14ac:dyDescent="0.35">
      <c r="A8742" s="22"/>
      <c r="B8742" s="22"/>
      <c r="C8742" s="22"/>
      <c r="D8742" s="26"/>
      <c r="E8742" s="5"/>
      <c r="F8742" s="3">
        <v>1</v>
      </c>
      <c r="G8742" s="20">
        <v>3.05</v>
      </c>
      <c r="H8742" s="20"/>
      <c r="I8742" s="20">
        <v>2.5</v>
      </c>
      <c r="J8742" s="30">
        <f>ROUND(F8742*G8742*I8742,3)</f>
        <v>7.625</v>
      </c>
      <c r="K8742" s="22"/>
      <c r="L8742" s="22"/>
      <c r="M8742" s="22"/>
    </row>
    <row r="8743" spans="1:13" ht="15.15" customHeight="1" thickBot="1" x14ac:dyDescent="0.35">
      <c r="A8743" s="22"/>
      <c r="B8743" s="22"/>
      <c r="C8743" s="22"/>
      <c r="D8743" s="26"/>
      <c r="E8743" s="5" t="s">
        <v>16087</v>
      </c>
      <c r="F8743" s="3">
        <v>1</v>
      </c>
      <c r="G8743" s="20">
        <v>40</v>
      </c>
      <c r="H8743" s="20"/>
      <c r="I8743" s="20">
        <v>5</v>
      </c>
      <c r="J8743" s="30">
        <f>ROUND(F8743*G8743*I8743,3)</f>
        <v>200</v>
      </c>
      <c r="K8743" s="32">
        <f>SUM(J8736:J8743)</f>
        <v>337.28</v>
      </c>
      <c r="L8743" s="22"/>
      <c r="M8743" s="22"/>
    </row>
    <row r="8744" spans="1:13" ht="15.45" customHeight="1" thickBot="1" x14ac:dyDescent="0.35">
      <c r="A8744" s="10" t="s">
        <v>16088</v>
      </c>
      <c r="B8744" s="5" t="s">
        <v>16089</v>
      </c>
      <c r="C8744" s="5" t="s">
        <v>16090</v>
      </c>
      <c r="D8744" s="84" t="s">
        <v>16091</v>
      </c>
      <c r="E8744" s="84"/>
      <c r="F8744" s="84"/>
      <c r="G8744" s="84"/>
      <c r="H8744" s="84"/>
      <c r="I8744" s="84"/>
      <c r="J8744" s="84"/>
      <c r="K8744" s="20">
        <f>SUM(K8747:K8756)</f>
        <v>35.714000000000006</v>
      </c>
      <c r="L8744" s="21">
        <f>ROUND(0*(1+M2/100),2)</f>
        <v>0</v>
      </c>
      <c r="M8744" s="21">
        <f>ROUND(K8744*L8744,2)</f>
        <v>0</v>
      </c>
    </row>
    <row r="8745" spans="1:13" ht="58.35" customHeight="1" thickBot="1" x14ac:dyDescent="0.35">
      <c r="A8745" s="22"/>
      <c r="B8745" s="22"/>
      <c r="C8745" s="22"/>
      <c r="D8745" s="84" t="s">
        <v>16092</v>
      </c>
      <c r="E8745" s="84"/>
      <c r="F8745" s="84"/>
      <c r="G8745" s="84"/>
      <c r="H8745" s="84"/>
      <c r="I8745" s="84"/>
      <c r="J8745" s="84"/>
      <c r="K8745" s="84"/>
      <c r="L8745" s="84"/>
      <c r="M8745" s="84"/>
    </row>
    <row r="8746" spans="1:13" ht="15.15" customHeight="1" thickBot="1" x14ac:dyDescent="0.35">
      <c r="A8746" s="22"/>
      <c r="B8746" s="22"/>
      <c r="C8746" s="22"/>
      <c r="D8746" s="22"/>
      <c r="E8746" s="23"/>
      <c r="F8746" s="25" t="s">
        <v>16093</v>
      </c>
      <c r="G8746" s="25" t="s">
        <v>16094</v>
      </c>
      <c r="H8746" s="25" t="s">
        <v>16095</v>
      </c>
      <c r="I8746" s="25" t="s">
        <v>16096</v>
      </c>
      <c r="J8746" s="25" t="s">
        <v>16097</v>
      </c>
      <c r="K8746" s="25" t="s">
        <v>16098</v>
      </c>
      <c r="L8746" s="22"/>
      <c r="M8746" s="22"/>
    </row>
    <row r="8747" spans="1:13" ht="15.15" customHeight="1" thickBot="1" x14ac:dyDescent="0.35">
      <c r="A8747" s="22"/>
      <c r="B8747" s="22"/>
      <c r="C8747" s="22"/>
      <c r="D8747" s="26"/>
      <c r="E8747" s="27" t="s">
        <v>16099</v>
      </c>
      <c r="F8747" s="28"/>
      <c r="G8747" s="29"/>
      <c r="H8747" s="29"/>
      <c r="I8747" s="29"/>
      <c r="J8747" s="41" t="s">
        <v>16100</v>
      </c>
      <c r="K8747" s="42"/>
      <c r="L8747" s="22"/>
      <c r="M8747" s="22"/>
    </row>
    <row r="8748" spans="1:13" ht="15.15" customHeight="1" thickBot="1" x14ac:dyDescent="0.35">
      <c r="A8748" s="22"/>
      <c r="B8748" s="22"/>
      <c r="C8748" s="22"/>
      <c r="D8748" s="26"/>
      <c r="E8748" s="5" t="s">
        <v>16101</v>
      </c>
      <c r="F8748" s="3">
        <v>9</v>
      </c>
      <c r="G8748" s="20">
        <v>1.26</v>
      </c>
      <c r="H8748" s="20"/>
      <c r="I8748" s="20">
        <v>1.25</v>
      </c>
      <c r="J8748" s="30">
        <f t="shared" ref="J8748:J8753" si="212">ROUND(F8748*G8748*I8748,3)</f>
        <v>14.175000000000001</v>
      </c>
      <c r="K8748" s="22"/>
      <c r="L8748" s="22"/>
      <c r="M8748" s="22"/>
    </row>
    <row r="8749" spans="1:13" ht="15.15" customHeight="1" thickBot="1" x14ac:dyDescent="0.35">
      <c r="A8749" s="22"/>
      <c r="B8749" s="22"/>
      <c r="C8749" s="22"/>
      <c r="D8749" s="26"/>
      <c r="E8749" s="5" t="s">
        <v>16102</v>
      </c>
      <c r="F8749" s="3">
        <v>2</v>
      </c>
      <c r="G8749" s="20">
        <v>1.33</v>
      </c>
      <c r="H8749" s="20"/>
      <c r="I8749" s="20">
        <v>2.0499999999999998</v>
      </c>
      <c r="J8749" s="30">
        <f t="shared" si="212"/>
        <v>5.4530000000000003</v>
      </c>
      <c r="K8749" s="22"/>
      <c r="L8749" s="22"/>
      <c r="M8749" s="22"/>
    </row>
    <row r="8750" spans="1:13" ht="15.15" customHeight="1" thickBot="1" x14ac:dyDescent="0.35">
      <c r="A8750" s="22"/>
      <c r="B8750" s="22"/>
      <c r="C8750" s="22"/>
      <c r="D8750" s="26"/>
      <c r="E8750" s="5" t="s">
        <v>16103</v>
      </c>
      <c r="F8750" s="3">
        <v>1</v>
      </c>
      <c r="G8750" s="20">
        <v>0.56999999999999995</v>
      </c>
      <c r="H8750" s="20"/>
      <c r="I8750" s="20">
        <v>0.9</v>
      </c>
      <c r="J8750" s="30">
        <f t="shared" si="212"/>
        <v>0.51300000000000001</v>
      </c>
      <c r="K8750" s="22"/>
      <c r="L8750" s="22"/>
      <c r="M8750" s="22"/>
    </row>
    <row r="8751" spans="1:13" ht="15.15" customHeight="1" thickBot="1" x14ac:dyDescent="0.35">
      <c r="A8751" s="22"/>
      <c r="B8751" s="22"/>
      <c r="C8751" s="22"/>
      <c r="D8751" s="26"/>
      <c r="E8751" s="5" t="s">
        <v>16104</v>
      </c>
      <c r="F8751" s="3">
        <v>1</v>
      </c>
      <c r="G8751" s="20">
        <v>0.85</v>
      </c>
      <c r="H8751" s="20"/>
      <c r="I8751" s="20">
        <v>0.25</v>
      </c>
      <c r="J8751" s="30">
        <f t="shared" si="212"/>
        <v>0.21299999999999999</v>
      </c>
      <c r="K8751" s="22"/>
      <c r="L8751" s="22"/>
      <c r="M8751" s="22"/>
    </row>
    <row r="8752" spans="1:13" ht="15.15" customHeight="1" thickBot="1" x14ac:dyDescent="0.35">
      <c r="A8752" s="22"/>
      <c r="B8752" s="22"/>
      <c r="C8752" s="22"/>
      <c r="D8752" s="26"/>
      <c r="E8752" s="5" t="s">
        <v>16105</v>
      </c>
      <c r="F8752" s="3">
        <v>2</v>
      </c>
      <c r="G8752" s="20">
        <v>0.5</v>
      </c>
      <c r="H8752" s="20"/>
      <c r="I8752" s="20">
        <v>1.2</v>
      </c>
      <c r="J8752" s="30">
        <f t="shared" si="212"/>
        <v>1.2</v>
      </c>
      <c r="K8752" s="22"/>
      <c r="L8752" s="22"/>
      <c r="M8752" s="22"/>
    </row>
    <row r="8753" spans="1:13" ht="15.15" customHeight="1" thickBot="1" x14ac:dyDescent="0.35">
      <c r="A8753" s="22"/>
      <c r="B8753" s="22"/>
      <c r="C8753" s="22"/>
      <c r="D8753" s="26"/>
      <c r="E8753" s="5" t="s">
        <v>16106</v>
      </c>
      <c r="F8753" s="3">
        <v>1</v>
      </c>
      <c r="G8753" s="20">
        <v>0.52</v>
      </c>
      <c r="H8753" s="20"/>
      <c r="I8753" s="20">
        <v>0.75</v>
      </c>
      <c r="J8753" s="30">
        <f t="shared" si="212"/>
        <v>0.39</v>
      </c>
      <c r="K8753" s="22"/>
      <c r="L8753" s="22"/>
      <c r="M8753" s="22"/>
    </row>
    <row r="8754" spans="1:13" ht="15.15" customHeight="1" thickBot="1" x14ac:dyDescent="0.35">
      <c r="A8754" s="22"/>
      <c r="B8754" s="22"/>
      <c r="C8754" s="22"/>
      <c r="D8754" s="26"/>
      <c r="E8754" s="5" t="s">
        <v>16107</v>
      </c>
      <c r="F8754" s="3"/>
      <c r="G8754" s="20"/>
      <c r="H8754" s="20"/>
      <c r="I8754" s="20"/>
      <c r="J8754" s="24" t="s">
        <v>16108</v>
      </c>
      <c r="K8754" s="22"/>
      <c r="L8754" s="22"/>
      <c r="M8754" s="22"/>
    </row>
    <row r="8755" spans="1:13" ht="15.15" customHeight="1" thickBot="1" x14ac:dyDescent="0.35">
      <c r="A8755" s="22"/>
      <c r="B8755" s="22"/>
      <c r="C8755" s="22"/>
      <c r="D8755" s="26"/>
      <c r="E8755" s="5" t="s">
        <v>16109</v>
      </c>
      <c r="F8755" s="3">
        <v>8</v>
      </c>
      <c r="G8755" s="20">
        <v>1.26</v>
      </c>
      <c r="H8755" s="20"/>
      <c r="I8755" s="20">
        <v>1.25</v>
      </c>
      <c r="J8755" s="30">
        <f>ROUND(F8755*G8755*I8755,3)</f>
        <v>12.6</v>
      </c>
      <c r="K8755" s="22"/>
      <c r="L8755" s="22"/>
      <c r="M8755" s="22"/>
    </row>
    <row r="8756" spans="1:13" ht="15.15" customHeight="1" thickBot="1" x14ac:dyDescent="0.35">
      <c r="A8756" s="22"/>
      <c r="B8756" s="22"/>
      <c r="C8756" s="22"/>
      <c r="D8756" s="26"/>
      <c r="E8756" s="5" t="s">
        <v>16110</v>
      </c>
      <c r="F8756" s="3">
        <v>3</v>
      </c>
      <c r="G8756" s="20">
        <v>0.52</v>
      </c>
      <c r="H8756" s="20"/>
      <c r="I8756" s="20">
        <v>0.75</v>
      </c>
      <c r="J8756" s="30">
        <f>ROUND(F8756*G8756*I8756,3)</f>
        <v>1.17</v>
      </c>
      <c r="K8756" s="32">
        <f>SUM(J8747:J8756)</f>
        <v>35.714000000000006</v>
      </c>
      <c r="L8756" s="22"/>
      <c r="M8756" s="22"/>
    </row>
    <row r="8757" spans="1:13" ht="15.45" customHeight="1" thickBot="1" x14ac:dyDescent="0.35">
      <c r="A8757" s="10" t="s">
        <v>16111</v>
      </c>
      <c r="B8757" s="5" t="s">
        <v>16112</v>
      </c>
      <c r="C8757" s="5" t="s">
        <v>16113</v>
      </c>
      <c r="D8757" s="84" t="s">
        <v>16114</v>
      </c>
      <c r="E8757" s="84"/>
      <c r="F8757" s="84"/>
      <c r="G8757" s="84"/>
      <c r="H8757" s="84"/>
      <c r="I8757" s="84"/>
      <c r="J8757" s="84"/>
      <c r="K8757" s="20">
        <f>SUM(K8760:K8762)</f>
        <v>11</v>
      </c>
      <c r="L8757" s="21">
        <f>ROUND(0*(1+M2/100),2)</f>
        <v>0</v>
      </c>
      <c r="M8757" s="21">
        <f>ROUND(K8757*L8757,2)</f>
        <v>0</v>
      </c>
    </row>
    <row r="8758" spans="1:13" ht="76.8" customHeight="1" thickBot="1" x14ac:dyDescent="0.35">
      <c r="A8758" s="22"/>
      <c r="B8758" s="22"/>
      <c r="C8758" s="22"/>
      <c r="D8758" s="84" t="s">
        <v>16115</v>
      </c>
      <c r="E8758" s="84"/>
      <c r="F8758" s="84"/>
      <c r="G8758" s="84"/>
      <c r="H8758" s="84"/>
      <c r="I8758" s="84"/>
      <c r="J8758" s="84"/>
      <c r="K8758" s="84"/>
      <c r="L8758" s="84"/>
      <c r="M8758" s="84"/>
    </row>
    <row r="8759" spans="1:13" ht="15.15" customHeight="1" thickBot="1" x14ac:dyDescent="0.35">
      <c r="A8759" s="22"/>
      <c r="B8759" s="22"/>
      <c r="C8759" s="22"/>
      <c r="D8759" s="22"/>
      <c r="E8759" s="23"/>
      <c r="F8759" s="25" t="s">
        <v>16116</v>
      </c>
      <c r="G8759" s="25" t="s">
        <v>16117</v>
      </c>
      <c r="H8759" s="25" t="s">
        <v>16118</v>
      </c>
      <c r="I8759" s="25" t="s">
        <v>16119</v>
      </c>
      <c r="J8759" s="25" t="s">
        <v>16120</v>
      </c>
      <c r="K8759" s="25" t="s">
        <v>16121</v>
      </c>
      <c r="L8759" s="22"/>
      <c r="M8759" s="22"/>
    </row>
    <row r="8760" spans="1:13" ht="15.15" customHeight="1" thickBot="1" x14ac:dyDescent="0.35">
      <c r="A8760" s="22"/>
      <c r="B8760" s="22"/>
      <c r="C8760" s="22"/>
      <c r="D8760" s="26"/>
      <c r="E8760" s="27" t="s">
        <v>16122</v>
      </c>
      <c r="F8760" s="28">
        <v>2</v>
      </c>
      <c r="G8760" s="29"/>
      <c r="H8760" s="29"/>
      <c r="I8760" s="29"/>
      <c r="J8760" s="31">
        <f>ROUND(F8760,3)</f>
        <v>2</v>
      </c>
      <c r="K8760" s="42"/>
      <c r="L8760" s="22"/>
      <c r="M8760" s="22"/>
    </row>
    <row r="8761" spans="1:13" ht="15.15" customHeight="1" thickBot="1" x14ac:dyDescent="0.35">
      <c r="A8761" s="22"/>
      <c r="B8761" s="22"/>
      <c r="C8761" s="22"/>
      <c r="D8761" s="26"/>
      <c r="E8761" s="5" t="s">
        <v>16123</v>
      </c>
      <c r="F8761" s="3">
        <v>5</v>
      </c>
      <c r="G8761" s="20"/>
      <c r="H8761" s="20"/>
      <c r="I8761" s="20"/>
      <c r="J8761" s="30">
        <f>ROUND(F8761,3)</f>
        <v>5</v>
      </c>
      <c r="K8761" s="22"/>
      <c r="L8761" s="22"/>
      <c r="M8761" s="22"/>
    </row>
    <row r="8762" spans="1:13" ht="21.3" customHeight="1" thickBot="1" x14ac:dyDescent="0.35">
      <c r="A8762" s="22"/>
      <c r="B8762" s="22"/>
      <c r="C8762" s="22"/>
      <c r="D8762" s="26"/>
      <c r="E8762" s="5" t="s">
        <v>16124</v>
      </c>
      <c r="F8762" s="3">
        <v>4</v>
      </c>
      <c r="G8762" s="20"/>
      <c r="H8762" s="20"/>
      <c r="I8762" s="20"/>
      <c r="J8762" s="30">
        <f>ROUND(F8762,3)</f>
        <v>4</v>
      </c>
      <c r="K8762" s="32">
        <f>SUM(J8760:J8762)</f>
        <v>11</v>
      </c>
      <c r="L8762" s="22"/>
      <c r="M8762" s="22"/>
    </row>
    <row r="8763" spans="1:13" ht="15.45" customHeight="1" thickBot="1" x14ac:dyDescent="0.35">
      <c r="A8763" s="10" t="s">
        <v>16125</v>
      </c>
      <c r="B8763" s="5" t="s">
        <v>16126</v>
      </c>
      <c r="C8763" s="5" t="s">
        <v>16127</v>
      </c>
      <c r="D8763" s="84" t="s">
        <v>16128</v>
      </c>
      <c r="E8763" s="84"/>
      <c r="F8763" s="84"/>
      <c r="G8763" s="84"/>
      <c r="H8763" s="84"/>
      <c r="I8763" s="84"/>
      <c r="J8763" s="84"/>
      <c r="K8763" s="20">
        <f>SUM(K8766:K8766)</f>
        <v>2</v>
      </c>
      <c r="L8763" s="21">
        <f>ROUND(0*(1+M2/100),2)</f>
        <v>0</v>
      </c>
      <c r="M8763" s="21">
        <f>ROUND(K8763*L8763,2)</f>
        <v>0</v>
      </c>
    </row>
    <row r="8764" spans="1:13" ht="67.5" customHeight="1" thickBot="1" x14ac:dyDescent="0.35">
      <c r="A8764" s="22"/>
      <c r="B8764" s="22"/>
      <c r="C8764" s="22"/>
      <c r="D8764" s="84" t="s">
        <v>16129</v>
      </c>
      <c r="E8764" s="84"/>
      <c r="F8764" s="84"/>
      <c r="G8764" s="84"/>
      <c r="H8764" s="84"/>
      <c r="I8764" s="84"/>
      <c r="J8764" s="84"/>
      <c r="K8764" s="84"/>
      <c r="L8764" s="84"/>
      <c r="M8764" s="84"/>
    </row>
    <row r="8765" spans="1:13" ht="15.15" customHeight="1" thickBot="1" x14ac:dyDescent="0.35">
      <c r="A8765" s="22"/>
      <c r="B8765" s="22"/>
      <c r="C8765" s="22"/>
      <c r="D8765" s="22"/>
      <c r="E8765" s="23"/>
      <c r="F8765" s="25" t="s">
        <v>16130</v>
      </c>
      <c r="G8765" s="25" t="s">
        <v>16131</v>
      </c>
      <c r="H8765" s="25" t="s">
        <v>16132</v>
      </c>
      <c r="I8765" s="25" t="s">
        <v>16133</v>
      </c>
      <c r="J8765" s="25" t="s">
        <v>16134</v>
      </c>
      <c r="K8765" s="25" t="s">
        <v>16135</v>
      </c>
      <c r="L8765" s="22"/>
      <c r="M8765" s="22"/>
    </row>
    <row r="8766" spans="1:13" ht="15.15" customHeight="1" thickBot="1" x14ac:dyDescent="0.35">
      <c r="A8766" s="22"/>
      <c r="B8766" s="22"/>
      <c r="C8766" s="22"/>
      <c r="D8766" s="26"/>
      <c r="E8766" s="27" t="s">
        <v>16136</v>
      </c>
      <c r="F8766" s="28">
        <v>2</v>
      </c>
      <c r="G8766" s="29"/>
      <c r="H8766" s="29"/>
      <c r="I8766" s="29"/>
      <c r="J8766" s="31">
        <f>ROUND(F8766,3)</f>
        <v>2</v>
      </c>
      <c r="K8766" s="33">
        <f>SUM(J8766:J8766)</f>
        <v>2</v>
      </c>
      <c r="L8766" s="22"/>
      <c r="M8766" s="22"/>
    </row>
    <row r="8767" spans="1:13" ht="15.45" customHeight="1" thickBot="1" x14ac:dyDescent="0.35">
      <c r="A8767" s="10" t="s">
        <v>16137</v>
      </c>
      <c r="B8767" s="5" t="s">
        <v>16138</v>
      </c>
      <c r="C8767" s="5" t="s">
        <v>16139</v>
      </c>
      <c r="D8767" s="84" t="s">
        <v>16140</v>
      </c>
      <c r="E8767" s="84"/>
      <c r="F8767" s="84"/>
      <c r="G8767" s="84"/>
      <c r="H8767" s="84"/>
      <c r="I8767" s="84"/>
      <c r="J8767" s="84"/>
      <c r="K8767" s="20">
        <f>SUM(K8770:K8770)</f>
        <v>3</v>
      </c>
      <c r="L8767" s="21">
        <f>ROUND(0*(1+M2/100),2)</f>
        <v>0</v>
      </c>
      <c r="M8767" s="21">
        <f>ROUND(K8767*L8767,2)</f>
        <v>0</v>
      </c>
    </row>
    <row r="8768" spans="1:13" ht="58.35" customHeight="1" thickBot="1" x14ac:dyDescent="0.35">
      <c r="A8768" s="22"/>
      <c r="B8768" s="22"/>
      <c r="C8768" s="22"/>
      <c r="D8768" s="84" t="s">
        <v>16141</v>
      </c>
      <c r="E8768" s="84"/>
      <c r="F8768" s="84"/>
      <c r="G8768" s="84"/>
      <c r="H8768" s="84"/>
      <c r="I8768" s="84"/>
      <c r="J8768" s="84"/>
      <c r="K8768" s="84"/>
      <c r="L8768" s="84"/>
      <c r="M8768" s="84"/>
    </row>
    <row r="8769" spans="1:13" ht="15.15" customHeight="1" thickBot="1" x14ac:dyDescent="0.35">
      <c r="A8769" s="22"/>
      <c r="B8769" s="22"/>
      <c r="C8769" s="22"/>
      <c r="D8769" s="22"/>
      <c r="E8769" s="23"/>
      <c r="F8769" s="25" t="s">
        <v>16142</v>
      </c>
      <c r="G8769" s="25" t="s">
        <v>16143</v>
      </c>
      <c r="H8769" s="25" t="s">
        <v>16144</v>
      </c>
      <c r="I8769" s="25" t="s">
        <v>16145</v>
      </c>
      <c r="J8769" s="25" t="s">
        <v>16146</v>
      </c>
      <c r="K8769" s="25" t="s">
        <v>16147</v>
      </c>
      <c r="L8769" s="22"/>
      <c r="M8769" s="22"/>
    </row>
    <row r="8770" spans="1:13" ht="15.15" customHeight="1" thickBot="1" x14ac:dyDescent="0.35">
      <c r="A8770" s="22"/>
      <c r="B8770" s="22"/>
      <c r="C8770" s="22"/>
      <c r="D8770" s="26"/>
      <c r="E8770" s="27" t="s">
        <v>16148</v>
      </c>
      <c r="F8770" s="28">
        <v>1</v>
      </c>
      <c r="G8770" s="29">
        <v>3</v>
      </c>
      <c r="H8770" s="29"/>
      <c r="I8770" s="29"/>
      <c r="J8770" s="31">
        <f>ROUND(F8770*G8770,3)</f>
        <v>3</v>
      </c>
      <c r="K8770" s="33">
        <f>SUM(J8770:J8770)</f>
        <v>3</v>
      </c>
      <c r="L8770" s="22"/>
      <c r="M8770" s="22"/>
    </row>
    <row r="8771" spans="1:13" ht="15.45" customHeight="1" thickBot="1" x14ac:dyDescent="0.35">
      <c r="A8771" s="10" t="s">
        <v>16149</v>
      </c>
      <c r="B8771" s="5" t="s">
        <v>16150</v>
      </c>
      <c r="C8771" s="5" t="s">
        <v>16151</v>
      </c>
      <c r="D8771" s="84" t="s">
        <v>16152</v>
      </c>
      <c r="E8771" s="84"/>
      <c r="F8771" s="84"/>
      <c r="G8771" s="84"/>
      <c r="H8771" s="84"/>
      <c r="I8771" s="84"/>
      <c r="J8771" s="84"/>
      <c r="K8771" s="20">
        <f>SUM(K8774:K8774)</f>
        <v>6</v>
      </c>
      <c r="L8771" s="21">
        <f>ROUND(0*(1+M2/100),2)</f>
        <v>0</v>
      </c>
      <c r="M8771" s="21">
        <f>ROUND(K8771*L8771,2)</f>
        <v>0</v>
      </c>
    </row>
    <row r="8772" spans="1:13" ht="39.75" customHeight="1" thickBot="1" x14ac:dyDescent="0.35">
      <c r="A8772" s="22"/>
      <c r="B8772" s="22"/>
      <c r="C8772" s="22"/>
      <c r="D8772" s="84" t="s">
        <v>16153</v>
      </c>
      <c r="E8772" s="84"/>
      <c r="F8772" s="84"/>
      <c r="G8772" s="84"/>
      <c r="H8772" s="84"/>
      <c r="I8772" s="84"/>
      <c r="J8772" s="84"/>
      <c r="K8772" s="84"/>
      <c r="L8772" s="84"/>
      <c r="M8772" s="84"/>
    </row>
    <row r="8773" spans="1:13" ht="15.15" customHeight="1" thickBot="1" x14ac:dyDescent="0.35">
      <c r="A8773" s="22"/>
      <c r="B8773" s="22"/>
      <c r="C8773" s="22"/>
      <c r="D8773" s="22"/>
      <c r="E8773" s="23"/>
      <c r="F8773" s="25" t="s">
        <v>16154</v>
      </c>
      <c r="G8773" s="25" t="s">
        <v>16155</v>
      </c>
      <c r="H8773" s="25" t="s">
        <v>16156</v>
      </c>
      <c r="I8773" s="25" t="s">
        <v>16157</v>
      </c>
      <c r="J8773" s="25" t="s">
        <v>16158</v>
      </c>
      <c r="K8773" s="25" t="s">
        <v>16159</v>
      </c>
      <c r="L8773" s="22"/>
      <c r="M8773" s="22"/>
    </row>
    <row r="8774" spans="1:13" ht="15.15" customHeight="1" thickBot="1" x14ac:dyDescent="0.35">
      <c r="A8774" s="22"/>
      <c r="B8774" s="22"/>
      <c r="C8774" s="22"/>
      <c r="D8774" s="26"/>
      <c r="E8774" s="27"/>
      <c r="F8774" s="28">
        <v>6</v>
      </c>
      <c r="G8774" s="29"/>
      <c r="H8774" s="29"/>
      <c r="I8774" s="29"/>
      <c r="J8774" s="31">
        <f>ROUND(F8774,3)</f>
        <v>6</v>
      </c>
      <c r="K8774" s="33">
        <f>SUM(J8774:J8774)</f>
        <v>6</v>
      </c>
      <c r="L8774" s="22"/>
      <c r="M8774" s="22"/>
    </row>
    <row r="8775" spans="1:13" ht="15.45" customHeight="1" thickBot="1" x14ac:dyDescent="0.35">
      <c r="A8775" s="10" t="s">
        <v>16160</v>
      </c>
      <c r="B8775" s="5" t="s">
        <v>16161</v>
      </c>
      <c r="C8775" s="5" t="s">
        <v>16162</v>
      </c>
      <c r="D8775" s="84" t="s">
        <v>16163</v>
      </c>
      <c r="E8775" s="84"/>
      <c r="F8775" s="84"/>
      <c r="G8775" s="84"/>
      <c r="H8775" s="84"/>
      <c r="I8775" s="84"/>
      <c r="J8775" s="84"/>
      <c r="K8775" s="20">
        <f>SUM(K8778:K8778)</f>
        <v>6</v>
      </c>
      <c r="L8775" s="21">
        <f>ROUND(0*(1+M2/100),2)</f>
        <v>0</v>
      </c>
      <c r="M8775" s="21">
        <f>ROUND(K8775*L8775,2)</f>
        <v>0</v>
      </c>
    </row>
    <row r="8776" spans="1:13" ht="39.75" customHeight="1" thickBot="1" x14ac:dyDescent="0.35">
      <c r="A8776" s="22"/>
      <c r="B8776" s="22"/>
      <c r="C8776" s="22"/>
      <c r="D8776" s="84" t="s">
        <v>16164</v>
      </c>
      <c r="E8776" s="84"/>
      <c r="F8776" s="84"/>
      <c r="G8776" s="84"/>
      <c r="H8776" s="84"/>
      <c r="I8776" s="84"/>
      <c r="J8776" s="84"/>
      <c r="K8776" s="84"/>
      <c r="L8776" s="84"/>
      <c r="M8776" s="84"/>
    </row>
    <row r="8777" spans="1:13" ht="15.15" customHeight="1" thickBot="1" x14ac:dyDescent="0.35">
      <c r="A8777" s="22"/>
      <c r="B8777" s="22"/>
      <c r="C8777" s="22"/>
      <c r="D8777" s="22"/>
      <c r="E8777" s="23"/>
      <c r="F8777" s="25" t="s">
        <v>16165</v>
      </c>
      <c r="G8777" s="25" t="s">
        <v>16166</v>
      </c>
      <c r="H8777" s="25" t="s">
        <v>16167</v>
      </c>
      <c r="I8777" s="25" t="s">
        <v>16168</v>
      </c>
      <c r="J8777" s="25" t="s">
        <v>16169</v>
      </c>
      <c r="K8777" s="25" t="s">
        <v>16170</v>
      </c>
      <c r="L8777" s="22"/>
      <c r="M8777" s="22"/>
    </row>
    <row r="8778" spans="1:13" ht="15.15" customHeight="1" thickBot="1" x14ac:dyDescent="0.35">
      <c r="A8778" s="22"/>
      <c r="B8778" s="22"/>
      <c r="C8778" s="22"/>
      <c r="D8778" s="26"/>
      <c r="E8778" s="27"/>
      <c r="F8778" s="28">
        <v>6</v>
      </c>
      <c r="G8778" s="29"/>
      <c r="H8778" s="29"/>
      <c r="I8778" s="29"/>
      <c r="J8778" s="31">
        <f>ROUND(F8778,3)</f>
        <v>6</v>
      </c>
      <c r="K8778" s="33">
        <f>SUM(J8778:J8778)</f>
        <v>6</v>
      </c>
      <c r="L8778" s="22"/>
      <c r="M8778" s="22"/>
    </row>
    <row r="8779" spans="1:13" ht="15.45" customHeight="1" thickBot="1" x14ac:dyDescent="0.35">
      <c r="A8779" s="10" t="s">
        <v>16171</v>
      </c>
      <c r="B8779" s="5" t="s">
        <v>16172</v>
      </c>
      <c r="C8779" s="5" t="s">
        <v>16173</v>
      </c>
      <c r="D8779" s="84" t="s">
        <v>16174</v>
      </c>
      <c r="E8779" s="84"/>
      <c r="F8779" s="84"/>
      <c r="G8779" s="84"/>
      <c r="H8779" s="84"/>
      <c r="I8779" s="84"/>
      <c r="J8779" s="84"/>
      <c r="K8779" s="20">
        <f>SUM(K8782:K8782)</f>
        <v>5</v>
      </c>
      <c r="L8779" s="21">
        <f>ROUND(0*(1+M2/100),2)</f>
        <v>0</v>
      </c>
      <c r="M8779" s="21">
        <f>ROUND(K8779*L8779,2)</f>
        <v>0</v>
      </c>
    </row>
    <row r="8780" spans="1:13" ht="49.05" customHeight="1" thickBot="1" x14ac:dyDescent="0.35">
      <c r="A8780" s="22"/>
      <c r="B8780" s="22"/>
      <c r="C8780" s="22"/>
      <c r="D8780" s="84" t="s">
        <v>16175</v>
      </c>
      <c r="E8780" s="84"/>
      <c r="F8780" s="84"/>
      <c r="G8780" s="84"/>
      <c r="H8780" s="84"/>
      <c r="I8780" s="84"/>
      <c r="J8780" s="84"/>
      <c r="K8780" s="84"/>
      <c r="L8780" s="84"/>
      <c r="M8780" s="84"/>
    </row>
    <row r="8781" spans="1:13" ht="15.15" customHeight="1" thickBot="1" x14ac:dyDescent="0.35">
      <c r="A8781" s="22"/>
      <c r="B8781" s="22"/>
      <c r="C8781" s="22"/>
      <c r="D8781" s="22"/>
      <c r="E8781" s="23"/>
      <c r="F8781" s="25" t="s">
        <v>16176</v>
      </c>
      <c r="G8781" s="25" t="s">
        <v>16177</v>
      </c>
      <c r="H8781" s="25" t="s">
        <v>16178</v>
      </c>
      <c r="I8781" s="25" t="s">
        <v>16179</v>
      </c>
      <c r="J8781" s="25" t="s">
        <v>16180</v>
      </c>
      <c r="K8781" s="25" t="s">
        <v>16181</v>
      </c>
      <c r="L8781" s="22"/>
      <c r="M8781" s="22"/>
    </row>
    <row r="8782" spans="1:13" ht="15.15" customHeight="1" thickBot="1" x14ac:dyDescent="0.35">
      <c r="A8782" s="22"/>
      <c r="B8782" s="22"/>
      <c r="C8782" s="22"/>
      <c r="D8782" s="26"/>
      <c r="E8782" s="27"/>
      <c r="F8782" s="28">
        <v>5</v>
      </c>
      <c r="G8782" s="29"/>
      <c r="H8782" s="29"/>
      <c r="I8782" s="29"/>
      <c r="J8782" s="31">
        <f>ROUND(F8782,3)</f>
        <v>5</v>
      </c>
      <c r="K8782" s="33">
        <f>SUM(J8782:J8782)</f>
        <v>5</v>
      </c>
      <c r="L8782" s="22"/>
      <c r="M8782" s="22"/>
    </row>
    <row r="8783" spans="1:13" ht="15.45" customHeight="1" thickBot="1" x14ac:dyDescent="0.35">
      <c r="A8783" s="10" t="s">
        <v>16182</v>
      </c>
      <c r="B8783" s="5" t="s">
        <v>16183</v>
      </c>
      <c r="C8783" s="5" t="s">
        <v>16184</v>
      </c>
      <c r="D8783" s="84" t="s">
        <v>16185</v>
      </c>
      <c r="E8783" s="84"/>
      <c r="F8783" s="84"/>
      <c r="G8783" s="84"/>
      <c r="H8783" s="84"/>
      <c r="I8783" s="84"/>
      <c r="J8783" s="84"/>
      <c r="K8783" s="20">
        <f>SUM(K8786:K8786)</f>
        <v>18</v>
      </c>
      <c r="L8783" s="21">
        <f>ROUND(0*(1+M2/100),2)</f>
        <v>0</v>
      </c>
      <c r="M8783" s="21">
        <f>ROUND(K8783*L8783,2)</f>
        <v>0</v>
      </c>
    </row>
    <row r="8784" spans="1:13" ht="49.05" customHeight="1" thickBot="1" x14ac:dyDescent="0.35">
      <c r="A8784" s="22"/>
      <c r="B8784" s="22"/>
      <c r="C8784" s="22"/>
      <c r="D8784" s="84" t="s">
        <v>16186</v>
      </c>
      <c r="E8784" s="84"/>
      <c r="F8784" s="84"/>
      <c r="G8784" s="84"/>
      <c r="H8784" s="84"/>
      <c r="I8784" s="84"/>
      <c r="J8784" s="84"/>
      <c r="K8784" s="84"/>
      <c r="L8784" s="84"/>
      <c r="M8784" s="84"/>
    </row>
    <row r="8785" spans="1:13" ht="15.15" customHeight="1" thickBot="1" x14ac:dyDescent="0.35">
      <c r="A8785" s="22"/>
      <c r="B8785" s="22"/>
      <c r="C8785" s="22"/>
      <c r="D8785" s="22"/>
      <c r="E8785" s="23"/>
      <c r="F8785" s="25" t="s">
        <v>16187</v>
      </c>
      <c r="G8785" s="25" t="s">
        <v>16188</v>
      </c>
      <c r="H8785" s="25" t="s">
        <v>16189</v>
      </c>
      <c r="I8785" s="25" t="s">
        <v>16190</v>
      </c>
      <c r="J8785" s="25" t="s">
        <v>16191</v>
      </c>
      <c r="K8785" s="25" t="s">
        <v>16192</v>
      </c>
      <c r="L8785" s="22"/>
      <c r="M8785" s="22"/>
    </row>
    <row r="8786" spans="1:13" ht="15.15" customHeight="1" thickBot="1" x14ac:dyDescent="0.35">
      <c r="A8786" s="22"/>
      <c r="B8786" s="22"/>
      <c r="C8786" s="22"/>
      <c r="D8786" s="26"/>
      <c r="E8786" s="27"/>
      <c r="F8786" s="28">
        <v>2</v>
      </c>
      <c r="G8786" s="29">
        <v>9</v>
      </c>
      <c r="H8786" s="29"/>
      <c r="I8786" s="29"/>
      <c r="J8786" s="31">
        <f>ROUND(F8786*G8786,3)</f>
        <v>18</v>
      </c>
      <c r="K8786" s="33">
        <f>SUM(J8786:J8786)</f>
        <v>18</v>
      </c>
      <c r="L8786" s="22"/>
      <c r="M8786" s="22"/>
    </row>
    <row r="8787" spans="1:13" ht="15.45" customHeight="1" thickBot="1" x14ac:dyDescent="0.35">
      <c r="A8787" s="10" t="s">
        <v>16193</v>
      </c>
      <c r="B8787" s="5" t="s">
        <v>16194</v>
      </c>
      <c r="C8787" s="5" t="s">
        <v>16195</v>
      </c>
      <c r="D8787" s="84" t="s">
        <v>16196</v>
      </c>
      <c r="E8787" s="84"/>
      <c r="F8787" s="84"/>
      <c r="G8787" s="84"/>
      <c r="H8787" s="84"/>
      <c r="I8787" s="84"/>
      <c r="J8787" s="84"/>
      <c r="K8787" s="20">
        <f>SUM(K8790:K8790)</f>
        <v>2</v>
      </c>
      <c r="L8787" s="21">
        <f>ROUND(0*(1+M2/100),2)</f>
        <v>0</v>
      </c>
      <c r="M8787" s="21">
        <f>ROUND(K8787*L8787,2)</f>
        <v>0</v>
      </c>
    </row>
    <row r="8788" spans="1:13" ht="49.05" customHeight="1" thickBot="1" x14ac:dyDescent="0.35">
      <c r="A8788" s="22"/>
      <c r="B8788" s="22"/>
      <c r="C8788" s="22"/>
      <c r="D8788" s="84" t="s">
        <v>16197</v>
      </c>
      <c r="E8788" s="84"/>
      <c r="F8788" s="84"/>
      <c r="G8788" s="84"/>
      <c r="H8788" s="84"/>
      <c r="I8788" s="84"/>
      <c r="J8788" s="84"/>
      <c r="K8788" s="84"/>
      <c r="L8788" s="84"/>
      <c r="M8788" s="84"/>
    </row>
    <row r="8789" spans="1:13" ht="15.15" customHeight="1" thickBot="1" x14ac:dyDescent="0.35">
      <c r="A8789" s="22"/>
      <c r="B8789" s="22"/>
      <c r="C8789" s="22"/>
      <c r="D8789" s="22"/>
      <c r="E8789" s="23"/>
      <c r="F8789" s="25" t="s">
        <v>16198</v>
      </c>
      <c r="G8789" s="25" t="s">
        <v>16199</v>
      </c>
      <c r="H8789" s="25" t="s">
        <v>16200</v>
      </c>
      <c r="I8789" s="25" t="s">
        <v>16201</v>
      </c>
      <c r="J8789" s="25" t="s">
        <v>16202</v>
      </c>
      <c r="K8789" s="25" t="s">
        <v>16203</v>
      </c>
      <c r="L8789" s="22"/>
      <c r="M8789" s="22"/>
    </row>
    <row r="8790" spans="1:13" ht="15.15" customHeight="1" thickBot="1" x14ac:dyDescent="0.35">
      <c r="A8790" s="22"/>
      <c r="B8790" s="22"/>
      <c r="C8790" s="22"/>
      <c r="D8790" s="26"/>
      <c r="E8790" s="27"/>
      <c r="F8790" s="28">
        <v>2</v>
      </c>
      <c r="G8790" s="29"/>
      <c r="H8790" s="29"/>
      <c r="I8790" s="29"/>
      <c r="J8790" s="31">
        <f>ROUND(F8790,3)</f>
        <v>2</v>
      </c>
      <c r="K8790" s="33">
        <f>SUM(J8790:J8790)</f>
        <v>2</v>
      </c>
      <c r="L8790" s="22"/>
      <c r="M8790" s="22"/>
    </row>
    <row r="8791" spans="1:13" ht="15.45" customHeight="1" thickBot="1" x14ac:dyDescent="0.35">
      <c r="A8791" s="10" t="s">
        <v>16204</v>
      </c>
      <c r="B8791" s="5" t="s">
        <v>16205</v>
      </c>
      <c r="C8791" s="5" t="s">
        <v>16206</v>
      </c>
      <c r="D8791" s="84" t="s">
        <v>16207</v>
      </c>
      <c r="E8791" s="84"/>
      <c r="F8791" s="84"/>
      <c r="G8791" s="84"/>
      <c r="H8791" s="84"/>
      <c r="I8791" s="84"/>
      <c r="J8791" s="84"/>
      <c r="K8791" s="20">
        <f>SUM(K8794:K8795)</f>
        <v>130</v>
      </c>
      <c r="L8791" s="21">
        <f>ROUND(0*(1+M2/100),2)</f>
        <v>0</v>
      </c>
      <c r="M8791" s="21">
        <f>ROUND(K8791*L8791,2)</f>
        <v>0</v>
      </c>
    </row>
    <row r="8792" spans="1:13" ht="67.5" customHeight="1" thickBot="1" x14ac:dyDescent="0.35">
      <c r="A8792" s="22"/>
      <c r="B8792" s="22"/>
      <c r="C8792" s="22"/>
      <c r="D8792" s="84" t="s">
        <v>16208</v>
      </c>
      <c r="E8792" s="84"/>
      <c r="F8792" s="84"/>
      <c r="G8792" s="84"/>
      <c r="H8792" s="84"/>
      <c r="I8792" s="84"/>
      <c r="J8792" s="84"/>
      <c r="K8792" s="84"/>
      <c r="L8792" s="84"/>
      <c r="M8792" s="84"/>
    </row>
    <row r="8793" spans="1:13" ht="15.15" customHeight="1" thickBot="1" x14ac:dyDescent="0.35">
      <c r="A8793" s="22"/>
      <c r="B8793" s="22"/>
      <c r="C8793" s="22"/>
      <c r="D8793" s="22"/>
      <c r="E8793" s="23"/>
      <c r="F8793" s="25" t="s">
        <v>16209</v>
      </c>
      <c r="G8793" s="25" t="s">
        <v>16210</v>
      </c>
      <c r="H8793" s="25" t="s">
        <v>16211</v>
      </c>
      <c r="I8793" s="25" t="s">
        <v>16212</v>
      </c>
      <c r="J8793" s="25" t="s">
        <v>16213</v>
      </c>
      <c r="K8793" s="25" t="s">
        <v>16214</v>
      </c>
      <c r="L8793" s="22"/>
      <c r="M8793" s="22"/>
    </row>
    <row r="8794" spans="1:13" ht="15.15" customHeight="1" thickBot="1" x14ac:dyDescent="0.35">
      <c r="A8794" s="22"/>
      <c r="B8794" s="22"/>
      <c r="C8794" s="22"/>
      <c r="D8794" s="26"/>
      <c r="E8794" s="27"/>
      <c r="F8794" s="28">
        <v>1</v>
      </c>
      <c r="G8794" s="29">
        <v>70</v>
      </c>
      <c r="H8794" s="29"/>
      <c r="I8794" s="29"/>
      <c r="J8794" s="31">
        <f>ROUND(F8794*G8794,3)</f>
        <v>70</v>
      </c>
      <c r="K8794" s="42"/>
      <c r="L8794" s="22"/>
      <c r="M8794" s="22"/>
    </row>
    <row r="8795" spans="1:13" ht="15.15" customHeight="1" thickBot="1" x14ac:dyDescent="0.35">
      <c r="A8795" s="22"/>
      <c r="B8795" s="22"/>
      <c r="C8795" s="22"/>
      <c r="D8795" s="26"/>
      <c r="E8795" s="5"/>
      <c r="F8795" s="3">
        <v>1</v>
      </c>
      <c r="G8795" s="20">
        <v>60</v>
      </c>
      <c r="H8795" s="20"/>
      <c r="I8795" s="20"/>
      <c r="J8795" s="30">
        <f>ROUND(F8795*G8795,3)</f>
        <v>60</v>
      </c>
      <c r="K8795" s="32">
        <f>SUM(J8794:J8795)</f>
        <v>130</v>
      </c>
      <c r="L8795" s="22"/>
      <c r="M8795" s="22"/>
    </row>
    <row r="8796" spans="1:13" ht="15.45" customHeight="1" thickBot="1" x14ac:dyDescent="0.35">
      <c r="A8796" s="10" t="s">
        <v>16215</v>
      </c>
      <c r="B8796" s="5" t="s">
        <v>16216</v>
      </c>
      <c r="C8796" s="5" t="s">
        <v>16217</v>
      </c>
      <c r="D8796" s="84" t="s">
        <v>16218</v>
      </c>
      <c r="E8796" s="84"/>
      <c r="F8796" s="84"/>
      <c r="G8796" s="84"/>
      <c r="H8796" s="84"/>
      <c r="I8796" s="84"/>
      <c r="J8796" s="84"/>
      <c r="K8796" s="20">
        <f>SUM(K8799:K8799)</f>
        <v>1</v>
      </c>
      <c r="L8796" s="21">
        <f>ROUND(0*(1+M2/100),2)</f>
        <v>0</v>
      </c>
      <c r="M8796" s="21">
        <f>ROUND(K8796*L8796,2)</f>
        <v>0</v>
      </c>
    </row>
    <row r="8797" spans="1:13" ht="67.5" customHeight="1" thickBot="1" x14ac:dyDescent="0.35">
      <c r="A8797" s="22"/>
      <c r="B8797" s="22"/>
      <c r="C8797" s="22"/>
      <c r="D8797" s="84" t="s">
        <v>16219</v>
      </c>
      <c r="E8797" s="84"/>
      <c r="F8797" s="84"/>
      <c r="G8797" s="84"/>
      <c r="H8797" s="84"/>
      <c r="I8797" s="84"/>
      <c r="J8797" s="84"/>
      <c r="K8797" s="84"/>
      <c r="L8797" s="84"/>
      <c r="M8797" s="84"/>
    </row>
    <row r="8798" spans="1:13" ht="15.15" customHeight="1" thickBot="1" x14ac:dyDescent="0.35">
      <c r="A8798" s="22"/>
      <c r="B8798" s="22"/>
      <c r="C8798" s="22"/>
      <c r="D8798" s="22"/>
      <c r="E8798" s="23"/>
      <c r="F8798" s="25" t="s">
        <v>16220</v>
      </c>
      <c r="G8798" s="25" t="s">
        <v>16221</v>
      </c>
      <c r="H8798" s="25" t="s">
        <v>16222</v>
      </c>
      <c r="I8798" s="25" t="s">
        <v>16223</v>
      </c>
      <c r="J8798" s="25" t="s">
        <v>16224</v>
      </c>
      <c r="K8798" s="25" t="s">
        <v>16225</v>
      </c>
      <c r="L8798" s="22"/>
      <c r="M8798" s="22"/>
    </row>
    <row r="8799" spans="1:13" ht="15.15" customHeight="1" thickBot="1" x14ac:dyDescent="0.35">
      <c r="A8799" s="22"/>
      <c r="B8799" s="22"/>
      <c r="C8799" s="22"/>
      <c r="D8799" s="26"/>
      <c r="E8799" s="27"/>
      <c r="F8799" s="28">
        <v>1</v>
      </c>
      <c r="G8799" s="29"/>
      <c r="H8799" s="29"/>
      <c r="I8799" s="29"/>
      <c r="J8799" s="31">
        <f>ROUND(F8799,3)</f>
        <v>1</v>
      </c>
      <c r="K8799" s="33">
        <f>SUM(J8799:J8799)</f>
        <v>1</v>
      </c>
      <c r="L8799" s="22"/>
      <c r="M8799" s="22"/>
    </row>
    <row r="8800" spans="1:13" ht="15.45" customHeight="1" thickBot="1" x14ac:dyDescent="0.35">
      <c r="A8800" s="10" t="s">
        <v>16226</v>
      </c>
      <c r="B8800" s="5" t="s">
        <v>16227</v>
      </c>
      <c r="C8800" s="5" t="s">
        <v>16228</v>
      </c>
      <c r="D8800" s="84" t="s">
        <v>16229</v>
      </c>
      <c r="E8800" s="84"/>
      <c r="F8800" s="84"/>
      <c r="G8800" s="84"/>
      <c r="H8800" s="84"/>
      <c r="I8800" s="84"/>
      <c r="J8800" s="84"/>
      <c r="K8800" s="20">
        <f>ROUND(0,2)</f>
        <v>0</v>
      </c>
      <c r="L8800" s="21">
        <f>ROUND(0*(1+M2/100),2)</f>
        <v>0</v>
      </c>
      <c r="M8800" s="21">
        <f>ROUND(K8800*L8800,2)</f>
        <v>0</v>
      </c>
    </row>
    <row r="8801" spans="1:13" ht="49.05" customHeight="1" thickBot="1" x14ac:dyDescent="0.35">
      <c r="A8801" s="22"/>
      <c r="B8801" s="22"/>
      <c r="C8801" s="22"/>
      <c r="D8801" s="84" t="s">
        <v>16230</v>
      </c>
      <c r="E8801" s="84"/>
      <c r="F8801" s="84"/>
      <c r="G8801" s="84"/>
      <c r="H8801" s="84"/>
      <c r="I8801" s="84"/>
      <c r="J8801" s="84"/>
      <c r="K8801" s="84"/>
      <c r="L8801" s="84"/>
      <c r="M8801" s="84"/>
    </row>
    <row r="8802" spans="1:13" ht="15.45" customHeight="1" thickBot="1" x14ac:dyDescent="0.35">
      <c r="A8802" s="34"/>
      <c r="B8802" s="34"/>
      <c r="C8802" s="34"/>
      <c r="D8802" s="35" t="s">
        <v>16231</v>
      </c>
      <c r="E8802" s="36"/>
      <c r="F8802" s="36"/>
      <c r="G8802" s="36"/>
      <c r="H8802" s="36"/>
      <c r="I8802" s="36"/>
      <c r="J8802" s="36"/>
      <c r="K8802" s="36"/>
      <c r="L8802" s="37">
        <f>M8690+M8694+M8702+M8712+M8722+M8729+M8733+M8744+M8757+M8763+M8767+M8771+M8775+M8779+M8783+M8787+M8791+M8796+M8800</f>
        <v>0</v>
      </c>
      <c r="M8802" s="37">
        <f>ROUND(L8802,2)</f>
        <v>0</v>
      </c>
    </row>
    <row r="8803" spans="1:13" ht="15.45" customHeight="1" thickBot="1" x14ac:dyDescent="0.35">
      <c r="A8803" s="38" t="s">
        <v>16232</v>
      </c>
      <c r="B8803" s="38" t="s">
        <v>16233</v>
      </c>
      <c r="C8803" s="39"/>
      <c r="D8803" s="85" t="s">
        <v>16234</v>
      </c>
      <c r="E8803" s="85"/>
      <c r="F8803" s="85"/>
      <c r="G8803" s="85"/>
      <c r="H8803" s="85"/>
      <c r="I8803" s="85"/>
      <c r="J8803" s="85"/>
      <c r="K8803" s="39"/>
      <c r="L8803" s="40">
        <f>L8816</f>
        <v>0</v>
      </c>
      <c r="M8803" s="40">
        <f>ROUND(L8803,2)</f>
        <v>0</v>
      </c>
    </row>
    <row r="8804" spans="1:13" ht="15.45" customHeight="1" thickBot="1" x14ac:dyDescent="0.35">
      <c r="A8804" s="10" t="s">
        <v>16235</v>
      </c>
      <c r="B8804" s="5" t="s">
        <v>16236</v>
      </c>
      <c r="C8804" s="5" t="s">
        <v>16237</v>
      </c>
      <c r="D8804" s="84" t="s">
        <v>16238</v>
      </c>
      <c r="E8804" s="84"/>
      <c r="F8804" s="84"/>
      <c r="G8804" s="84"/>
      <c r="H8804" s="84"/>
      <c r="I8804" s="84"/>
      <c r="J8804" s="84"/>
      <c r="K8804" s="20">
        <f>SUM(K8807:K8807)</f>
        <v>12</v>
      </c>
      <c r="L8804" s="21">
        <f>ROUND(0*(1+M2/100),2)</f>
        <v>0</v>
      </c>
      <c r="M8804" s="21">
        <f>ROUND(K8804*L8804,2)</f>
        <v>0</v>
      </c>
    </row>
    <row r="8805" spans="1:13" ht="39.75" customHeight="1" thickBot="1" x14ac:dyDescent="0.35">
      <c r="A8805" s="22"/>
      <c r="B8805" s="22"/>
      <c r="C8805" s="22"/>
      <c r="D8805" s="84" t="s">
        <v>16239</v>
      </c>
      <c r="E8805" s="84"/>
      <c r="F8805" s="84"/>
      <c r="G8805" s="84"/>
      <c r="H8805" s="84"/>
      <c r="I8805" s="84"/>
      <c r="J8805" s="84"/>
      <c r="K8805" s="84"/>
      <c r="L8805" s="84"/>
      <c r="M8805" s="84"/>
    </row>
    <row r="8806" spans="1:13" ht="15.15" customHeight="1" thickBot="1" x14ac:dyDescent="0.35">
      <c r="A8806" s="22"/>
      <c r="B8806" s="22"/>
      <c r="C8806" s="22"/>
      <c r="D8806" s="22"/>
      <c r="E8806" s="23"/>
      <c r="F8806" s="25" t="s">
        <v>16240</v>
      </c>
      <c r="G8806" s="25" t="s">
        <v>16241</v>
      </c>
      <c r="H8806" s="25" t="s">
        <v>16242</v>
      </c>
      <c r="I8806" s="25" t="s">
        <v>16243</v>
      </c>
      <c r="J8806" s="25" t="s">
        <v>16244</v>
      </c>
      <c r="K8806" s="25" t="s">
        <v>16245</v>
      </c>
      <c r="L8806" s="22"/>
      <c r="M8806" s="22"/>
    </row>
    <row r="8807" spans="1:13" ht="21.3" customHeight="1" thickBot="1" x14ac:dyDescent="0.35">
      <c r="A8807" s="22"/>
      <c r="B8807" s="22"/>
      <c r="C8807" s="22"/>
      <c r="D8807" s="26"/>
      <c r="E8807" s="27" t="s">
        <v>16246</v>
      </c>
      <c r="F8807" s="28">
        <v>12</v>
      </c>
      <c r="G8807" s="29"/>
      <c r="H8807" s="29"/>
      <c r="I8807" s="29"/>
      <c r="J8807" s="31">
        <f>ROUND(F8807,3)</f>
        <v>12</v>
      </c>
      <c r="K8807" s="33">
        <f>SUM(J8807:J8807)</f>
        <v>12</v>
      </c>
      <c r="L8807" s="22"/>
      <c r="M8807" s="22"/>
    </row>
    <row r="8808" spans="1:13" ht="15.45" customHeight="1" thickBot="1" x14ac:dyDescent="0.35">
      <c r="A8808" s="10" t="s">
        <v>16247</v>
      </c>
      <c r="B8808" s="5" t="s">
        <v>16248</v>
      </c>
      <c r="C8808" s="5" t="s">
        <v>16249</v>
      </c>
      <c r="D8808" s="84" t="s">
        <v>16250</v>
      </c>
      <c r="E8808" s="84"/>
      <c r="F8808" s="84"/>
      <c r="G8808" s="84"/>
      <c r="H8808" s="84"/>
      <c r="I8808" s="84"/>
      <c r="J8808" s="84"/>
      <c r="K8808" s="20">
        <f>SUM(K8811:K8811)</f>
        <v>24</v>
      </c>
      <c r="L8808" s="21">
        <f>ROUND(0*(1+M2/100),2)</f>
        <v>0</v>
      </c>
      <c r="M8808" s="21">
        <f>ROUND(K8808*L8808,2)</f>
        <v>0</v>
      </c>
    </row>
    <row r="8809" spans="1:13" ht="39.75" customHeight="1" thickBot="1" x14ac:dyDescent="0.35">
      <c r="A8809" s="22"/>
      <c r="B8809" s="22"/>
      <c r="C8809" s="22"/>
      <c r="D8809" s="84" t="s">
        <v>16251</v>
      </c>
      <c r="E8809" s="84"/>
      <c r="F8809" s="84"/>
      <c r="G8809" s="84"/>
      <c r="H8809" s="84"/>
      <c r="I8809" s="84"/>
      <c r="J8809" s="84"/>
      <c r="K8809" s="84"/>
      <c r="L8809" s="84"/>
      <c r="M8809" s="84"/>
    </row>
    <row r="8810" spans="1:13" ht="15.15" customHeight="1" thickBot="1" x14ac:dyDescent="0.35">
      <c r="A8810" s="22"/>
      <c r="B8810" s="22"/>
      <c r="C8810" s="22"/>
      <c r="D8810" s="22"/>
      <c r="E8810" s="23"/>
      <c r="F8810" s="25" t="s">
        <v>16252</v>
      </c>
      <c r="G8810" s="25" t="s">
        <v>16253</v>
      </c>
      <c r="H8810" s="25" t="s">
        <v>16254</v>
      </c>
      <c r="I8810" s="25" t="s">
        <v>16255</v>
      </c>
      <c r="J8810" s="25" t="s">
        <v>16256</v>
      </c>
      <c r="K8810" s="25" t="s">
        <v>16257</v>
      </c>
      <c r="L8810" s="22"/>
      <c r="M8810" s="22"/>
    </row>
    <row r="8811" spans="1:13" ht="15.15" customHeight="1" thickBot="1" x14ac:dyDescent="0.35">
      <c r="A8811" s="22"/>
      <c r="B8811" s="22"/>
      <c r="C8811" s="22"/>
      <c r="D8811" s="26"/>
      <c r="E8811" s="27"/>
      <c r="F8811" s="28">
        <v>24</v>
      </c>
      <c r="G8811" s="29"/>
      <c r="H8811" s="29"/>
      <c r="I8811" s="29"/>
      <c r="J8811" s="31">
        <f>ROUND(F8811,3)</f>
        <v>24</v>
      </c>
      <c r="K8811" s="33">
        <f>SUM(J8811:J8811)</f>
        <v>24</v>
      </c>
      <c r="L8811" s="22"/>
      <c r="M8811" s="22"/>
    </row>
    <row r="8812" spans="1:13" ht="15.45" customHeight="1" thickBot="1" x14ac:dyDescent="0.35">
      <c r="A8812" s="10" t="s">
        <v>16258</v>
      </c>
      <c r="B8812" s="5" t="s">
        <v>16259</v>
      </c>
      <c r="C8812" s="5" t="s">
        <v>16260</v>
      </c>
      <c r="D8812" s="84" t="s">
        <v>16261</v>
      </c>
      <c r="E8812" s="84"/>
      <c r="F8812" s="84"/>
      <c r="G8812" s="84"/>
      <c r="H8812" s="84"/>
      <c r="I8812" s="84"/>
      <c r="J8812" s="84"/>
      <c r="K8812" s="20">
        <f>SUM(K8815:K8815)</f>
        <v>1</v>
      </c>
      <c r="L8812" s="21">
        <f>ROUND(0*(1+M2/100),2)</f>
        <v>0</v>
      </c>
      <c r="M8812" s="21">
        <f>ROUND(K8812*L8812,2)</f>
        <v>0</v>
      </c>
    </row>
    <row r="8813" spans="1:13" ht="39.75" customHeight="1" thickBot="1" x14ac:dyDescent="0.35">
      <c r="A8813" s="22"/>
      <c r="B8813" s="22"/>
      <c r="C8813" s="22"/>
      <c r="D8813" s="84" t="s">
        <v>16262</v>
      </c>
      <c r="E8813" s="84"/>
      <c r="F8813" s="84"/>
      <c r="G8813" s="84"/>
      <c r="H8813" s="84"/>
      <c r="I8813" s="84"/>
      <c r="J8813" s="84"/>
      <c r="K8813" s="84"/>
      <c r="L8813" s="84"/>
      <c r="M8813" s="84"/>
    </row>
    <row r="8814" spans="1:13" ht="15.15" customHeight="1" thickBot="1" x14ac:dyDescent="0.35">
      <c r="A8814" s="22"/>
      <c r="B8814" s="22"/>
      <c r="C8814" s="22"/>
      <c r="D8814" s="22"/>
      <c r="E8814" s="23"/>
      <c r="F8814" s="25" t="s">
        <v>16263</v>
      </c>
      <c r="G8814" s="25" t="s">
        <v>16264</v>
      </c>
      <c r="H8814" s="25" t="s">
        <v>16265</v>
      </c>
      <c r="I8814" s="25" t="s">
        <v>16266</v>
      </c>
      <c r="J8814" s="25" t="s">
        <v>16267</v>
      </c>
      <c r="K8814" s="25" t="s">
        <v>16268</v>
      </c>
      <c r="L8814" s="22"/>
      <c r="M8814" s="22"/>
    </row>
    <row r="8815" spans="1:13" ht="15.15" customHeight="1" thickBot="1" x14ac:dyDescent="0.35">
      <c r="A8815" s="22"/>
      <c r="B8815" s="22"/>
      <c r="C8815" s="22"/>
      <c r="D8815" s="26"/>
      <c r="E8815" s="27"/>
      <c r="F8815" s="28">
        <v>1</v>
      </c>
      <c r="G8815" s="29"/>
      <c r="H8815" s="29"/>
      <c r="I8815" s="29"/>
      <c r="J8815" s="31">
        <f>ROUND(F8815,3)</f>
        <v>1</v>
      </c>
      <c r="K8815" s="33">
        <f>SUM(J8815:J8815)</f>
        <v>1</v>
      </c>
      <c r="L8815" s="22"/>
      <c r="M8815" s="22"/>
    </row>
    <row r="8816" spans="1:13" ht="15.45" customHeight="1" thickBot="1" x14ac:dyDescent="0.35">
      <c r="A8816" s="34"/>
      <c r="B8816" s="34"/>
      <c r="C8816" s="34"/>
      <c r="D8816" s="35" t="s">
        <v>16269</v>
      </c>
      <c r="E8816" s="36"/>
      <c r="F8816" s="36"/>
      <c r="G8816" s="36"/>
      <c r="H8816" s="36"/>
      <c r="I8816" s="36"/>
      <c r="J8816" s="36"/>
      <c r="K8816" s="36"/>
      <c r="L8816" s="37">
        <f>M8804+M8808+M8812</f>
        <v>0</v>
      </c>
      <c r="M8816" s="37">
        <f>ROUND(L8816,2)</f>
        <v>0</v>
      </c>
    </row>
    <row r="8817" spans="1:13" ht="15.45" customHeight="1" thickBot="1" x14ac:dyDescent="0.35">
      <c r="A8817" s="38" t="s">
        <v>16270</v>
      </c>
      <c r="B8817" s="38" t="s">
        <v>16271</v>
      </c>
      <c r="C8817" s="39"/>
      <c r="D8817" s="85" t="s">
        <v>16272</v>
      </c>
      <c r="E8817" s="85"/>
      <c r="F8817" s="85"/>
      <c r="G8817" s="85"/>
      <c r="H8817" s="85"/>
      <c r="I8817" s="85"/>
      <c r="J8817" s="85"/>
      <c r="K8817" s="39"/>
      <c r="L8817" s="40">
        <f>L8822</f>
        <v>0</v>
      </c>
      <c r="M8817" s="40">
        <f>ROUND(L8817,2)</f>
        <v>0</v>
      </c>
    </row>
    <row r="8818" spans="1:13" ht="15.45" customHeight="1" thickBot="1" x14ac:dyDescent="0.35">
      <c r="A8818" s="10" t="s">
        <v>16273</v>
      </c>
      <c r="B8818" s="5" t="s">
        <v>16274</v>
      </c>
      <c r="C8818" s="5" t="s">
        <v>16275</v>
      </c>
      <c r="D8818" s="84" t="s">
        <v>16276</v>
      </c>
      <c r="E8818" s="84"/>
      <c r="F8818" s="84"/>
      <c r="G8818" s="84"/>
      <c r="H8818" s="84"/>
      <c r="I8818" s="84"/>
      <c r="J8818" s="84"/>
      <c r="K8818" s="20">
        <f>SUM(K8821:K8821)</f>
        <v>1</v>
      </c>
      <c r="L8818" s="21">
        <f>ROUND(0*(1+M2/100),2)</f>
        <v>0</v>
      </c>
      <c r="M8818" s="21">
        <f>ROUND(K8818*L8818,2)</f>
        <v>0</v>
      </c>
    </row>
    <row r="8819" spans="1:13" ht="30.6" customHeight="1" thickBot="1" x14ac:dyDescent="0.35">
      <c r="A8819" s="22"/>
      <c r="B8819" s="22"/>
      <c r="C8819" s="22"/>
      <c r="D8819" s="84" t="s">
        <v>16277</v>
      </c>
      <c r="E8819" s="84"/>
      <c r="F8819" s="84"/>
      <c r="G8819" s="84"/>
      <c r="H8819" s="84"/>
      <c r="I8819" s="84"/>
      <c r="J8819" s="84"/>
      <c r="K8819" s="84"/>
      <c r="L8819" s="84"/>
      <c r="M8819" s="84"/>
    </row>
    <row r="8820" spans="1:13" ht="15.15" customHeight="1" thickBot="1" x14ac:dyDescent="0.35">
      <c r="A8820" s="22"/>
      <c r="B8820" s="22"/>
      <c r="C8820" s="22"/>
      <c r="D8820" s="22"/>
      <c r="E8820" s="23"/>
      <c r="F8820" s="25" t="s">
        <v>16278</v>
      </c>
      <c r="G8820" s="25" t="s">
        <v>16279</v>
      </c>
      <c r="H8820" s="25" t="s">
        <v>16280</v>
      </c>
      <c r="I8820" s="25" t="s">
        <v>16281</v>
      </c>
      <c r="J8820" s="25" t="s">
        <v>16282</v>
      </c>
      <c r="K8820" s="25" t="s">
        <v>16283</v>
      </c>
      <c r="L8820" s="22"/>
      <c r="M8820" s="22"/>
    </row>
    <row r="8821" spans="1:13" ht="15.15" customHeight="1" thickBot="1" x14ac:dyDescent="0.35">
      <c r="A8821" s="22"/>
      <c r="B8821" s="22"/>
      <c r="C8821" s="22"/>
      <c r="D8821" s="26"/>
      <c r="E8821" s="27"/>
      <c r="F8821" s="28">
        <v>1</v>
      </c>
      <c r="G8821" s="29"/>
      <c r="H8821" s="29"/>
      <c r="I8821" s="29"/>
      <c r="J8821" s="31">
        <f>ROUND(F8821,3)</f>
        <v>1</v>
      </c>
      <c r="K8821" s="33">
        <f>SUM(J8821:J8821)</f>
        <v>1</v>
      </c>
      <c r="L8821" s="22"/>
      <c r="M8821" s="22"/>
    </row>
    <row r="8822" spans="1:13" ht="15.45" customHeight="1" thickBot="1" x14ac:dyDescent="0.35">
      <c r="A8822" s="34"/>
      <c r="B8822" s="34"/>
      <c r="C8822" s="34"/>
      <c r="D8822" s="35" t="s">
        <v>16284</v>
      </c>
      <c r="E8822" s="36"/>
      <c r="F8822" s="36"/>
      <c r="G8822" s="36"/>
      <c r="H8822" s="36"/>
      <c r="I8822" s="36"/>
      <c r="J8822" s="36"/>
      <c r="K8822" s="36"/>
      <c r="L8822" s="37">
        <f>M8818</f>
        <v>0</v>
      </c>
      <c r="M8822" s="37">
        <f>ROUND(L8822,2)</f>
        <v>0</v>
      </c>
    </row>
    <row r="8823" spans="1:13" ht="15.45" customHeight="1" thickBot="1" x14ac:dyDescent="0.35">
      <c r="A8823" s="38" t="s">
        <v>16285</v>
      </c>
      <c r="B8823" s="38" t="s">
        <v>16286</v>
      </c>
      <c r="C8823" s="39"/>
      <c r="D8823" s="85" t="s">
        <v>16287</v>
      </c>
      <c r="E8823" s="85"/>
      <c r="F8823" s="85"/>
      <c r="G8823" s="85"/>
      <c r="H8823" s="85"/>
      <c r="I8823" s="85"/>
      <c r="J8823" s="85"/>
      <c r="K8823" s="39"/>
      <c r="L8823" s="40">
        <f>L8828</f>
        <v>0</v>
      </c>
      <c r="M8823" s="40">
        <f>ROUND(L8823,2)</f>
        <v>0</v>
      </c>
    </row>
    <row r="8824" spans="1:13" ht="15.45" customHeight="1" thickBot="1" x14ac:dyDescent="0.35">
      <c r="A8824" s="10" t="s">
        <v>16288</v>
      </c>
      <c r="B8824" s="5" t="s">
        <v>16289</v>
      </c>
      <c r="C8824" s="5" t="s">
        <v>16290</v>
      </c>
      <c r="D8824" s="84" t="s">
        <v>16291</v>
      </c>
      <c r="E8824" s="84"/>
      <c r="F8824" s="84"/>
      <c r="G8824" s="84"/>
      <c r="H8824" s="84"/>
      <c r="I8824" s="84"/>
      <c r="J8824" s="84"/>
      <c r="K8824" s="20">
        <f>SUM(K8827:K8827)</f>
        <v>1</v>
      </c>
      <c r="L8824" s="21">
        <f>ROUND(0*(1+M2/100),2)</f>
        <v>0</v>
      </c>
      <c r="M8824" s="21">
        <f>ROUND(K8824*L8824,2)</f>
        <v>0</v>
      </c>
    </row>
    <row r="8825" spans="1:13" ht="39.75" customHeight="1" thickBot="1" x14ac:dyDescent="0.35">
      <c r="A8825" s="22"/>
      <c r="B8825" s="22"/>
      <c r="C8825" s="22"/>
      <c r="D8825" s="84" t="s">
        <v>16292</v>
      </c>
      <c r="E8825" s="84"/>
      <c r="F8825" s="84"/>
      <c r="G8825" s="84"/>
      <c r="H8825" s="84"/>
      <c r="I8825" s="84"/>
      <c r="J8825" s="84"/>
      <c r="K8825" s="84"/>
      <c r="L8825" s="84"/>
      <c r="M8825" s="84"/>
    </row>
    <row r="8826" spans="1:13" ht="15.15" customHeight="1" thickBot="1" x14ac:dyDescent="0.35">
      <c r="A8826" s="22"/>
      <c r="B8826" s="22"/>
      <c r="C8826" s="22"/>
      <c r="D8826" s="22"/>
      <c r="E8826" s="23"/>
      <c r="F8826" s="25" t="s">
        <v>16293</v>
      </c>
      <c r="G8826" s="25" t="s">
        <v>16294</v>
      </c>
      <c r="H8826" s="25" t="s">
        <v>16295</v>
      </c>
      <c r="I8826" s="25" t="s">
        <v>16296</v>
      </c>
      <c r="J8826" s="25" t="s">
        <v>16297</v>
      </c>
      <c r="K8826" s="25" t="s">
        <v>16298</v>
      </c>
      <c r="L8826" s="22"/>
      <c r="M8826" s="22"/>
    </row>
    <row r="8827" spans="1:13" ht="15.15" customHeight="1" thickBot="1" x14ac:dyDescent="0.35">
      <c r="A8827" s="22"/>
      <c r="B8827" s="22"/>
      <c r="C8827" s="22"/>
      <c r="D8827" s="26"/>
      <c r="E8827" s="27"/>
      <c r="F8827" s="28">
        <v>1</v>
      </c>
      <c r="G8827" s="29"/>
      <c r="H8827" s="29"/>
      <c r="I8827" s="29"/>
      <c r="J8827" s="31">
        <f>ROUND(F8827,3)</f>
        <v>1</v>
      </c>
      <c r="K8827" s="33">
        <f>SUM(J8827:J8827)</f>
        <v>1</v>
      </c>
      <c r="L8827" s="22"/>
      <c r="M8827" s="22"/>
    </row>
    <row r="8828" spans="1:13" ht="15.45" customHeight="1" thickBot="1" x14ac:dyDescent="0.35">
      <c r="A8828" s="34"/>
      <c r="B8828" s="34"/>
      <c r="C8828" s="34"/>
      <c r="D8828" s="35" t="s">
        <v>16299</v>
      </c>
      <c r="E8828" s="36"/>
      <c r="F8828" s="36"/>
      <c r="G8828" s="36"/>
      <c r="H8828" s="36"/>
      <c r="I8828" s="36"/>
      <c r="J8828" s="36"/>
      <c r="K8828" s="36"/>
      <c r="L8828" s="37">
        <f>M8824</f>
        <v>0</v>
      </c>
      <c r="M8828" s="37">
        <f>ROUND(L8828,2)</f>
        <v>0</v>
      </c>
    </row>
    <row r="8829" spans="1:13" ht="15.45" customHeight="1" thickBot="1" x14ac:dyDescent="0.35">
      <c r="A8829" s="38" t="s">
        <v>16300</v>
      </c>
      <c r="B8829" s="38" t="s">
        <v>16301</v>
      </c>
      <c r="C8829" s="39"/>
      <c r="D8829" s="85" t="s">
        <v>16302</v>
      </c>
      <c r="E8829" s="85"/>
      <c r="F8829" s="85"/>
      <c r="G8829" s="85"/>
      <c r="H8829" s="85"/>
      <c r="I8829" s="85"/>
      <c r="J8829" s="85"/>
      <c r="K8829" s="39"/>
      <c r="L8829" s="40">
        <f>L8887</f>
        <v>0</v>
      </c>
      <c r="M8829" s="40">
        <f>ROUND(L8829,2)</f>
        <v>0</v>
      </c>
    </row>
    <row r="8830" spans="1:13" ht="15.45" customHeight="1" thickBot="1" x14ac:dyDescent="0.35">
      <c r="A8830" s="10" t="s">
        <v>16303</v>
      </c>
      <c r="B8830" s="5" t="s">
        <v>16304</v>
      </c>
      <c r="C8830" s="5" t="s">
        <v>16305</v>
      </c>
      <c r="D8830" s="84" t="s">
        <v>16306</v>
      </c>
      <c r="E8830" s="84"/>
      <c r="F8830" s="84"/>
      <c r="G8830" s="84"/>
      <c r="H8830" s="84"/>
      <c r="I8830" s="84"/>
      <c r="J8830" s="84"/>
      <c r="K8830" s="20">
        <f>SUM(K8833:K8836)</f>
        <v>4</v>
      </c>
      <c r="L8830" s="21">
        <f>ROUND(0*(1+M2/100),2)</f>
        <v>0</v>
      </c>
      <c r="M8830" s="21">
        <f>ROUND(K8830*L8830,2)</f>
        <v>0</v>
      </c>
    </row>
    <row r="8831" spans="1:13" ht="58.35" customHeight="1" thickBot="1" x14ac:dyDescent="0.35">
      <c r="A8831" s="22"/>
      <c r="B8831" s="22"/>
      <c r="C8831" s="22"/>
      <c r="D8831" s="84" t="s">
        <v>16307</v>
      </c>
      <c r="E8831" s="84"/>
      <c r="F8831" s="84"/>
      <c r="G8831" s="84"/>
      <c r="H8831" s="84"/>
      <c r="I8831" s="84"/>
      <c r="J8831" s="84"/>
      <c r="K8831" s="84"/>
      <c r="L8831" s="84"/>
      <c r="M8831" s="84"/>
    </row>
    <row r="8832" spans="1:13" ht="15.15" customHeight="1" thickBot="1" x14ac:dyDescent="0.35">
      <c r="A8832" s="22"/>
      <c r="B8832" s="22"/>
      <c r="C8832" s="22"/>
      <c r="D8832" s="22"/>
      <c r="E8832" s="23"/>
      <c r="F8832" s="25" t="s">
        <v>16308</v>
      </c>
      <c r="G8832" s="25" t="s">
        <v>16309</v>
      </c>
      <c r="H8832" s="25" t="s">
        <v>16310</v>
      </c>
      <c r="I8832" s="25" t="s">
        <v>16311</v>
      </c>
      <c r="J8832" s="25" t="s">
        <v>16312</v>
      </c>
      <c r="K8832" s="25" t="s">
        <v>16313</v>
      </c>
      <c r="L8832" s="22"/>
      <c r="M8832" s="22"/>
    </row>
    <row r="8833" spans="1:13" ht="15.15" customHeight="1" thickBot="1" x14ac:dyDescent="0.35">
      <c r="A8833" s="22"/>
      <c r="B8833" s="22"/>
      <c r="C8833" s="22"/>
      <c r="D8833" s="26"/>
      <c r="E8833" s="27" t="s">
        <v>16314</v>
      </c>
      <c r="F8833" s="28">
        <v>1</v>
      </c>
      <c r="G8833" s="29"/>
      <c r="H8833" s="29"/>
      <c r="I8833" s="29"/>
      <c r="J8833" s="31">
        <f>ROUND(F8833,3)</f>
        <v>1</v>
      </c>
      <c r="K8833" s="42"/>
      <c r="L8833" s="22"/>
      <c r="M8833" s="22"/>
    </row>
    <row r="8834" spans="1:13" ht="15.15" customHeight="1" thickBot="1" x14ac:dyDescent="0.35">
      <c r="A8834" s="22"/>
      <c r="B8834" s="22"/>
      <c r="C8834" s="22"/>
      <c r="D8834" s="26"/>
      <c r="E8834" s="5" t="s">
        <v>16315</v>
      </c>
      <c r="F8834" s="3">
        <v>1</v>
      </c>
      <c r="G8834" s="20"/>
      <c r="H8834" s="20"/>
      <c r="I8834" s="20"/>
      <c r="J8834" s="30">
        <f>ROUND(F8834,3)</f>
        <v>1</v>
      </c>
      <c r="K8834" s="22"/>
      <c r="L8834" s="22"/>
      <c r="M8834" s="22"/>
    </row>
    <row r="8835" spans="1:13" ht="15.15" customHeight="1" thickBot="1" x14ac:dyDescent="0.35">
      <c r="A8835" s="22"/>
      <c r="B8835" s="22"/>
      <c r="C8835" s="22"/>
      <c r="D8835" s="26"/>
      <c r="E8835" s="5" t="s">
        <v>16316</v>
      </c>
      <c r="F8835" s="3">
        <v>1</v>
      </c>
      <c r="G8835" s="20"/>
      <c r="H8835" s="20"/>
      <c r="I8835" s="20"/>
      <c r="J8835" s="30">
        <f>ROUND(F8835,3)</f>
        <v>1</v>
      </c>
      <c r="K8835" s="22"/>
      <c r="L8835" s="22"/>
      <c r="M8835" s="22"/>
    </row>
    <row r="8836" spans="1:13" ht="15.15" customHeight="1" thickBot="1" x14ac:dyDescent="0.35">
      <c r="A8836" s="22"/>
      <c r="B8836" s="22"/>
      <c r="C8836" s="22"/>
      <c r="D8836" s="26"/>
      <c r="E8836" s="5" t="s">
        <v>16317</v>
      </c>
      <c r="F8836" s="3">
        <v>1</v>
      </c>
      <c r="G8836" s="20"/>
      <c r="H8836" s="20"/>
      <c r="I8836" s="20"/>
      <c r="J8836" s="30">
        <f>ROUND(F8836,3)</f>
        <v>1</v>
      </c>
      <c r="K8836" s="32">
        <f>SUM(J8833:J8836)</f>
        <v>4</v>
      </c>
      <c r="L8836" s="22"/>
      <c r="M8836" s="22"/>
    </row>
    <row r="8837" spans="1:13" ht="15.45" customHeight="1" thickBot="1" x14ac:dyDescent="0.35">
      <c r="A8837" s="10" t="s">
        <v>16318</v>
      </c>
      <c r="B8837" s="5" t="s">
        <v>16319</v>
      </c>
      <c r="C8837" s="5" t="s">
        <v>16320</v>
      </c>
      <c r="D8837" s="84" t="s">
        <v>16321</v>
      </c>
      <c r="E8837" s="84"/>
      <c r="F8837" s="84"/>
      <c r="G8837" s="84"/>
      <c r="H8837" s="84"/>
      <c r="I8837" s="84"/>
      <c r="J8837" s="84"/>
      <c r="K8837" s="20">
        <f>SUM(K8840:K8843)</f>
        <v>4</v>
      </c>
      <c r="L8837" s="21">
        <f>ROUND(0*(1+M2/100),2)</f>
        <v>0</v>
      </c>
      <c r="M8837" s="21">
        <f>ROUND(K8837*L8837,2)</f>
        <v>0</v>
      </c>
    </row>
    <row r="8838" spans="1:13" ht="58.35" customHeight="1" thickBot="1" x14ac:dyDescent="0.35">
      <c r="A8838" s="22"/>
      <c r="B8838" s="22"/>
      <c r="C8838" s="22"/>
      <c r="D8838" s="84" t="s">
        <v>16322</v>
      </c>
      <c r="E8838" s="84"/>
      <c r="F8838" s="84"/>
      <c r="G8838" s="84"/>
      <c r="H8838" s="84"/>
      <c r="I8838" s="84"/>
      <c r="J8838" s="84"/>
      <c r="K8838" s="84"/>
      <c r="L8838" s="84"/>
      <c r="M8838" s="84"/>
    </row>
    <row r="8839" spans="1:13" ht="15.15" customHeight="1" thickBot="1" x14ac:dyDescent="0.35">
      <c r="A8839" s="22"/>
      <c r="B8839" s="22"/>
      <c r="C8839" s="22"/>
      <c r="D8839" s="22"/>
      <c r="E8839" s="23"/>
      <c r="F8839" s="25" t="s">
        <v>16323</v>
      </c>
      <c r="G8839" s="25" t="s">
        <v>16324</v>
      </c>
      <c r="H8839" s="25" t="s">
        <v>16325</v>
      </c>
      <c r="I8839" s="25" t="s">
        <v>16326</v>
      </c>
      <c r="J8839" s="25" t="s">
        <v>16327</v>
      </c>
      <c r="K8839" s="25" t="s">
        <v>16328</v>
      </c>
      <c r="L8839" s="22"/>
      <c r="M8839" s="22"/>
    </row>
    <row r="8840" spans="1:13" ht="15.15" customHeight="1" thickBot="1" x14ac:dyDescent="0.35">
      <c r="A8840" s="22"/>
      <c r="B8840" s="22"/>
      <c r="C8840" s="22"/>
      <c r="D8840" s="26"/>
      <c r="E8840" s="27" t="s">
        <v>16329</v>
      </c>
      <c r="F8840" s="28">
        <v>1</v>
      </c>
      <c r="G8840" s="29"/>
      <c r="H8840" s="29"/>
      <c r="I8840" s="29"/>
      <c r="J8840" s="31">
        <f>ROUND(F8840,3)</f>
        <v>1</v>
      </c>
      <c r="K8840" s="42"/>
      <c r="L8840" s="22"/>
      <c r="M8840" s="22"/>
    </row>
    <row r="8841" spans="1:13" ht="15.15" customHeight="1" thickBot="1" x14ac:dyDescent="0.35">
      <c r="A8841" s="22"/>
      <c r="B8841" s="22"/>
      <c r="C8841" s="22"/>
      <c r="D8841" s="26"/>
      <c r="E8841" s="5" t="s">
        <v>16330</v>
      </c>
      <c r="F8841" s="3">
        <v>1</v>
      </c>
      <c r="G8841" s="20"/>
      <c r="H8841" s="20"/>
      <c r="I8841" s="20"/>
      <c r="J8841" s="30">
        <f>ROUND(F8841,3)</f>
        <v>1</v>
      </c>
      <c r="K8841" s="22"/>
      <c r="L8841" s="22"/>
      <c r="M8841" s="22"/>
    </row>
    <row r="8842" spans="1:13" ht="15.15" customHeight="1" thickBot="1" x14ac:dyDescent="0.35">
      <c r="A8842" s="22"/>
      <c r="B8842" s="22"/>
      <c r="C8842" s="22"/>
      <c r="D8842" s="26"/>
      <c r="E8842" s="5" t="s">
        <v>16331</v>
      </c>
      <c r="F8842" s="3">
        <v>1</v>
      </c>
      <c r="G8842" s="20"/>
      <c r="H8842" s="20"/>
      <c r="I8842" s="20"/>
      <c r="J8842" s="30">
        <f>ROUND(F8842,3)</f>
        <v>1</v>
      </c>
      <c r="K8842" s="22"/>
      <c r="L8842" s="22"/>
      <c r="M8842" s="22"/>
    </row>
    <row r="8843" spans="1:13" ht="15.15" customHeight="1" thickBot="1" x14ac:dyDescent="0.35">
      <c r="A8843" s="22"/>
      <c r="B8843" s="22"/>
      <c r="C8843" s="22"/>
      <c r="D8843" s="26"/>
      <c r="E8843" s="5" t="s">
        <v>16332</v>
      </c>
      <c r="F8843" s="3">
        <v>1</v>
      </c>
      <c r="G8843" s="20"/>
      <c r="H8843" s="20"/>
      <c r="I8843" s="20"/>
      <c r="J8843" s="30">
        <f>ROUND(F8843,3)</f>
        <v>1</v>
      </c>
      <c r="K8843" s="32">
        <f>SUM(J8840:J8843)</f>
        <v>4</v>
      </c>
      <c r="L8843" s="22"/>
      <c r="M8843" s="22"/>
    </row>
    <row r="8844" spans="1:13" ht="15.45" customHeight="1" thickBot="1" x14ac:dyDescent="0.35">
      <c r="A8844" s="10" t="s">
        <v>16333</v>
      </c>
      <c r="B8844" s="5" t="s">
        <v>16334</v>
      </c>
      <c r="C8844" s="5" t="s">
        <v>16335</v>
      </c>
      <c r="D8844" s="84" t="s">
        <v>16336</v>
      </c>
      <c r="E8844" s="84"/>
      <c r="F8844" s="84"/>
      <c r="G8844" s="84"/>
      <c r="H8844" s="84"/>
      <c r="I8844" s="84"/>
      <c r="J8844" s="84"/>
      <c r="K8844" s="20">
        <f>SUM(K8847:K8850)</f>
        <v>4</v>
      </c>
      <c r="L8844" s="21">
        <f>ROUND(0*(1+M2/100),2)</f>
        <v>0</v>
      </c>
      <c r="M8844" s="21">
        <f>ROUND(K8844*L8844,2)</f>
        <v>0</v>
      </c>
    </row>
    <row r="8845" spans="1:13" ht="49.05" customHeight="1" thickBot="1" x14ac:dyDescent="0.35">
      <c r="A8845" s="22"/>
      <c r="B8845" s="22"/>
      <c r="C8845" s="22"/>
      <c r="D8845" s="84" t="s">
        <v>16337</v>
      </c>
      <c r="E8845" s="84"/>
      <c r="F8845" s="84"/>
      <c r="G8845" s="84"/>
      <c r="H8845" s="84"/>
      <c r="I8845" s="84"/>
      <c r="J8845" s="84"/>
      <c r="K8845" s="84"/>
      <c r="L8845" s="84"/>
      <c r="M8845" s="84"/>
    </row>
    <row r="8846" spans="1:13" ht="15.15" customHeight="1" thickBot="1" x14ac:dyDescent="0.35">
      <c r="A8846" s="22"/>
      <c r="B8846" s="22"/>
      <c r="C8846" s="22"/>
      <c r="D8846" s="22"/>
      <c r="E8846" s="23"/>
      <c r="F8846" s="25" t="s">
        <v>16338</v>
      </c>
      <c r="G8846" s="25" t="s">
        <v>16339</v>
      </c>
      <c r="H8846" s="25" t="s">
        <v>16340</v>
      </c>
      <c r="I8846" s="25" t="s">
        <v>16341</v>
      </c>
      <c r="J8846" s="25" t="s">
        <v>16342</v>
      </c>
      <c r="K8846" s="25" t="s">
        <v>16343</v>
      </c>
      <c r="L8846" s="22"/>
      <c r="M8846" s="22"/>
    </row>
    <row r="8847" spans="1:13" ht="15.15" customHeight="1" thickBot="1" x14ac:dyDescent="0.35">
      <c r="A8847" s="22"/>
      <c r="B8847" s="22"/>
      <c r="C8847" s="22"/>
      <c r="D8847" s="26"/>
      <c r="E8847" s="27" t="s">
        <v>16344</v>
      </c>
      <c r="F8847" s="28">
        <v>1</v>
      </c>
      <c r="G8847" s="29"/>
      <c r="H8847" s="29"/>
      <c r="I8847" s="29"/>
      <c r="J8847" s="31">
        <f>ROUND(F8847,3)</f>
        <v>1</v>
      </c>
      <c r="K8847" s="42"/>
      <c r="L8847" s="22"/>
      <c r="M8847" s="22"/>
    </row>
    <row r="8848" spans="1:13" ht="15.15" customHeight="1" thickBot="1" x14ac:dyDescent="0.35">
      <c r="A8848" s="22"/>
      <c r="B8848" s="22"/>
      <c r="C8848" s="22"/>
      <c r="D8848" s="26"/>
      <c r="E8848" s="5" t="s">
        <v>16345</v>
      </c>
      <c r="F8848" s="3">
        <v>1</v>
      </c>
      <c r="G8848" s="20"/>
      <c r="H8848" s="20"/>
      <c r="I8848" s="20"/>
      <c r="J8848" s="30">
        <f>ROUND(F8848,3)</f>
        <v>1</v>
      </c>
      <c r="K8848" s="22"/>
      <c r="L8848" s="22"/>
      <c r="M8848" s="22"/>
    </row>
    <row r="8849" spans="1:13" ht="15.15" customHeight="1" thickBot="1" x14ac:dyDescent="0.35">
      <c r="A8849" s="22"/>
      <c r="B8849" s="22"/>
      <c r="C8849" s="22"/>
      <c r="D8849" s="26"/>
      <c r="E8849" s="5" t="s">
        <v>16346</v>
      </c>
      <c r="F8849" s="3">
        <v>1</v>
      </c>
      <c r="G8849" s="20"/>
      <c r="H8849" s="20"/>
      <c r="I8849" s="20"/>
      <c r="J8849" s="30">
        <f>ROUND(F8849,3)</f>
        <v>1</v>
      </c>
      <c r="K8849" s="22"/>
      <c r="L8849" s="22"/>
      <c r="M8849" s="22"/>
    </row>
    <row r="8850" spans="1:13" ht="15.15" customHeight="1" thickBot="1" x14ac:dyDescent="0.35">
      <c r="A8850" s="22"/>
      <c r="B8850" s="22"/>
      <c r="C8850" s="22"/>
      <c r="D8850" s="26"/>
      <c r="E8850" s="5" t="s">
        <v>16347</v>
      </c>
      <c r="F8850" s="3">
        <v>1</v>
      </c>
      <c r="G8850" s="20"/>
      <c r="H8850" s="20"/>
      <c r="I8850" s="20"/>
      <c r="J8850" s="30">
        <f>ROUND(F8850,3)</f>
        <v>1</v>
      </c>
      <c r="K8850" s="32">
        <f>SUM(J8847:J8850)</f>
        <v>4</v>
      </c>
      <c r="L8850" s="22"/>
      <c r="M8850" s="22"/>
    </row>
    <row r="8851" spans="1:13" ht="15.45" customHeight="1" thickBot="1" x14ac:dyDescent="0.35">
      <c r="A8851" s="10" t="s">
        <v>16348</v>
      </c>
      <c r="B8851" s="5" t="s">
        <v>16349</v>
      </c>
      <c r="C8851" s="5" t="s">
        <v>16350</v>
      </c>
      <c r="D8851" s="84" t="s">
        <v>16351</v>
      </c>
      <c r="E8851" s="84"/>
      <c r="F8851" s="84"/>
      <c r="G8851" s="84"/>
      <c r="H8851" s="84"/>
      <c r="I8851" s="84"/>
      <c r="J8851" s="84"/>
      <c r="K8851" s="20">
        <f>SUM(K8854:K8854)</f>
        <v>24</v>
      </c>
      <c r="L8851" s="21">
        <f>ROUND(0*(1+M2/100),2)</f>
        <v>0</v>
      </c>
      <c r="M8851" s="21">
        <f>ROUND(K8851*L8851,2)</f>
        <v>0</v>
      </c>
    </row>
    <row r="8852" spans="1:13" ht="67.5" customHeight="1" thickBot="1" x14ac:dyDescent="0.35">
      <c r="A8852" s="22"/>
      <c r="B8852" s="22"/>
      <c r="C8852" s="22"/>
      <c r="D8852" s="84" t="s">
        <v>16352</v>
      </c>
      <c r="E8852" s="84"/>
      <c r="F8852" s="84"/>
      <c r="G8852" s="84"/>
      <c r="H8852" s="84"/>
      <c r="I8852" s="84"/>
      <c r="J8852" s="84"/>
      <c r="K8852" s="84"/>
      <c r="L8852" s="84"/>
      <c r="M8852" s="84"/>
    </row>
    <row r="8853" spans="1:13" ht="15.15" customHeight="1" thickBot="1" x14ac:dyDescent="0.35">
      <c r="A8853" s="22"/>
      <c r="B8853" s="22"/>
      <c r="C8853" s="22"/>
      <c r="D8853" s="22"/>
      <c r="E8853" s="23"/>
      <c r="F8853" s="25" t="s">
        <v>16353</v>
      </c>
      <c r="G8853" s="25" t="s">
        <v>16354</v>
      </c>
      <c r="H8853" s="25" t="s">
        <v>16355</v>
      </c>
      <c r="I8853" s="25" t="s">
        <v>16356</v>
      </c>
      <c r="J8853" s="25" t="s">
        <v>16357</v>
      </c>
      <c r="K8853" s="25" t="s">
        <v>16358</v>
      </c>
      <c r="L8853" s="22"/>
      <c r="M8853" s="22"/>
    </row>
    <row r="8854" spans="1:13" ht="15.15" customHeight="1" thickBot="1" x14ac:dyDescent="0.35">
      <c r="A8854" s="22"/>
      <c r="B8854" s="22"/>
      <c r="C8854" s="22"/>
      <c r="D8854" s="26"/>
      <c r="E8854" s="27"/>
      <c r="F8854" s="28">
        <v>24</v>
      </c>
      <c r="G8854" s="29"/>
      <c r="H8854" s="29"/>
      <c r="I8854" s="29"/>
      <c r="J8854" s="31">
        <f>ROUND(F8854,3)</f>
        <v>24</v>
      </c>
      <c r="K8854" s="33">
        <f>SUM(J8854:J8854)</f>
        <v>24</v>
      </c>
      <c r="L8854" s="22"/>
      <c r="M8854" s="22"/>
    </row>
    <row r="8855" spans="1:13" ht="15.45" customHeight="1" thickBot="1" x14ac:dyDescent="0.35">
      <c r="A8855" s="10" t="s">
        <v>16359</v>
      </c>
      <c r="B8855" s="5" t="s">
        <v>16360</v>
      </c>
      <c r="C8855" s="5" t="s">
        <v>16361</v>
      </c>
      <c r="D8855" s="84" t="s">
        <v>16362</v>
      </c>
      <c r="E8855" s="84"/>
      <c r="F8855" s="84"/>
      <c r="G8855" s="84"/>
      <c r="H8855" s="84"/>
      <c r="I8855" s="84"/>
      <c r="J8855" s="84"/>
      <c r="K8855" s="20">
        <f>SUM(K8858:K8858)</f>
        <v>24</v>
      </c>
      <c r="L8855" s="21">
        <f>ROUND(0*(1+M2/100),2)</f>
        <v>0</v>
      </c>
      <c r="M8855" s="21">
        <f>ROUND(K8855*L8855,2)</f>
        <v>0</v>
      </c>
    </row>
    <row r="8856" spans="1:13" ht="58.35" customHeight="1" thickBot="1" x14ac:dyDescent="0.35">
      <c r="A8856" s="22"/>
      <c r="B8856" s="22"/>
      <c r="C8856" s="22"/>
      <c r="D8856" s="84" t="s">
        <v>16363</v>
      </c>
      <c r="E8856" s="84"/>
      <c r="F8856" s="84"/>
      <c r="G8856" s="84"/>
      <c r="H8856" s="84"/>
      <c r="I8856" s="84"/>
      <c r="J8856" s="84"/>
      <c r="K8856" s="84"/>
      <c r="L8856" s="84"/>
      <c r="M8856" s="84"/>
    </row>
    <row r="8857" spans="1:13" ht="15.15" customHeight="1" thickBot="1" x14ac:dyDescent="0.35">
      <c r="A8857" s="22"/>
      <c r="B8857" s="22"/>
      <c r="C8857" s="22"/>
      <c r="D8857" s="22"/>
      <c r="E8857" s="23"/>
      <c r="F8857" s="25" t="s">
        <v>16364</v>
      </c>
      <c r="G8857" s="25" t="s">
        <v>16365</v>
      </c>
      <c r="H8857" s="25" t="s">
        <v>16366</v>
      </c>
      <c r="I8857" s="25" t="s">
        <v>16367</v>
      </c>
      <c r="J8857" s="25" t="s">
        <v>16368</v>
      </c>
      <c r="K8857" s="25" t="s">
        <v>16369</v>
      </c>
      <c r="L8857" s="22"/>
      <c r="M8857" s="22"/>
    </row>
    <row r="8858" spans="1:13" ht="15.15" customHeight="1" thickBot="1" x14ac:dyDescent="0.35">
      <c r="A8858" s="22"/>
      <c r="B8858" s="22"/>
      <c r="C8858" s="22"/>
      <c r="D8858" s="26"/>
      <c r="E8858" s="27"/>
      <c r="F8858" s="28">
        <v>24</v>
      </c>
      <c r="G8858" s="29"/>
      <c r="H8858" s="29"/>
      <c r="I8858" s="29"/>
      <c r="J8858" s="31">
        <f>ROUND(F8858,3)</f>
        <v>24</v>
      </c>
      <c r="K8858" s="33">
        <f>SUM(J8858:J8858)</f>
        <v>24</v>
      </c>
      <c r="L8858" s="22"/>
      <c r="M8858" s="22"/>
    </row>
    <row r="8859" spans="1:13" ht="15.45" customHeight="1" thickBot="1" x14ac:dyDescent="0.35">
      <c r="A8859" s="10" t="s">
        <v>16370</v>
      </c>
      <c r="B8859" s="5" t="s">
        <v>16371</v>
      </c>
      <c r="C8859" s="5" t="s">
        <v>16372</v>
      </c>
      <c r="D8859" s="84" t="s">
        <v>16373</v>
      </c>
      <c r="E8859" s="84"/>
      <c r="F8859" s="84"/>
      <c r="G8859" s="84"/>
      <c r="H8859" s="84"/>
      <c r="I8859" s="84"/>
      <c r="J8859" s="84"/>
      <c r="K8859" s="20">
        <f>SUM(K8862:K8862)</f>
        <v>24</v>
      </c>
      <c r="L8859" s="21">
        <f>ROUND(0*(1+M2/100),2)</f>
        <v>0</v>
      </c>
      <c r="M8859" s="21">
        <f>ROUND(K8859*L8859,2)</f>
        <v>0</v>
      </c>
    </row>
    <row r="8860" spans="1:13" ht="58.35" customHeight="1" thickBot="1" x14ac:dyDescent="0.35">
      <c r="A8860" s="22"/>
      <c r="B8860" s="22"/>
      <c r="C8860" s="22"/>
      <c r="D8860" s="84" t="s">
        <v>16374</v>
      </c>
      <c r="E8860" s="84"/>
      <c r="F8860" s="84"/>
      <c r="G8860" s="84"/>
      <c r="H8860" s="84"/>
      <c r="I8860" s="84"/>
      <c r="J8860" s="84"/>
      <c r="K8860" s="84"/>
      <c r="L8860" s="84"/>
      <c r="M8860" s="84"/>
    </row>
    <row r="8861" spans="1:13" ht="15.15" customHeight="1" thickBot="1" x14ac:dyDescent="0.35">
      <c r="A8861" s="22"/>
      <c r="B8861" s="22"/>
      <c r="C8861" s="22"/>
      <c r="D8861" s="22"/>
      <c r="E8861" s="23"/>
      <c r="F8861" s="25" t="s">
        <v>16375</v>
      </c>
      <c r="G8861" s="25" t="s">
        <v>16376</v>
      </c>
      <c r="H8861" s="25" t="s">
        <v>16377</v>
      </c>
      <c r="I8861" s="25" t="s">
        <v>16378</v>
      </c>
      <c r="J8861" s="25" t="s">
        <v>16379</v>
      </c>
      <c r="K8861" s="25" t="s">
        <v>16380</v>
      </c>
      <c r="L8861" s="22"/>
      <c r="M8861" s="22"/>
    </row>
    <row r="8862" spans="1:13" ht="15.15" customHeight="1" thickBot="1" x14ac:dyDescent="0.35">
      <c r="A8862" s="22"/>
      <c r="B8862" s="22"/>
      <c r="C8862" s="22"/>
      <c r="D8862" s="26"/>
      <c r="E8862" s="27"/>
      <c r="F8862" s="28">
        <v>24</v>
      </c>
      <c r="G8862" s="29"/>
      <c r="H8862" s="29"/>
      <c r="I8862" s="29"/>
      <c r="J8862" s="31">
        <f>ROUND(F8862,3)</f>
        <v>24</v>
      </c>
      <c r="K8862" s="33">
        <f>SUM(J8862:J8862)</f>
        <v>24</v>
      </c>
      <c r="L8862" s="22"/>
      <c r="M8862" s="22"/>
    </row>
    <row r="8863" spans="1:13" ht="15.45" customHeight="1" thickBot="1" x14ac:dyDescent="0.35">
      <c r="A8863" s="10" t="s">
        <v>16381</v>
      </c>
      <c r="B8863" s="5" t="s">
        <v>16382</v>
      </c>
      <c r="C8863" s="5" t="s">
        <v>16383</v>
      </c>
      <c r="D8863" s="84" t="s">
        <v>16384</v>
      </c>
      <c r="E8863" s="84"/>
      <c r="F8863" s="84"/>
      <c r="G8863" s="84"/>
      <c r="H8863" s="84"/>
      <c r="I8863" s="84"/>
      <c r="J8863" s="84"/>
      <c r="K8863" s="20">
        <f>SUM(K8866:K8866)</f>
        <v>24</v>
      </c>
      <c r="L8863" s="21">
        <f>ROUND(0*(1+M2/100),2)</f>
        <v>0</v>
      </c>
      <c r="M8863" s="21">
        <f>ROUND(K8863*L8863,2)</f>
        <v>0</v>
      </c>
    </row>
    <row r="8864" spans="1:13" ht="58.35" customHeight="1" thickBot="1" x14ac:dyDescent="0.35">
      <c r="A8864" s="22"/>
      <c r="B8864" s="22"/>
      <c r="C8864" s="22"/>
      <c r="D8864" s="84" t="s">
        <v>16385</v>
      </c>
      <c r="E8864" s="84"/>
      <c r="F8864" s="84"/>
      <c r="G8864" s="84"/>
      <c r="H8864" s="84"/>
      <c r="I8864" s="84"/>
      <c r="J8864" s="84"/>
      <c r="K8864" s="84"/>
      <c r="L8864" s="84"/>
      <c r="M8864" s="84"/>
    </row>
    <row r="8865" spans="1:13" ht="15.15" customHeight="1" thickBot="1" x14ac:dyDescent="0.35">
      <c r="A8865" s="22"/>
      <c r="B8865" s="22"/>
      <c r="C8865" s="22"/>
      <c r="D8865" s="22"/>
      <c r="E8865" s="23"/>
      <c r="F8865" s="25" t="s">
        <v>16386</v>
      </c>
      <c r="G8865" s="25" t="s">
        <v>16387</v>
      </c>
      <c r="H8865" s="25" t="s">
        <v>16388</v>
      </c>
      <c r="I8865" s="25" t="s">
        <v>16389</v>
      </c>
      <c r="J8865" s="25" t="s">
        <v>16390</v>
      </c>
      <c r="K8865" s="25" t="s">
        <v>16391</v>
      </c>
      <c r="L8865" s="22"/>
      <c r="M8865" s="22"/>
    </row>
    <row r="8866" spans="1:13" ht="15.15" customHeight="1" thickBot="1" x14ac:dyDescent="0.35">
      <c r="A8866" s="22"/>
      <c r="B8866" s="22"/>
      <c r="C8866" s="22"/>
      <c r="D8866" s="26"/>
      <c r="E8866" s="27"/>
      <c r="F8866" s="28">
        <v>24</v>
      </c>
      <c r="G8866" s="29"/>
      <c r="H8866" s="29"/>
      <c r="I8866" s="29"/>
      <c r="J8866" s="31">
        <f>ROUND(F8866,3)</f>
        <v>24</v>
      </c>
      <c r="K8866" s="33">
        <f>SUM(J8866:J8866)</f>
        <v>24</v>
      </c>
      <c r="L8866" s="22"/>
      <c r="M8866" s="22"/>
    </row>
    <row r="8867" spans="1:13" ht="15.45" customHeight="1" thickBot="1" x14ac:dyDescent="0.35">
      <c r="A8867" s="10" t="s">
        <v>16392</v>
      </c>
      <c r="B8867" s="5" t="s">
        <v>16393</v>
      </c>
      <c r="C8867" s="5" t="s">
        <v>16394</v>
      </c>
      <c r="D8867" s="84" t="s">
        <v>16395</v>
      </c>
      <c r="E8867" s="84"/>
      <c r="F8867" s="84"/>
      <c r="G8867" s="84"/>
      <c r="H8867" s="84"/>
      <c r="I8867" s="84"/>
      <c r="J8867" s="84"/>
      <c r="K8867" s="20">
        <f>SUM(K8870:K8870)</f>
        <v>24</v>
      </c>
      <c r="L8867" s="21">
        <f>ROUND(0*(1+M2/100),2)</f>
        <v>0</v>
      </c>
      <c r="M8867" s="21">
        <f>ROUND(K8867*L8867,2)</f>
        <v>0</v>
      </c>
    </row>
    <row r="8868" spans="1:13" ht="67.5" customHeight="1" thickBot="1" x14ac:dyDescent="0.35">
      <c r="A8868" s="22"/>
      <c r="B8868" s="22"/>
      <c r="C8868" s="22"/>
      <c r="D8868" s="84" t="s">
        <v>16396</v>
      </c>
      <c r="E8868" s="84"/>
      <c r="F8868" s="84"/>
      <c r="G8868" s="84"/>
      <c r="H8868" s="84"/>
      <c r="I8868" s="84"/>
      <c r="J8868" s="84"/>
      <c r="K8868" s="84"/>
      <c r="L8868" s="84"/>
      <c r="M8868" s="84"/>
    </row>
    <row r="8869" spans="1:13" ht="15.15" customHeight="1" thickBot="1" x14ac:dyDescent="0.35">
      <c r="A8869" s="22"/>
      <c r="B8869" s="22"/>
      <c r="C8869" s="22"/>
      <c r="D8869" s="22"/>
      <c r="E8869" s="23"/>
      <c r="F8869" s="25" t="s">
        <v>16397</v>
      </c>
      <c r="G8869" s="25" t="s">
        <v>16398</v>
      </c>
      <c r="H8869" s="25" t="s">
        <v>16399</v>
      </c>
      <c r="I8869" s="25" t="s">
        <v>16400</v>
      </c>
      <c r="J8869" s="25" t="s">
        <v>16401</v>
      </c>
      <c r="K8869" s="25" t="s">
        <v>16402</v>
      </c>
      <c r="L8869" s="22"/>
      <c r="M8869" s="22"/>
    </row>
    <row r="8870" spans="1:13" ht="15.15" customHeight="1" thickBot="1" x14ac:dyDescent="0.35">
      <c r="A8870" s="22"/>
      <c r="B8870" s="22"/>
      <c r="C8870" s="22"/>
      <c r="D8870" s="26"/>
      <c r="E8870" s="27"/>
      <c r="F8870" s="28">
        <v>24</v>
      </c>
      <c r="G8870" s="29"/>
      <c r="H8870" s="29"/>
      <c r="I8870" s="29"/>
      <c r="J8870" s="31">
        <f>ROUND(F8870,3)</f>
        <v>24</v>
      </c>
      <c r="K8870" s="33">
        <f>SUM(J8870:J8870)</f>
        <v>24</v>
      </c>
      <c r="L8870" s="22"/>
      <c r="M8870" s="22"/>
    </row>
    <row r="8871" spans="1:13" ht="15.45" customHeight="1" thickBot="1" x14ac:dyDescent="0.35">
      <c r="A8871" s="10" t="s">
        <v>16403</v>
      </c>
      <c r="B8871" s="5" t="s">
        <v>16404</v>
      </c>
      <c r="C8871" s="5" t="s">
        <v>16405</v>
      </c>
      <c r="D8871" s="84" t="s">
        <v>16406</v>
      </c>
      <c r="E8871" s="84"/>
      <c r="F8871" s="84"/>
      <c r="G8871" s="84"/>
      <c r="H8871" s="84"/>
      <c r="I8871" s="84"/>
      <c r="J8871" s="84"/>
      <c r="K8871" s="20">
        <f>SUM(K8874:K8874)</f>
        <v>5</v>
      </c>
      <c r="L8871" s="21">
        <f>ROUND(0*(1+M2/100),2)</f>
        <v>0</v>
      </c>
      <c r="M8871" s="21">
        <f>ROUND(K8871*L8871,2)</f>
        <v>0</v>
      </c>
    </row>
    <row r="8872" spans="1:13" ht="30.6" customHeight="1" thickBot="1" x14ac:dyDescent="0.35">
      <c r="A8872" s="22"/>
      <c r="B8872" s="22"/>
      <c r="C8872" s="22"/>
      <c r="D8872" s="84" t="s">
        <v>16407</v>
      </c>
      <c r="E8872" s="84"/>
      <c r="F8872" s="84"/>
      <c r="G8872" s="84"/>
      <c r="H8872" s="84"/>
      <c r="I8872" s="84"/>
      <c r="J8872" s="84"/>
      <c r="K8872" s="84"/>
      <c r="L8872" s="84"/>
      <c r="M8872" s="84"/>
    </row>
    <row r="8873" spans="1:13" ht="15.15" customHeight="1" thickBot="1" x14ac:dyDescent="0.35">
      <c r="A8873" s="22"/>
      <c r="B8873" s="22"/>
      <c r="C8873" s="22"/>
      <c r="D8873" s="22"/>
      <c r="E8873" s="23"/>
      <c r="F8873" s="25" t="s">
        <v>16408</v>
      </c>
      <c r="G8873" s="25" t="s">
        <v>16409</v>
      </c>
      <c r="H8873" s="25" t="s">
        <v>16410</v>
      </c>
      <c r="I8873" s="25" t="s">
        <v>16411</v>
      </c>
      <c r="J8873" s="25" t="s">
        <v>16412</v>
      </c>
      <c r="K8873" s="25" t="s">
        <v>16413</v>
      </c>
      <c r="L8873" s="22"/>
      <c r="M8873" s="22"/>
    </row>
    <row r="8874" spans="1:13" ht="15.15" customHeight="1" thickBot="1" x14ac:dyDescent="0.35">
      <c r="A8874" s="22"/>
      <c r="B8874" s="22"/>
      <c r="C8874" s="22"/>
      <c r="D8874" s="26"/>
      <c r="E8874" s="27"/>
      <c r="F8874" s="28">
        <v>5</v>
      </c>
      <c r="G8874" s="29"/>
      <c r="H8874" s="29"/>
      <c r="I8874" s="29"/>
      <c r="J8874" s="31">
        <f>ROUND(F8874,3)</f>
        <v>5</v>
      </c>
      <c r="K8874" s="33">
        <f>SUM(J8874:J8874)</f>
        <v>5</v>
      </c>
      <c r="L8874" s="22"/>
      <c r="M8874" s="22"/>
    </row>
    <row r="8875" spans="1:13" ht="15.45" customHeight="1" thickBot="1" x14ac:dyDescent="0.35">
      <c r="A8875" s="10" t="s">
        <v>16414</v>
      </c>
      <c r="B8875" s="5" t="s">
        <v>16415</v>
      </c>
      <c r="C8875" s="5" t="s">
        <v>16416</v>
      </c>
      <c r="D8875" s="84" t="s">
        <v>16417</v>
      </c>
      <c r="E8875" s="84"/>
      <c r="F8875" s="84"/>
      <c r="G8875" s="84"/>
      <c r="H8875" s="84"/>
      <c r="I8875" s="84"/>
      <c r="J8875" s="84"/>
      <c r="K8875" s="20">
        <f>SUM(K8878:K8878)</f>
        <v>1</v>
      </c>
      <c r="L8875" s="21">
        <f>ROUND(0*(1+M2/100),2)</f>
        <v>0</v>
      </c>
      <c r="M8875" s="21">
        <f>ROUND(K8875*L8875,2)</f>
        <v>0</v>
      </c>
    </row>
    <row r="8876" spans="1:13" ht="30.6" customHeight="1" thickBot="1" x14ac:dyDescent="0.35">
      <c r="A8876" s="22"/>
      <c r="B8876" s="22"/>
      <c r="C8876" s="22"/>
      <c r="D8876" s="84" t="s">
        <v>16418</v>
      </c>
      <c r="E8876" s="84"/>
      <c r="F8876" s="84"/>
      <c r="G8876" s="84"/>
      <c r="H8876" s="84"/>
      <c r="I8876" s="84"/>
      <c r="J8876" s="84"/>
      <c r="K8876" s="84"/>
      <c r="L8876" s="84"/>
      <c r="M8876" s="84"/>
    </row>
    <row r="8877" spans="1:13" ht="15.15" customHeight="1" thickBot="1" x14ac:dyDescent="0.35">
      <c r="A8877" s="22"/>
      <c r="B8877" s="22"/>
      <c r="C8877" s="22"/>
      <c r="D8877" s="22"/>
      <c r="E8877" s="23"/>
      <c r="F8877" s="25" t="s">
        <v>16419</v>
      </c>
      <c r="G8877" s="25" t="s">
        <v>16420</v>
      </c>
      <c r="H8877" s="25" t="s">
        <v>16421</v>
      </c>
      <c r="I8877" s="25" t="s">
        <v>16422</v>
      </c>
      <c r="J8877" s="25" t="s">
        <v>16423</v>
      </c>
      <c r="K8877" s="25" t="s">
        <v>16424</v>
      </c>
      <c r="L8877" s="22"/>
      <c r="M8877" s="22"/>
    </row>
    <row r="8878" spans="1:13" ht="15.15" customHeight="1" thickBot="1" x14ac:dyDescent="0.35">
      <c r="A8878" s="22"/>
      <c r="B8878" s="22"/>
      <c r="C8878" s="22"/>
      <c r="D8878" s="26"/>
      <c r="E8878" s="27"/>
      <c r="F8878" s="28">
        <v>1</v>
      </c>
      <c r="G8878" s="29"/>
      <c r="H8878" s="29"/>
      <c r="I8878" s="29"/>
      <c r="J8878" s="31">
        <f>ROUND(F8878,3)</f>
        <v>1</v>
      </c>
      <c r="K8878" s="33">
        <f>SUM(J8878:J8878)</f>
        <v>1</v>
      </c>
      <c r="L8878" s="22"/>
      <c r="M8878" s="22"/>
    </row>
    <row r="8879" spans="1:13" ht="15.45" customHeight="1" thickBot="1" x14ac:dyDescent="0.35">
      <c r="A8879" s="10" t="s">
        <v>16425</v>
      </c>
      <c r="B8879" s="5" t="s">
        <v>16426</v>
      </c>
      <c r="C8879" s="5" t="s">
        <v>16427</v>
      </c>
      <c r="D8879" s="84" t="s">
        <v>16428</v>
      </c>
      <c r="E8879" s="84"/>
      <c r="F8879" s="84"/>
      <c r="G8879" s="84"/>
      <c r="H8879" s="84"/>
      <c r="I8879" s="84"/>
      <c r="J8879" s="84"/>
      <c r="K8879" s="20">
        <f>SUM(K8882:K8882)</f>
        <v>1</v>
      </c>
      <c r="L8879" s="21">
        <f>ROUND(0*(1+M2/100),2)</f>
        <v>0</v>
      </c>
      <c r="M8879" s="21">
        <f>ROUND(K8879*L8879,2)</f>
        <v>0</v>
      </c>
    </row>
    <row r="8880" spans="1:13" ht="30.6" customHeight="1" thickBot="1" x14ac:dyDescent="0.35">
      <c r="A8880" s="22"/>
      <c r="B8880" s="22"/>
      <c r="C8880" s="22"/>
      <c r="D8880" s="84" t="s">
        <v>16429</v>
      </c>
      <c r="E8880" s="84"/>
      <c r="F8880" s="84"/>
      <c r="G8880" s="84"/>
      <c r="H8880" s="84"/>
      <c r="I8880" s="84"/>
      <c r="J8880" s="84"/>
      <c r="K8880" s="84"/>
      <c r="L8880" s="84"/>
      <c r="M8880" s="84"/>
    </row>
    <row r="8881" spans="1:13" ht="15.15" customHeight="1" thickBot="1" x14ac:dyDescent="0.35">
      <c r="A8881" s="22"/>
      <c r="B8881" s="22"/>
      <c r="C8881" s="22"/>
      <c r="D8881" s="22"/>
      <c r="E8881" s="23"/>
      <c r="F8881" s="25" t="s">
        <v>16430</v>
      </c>
      <c r="G8881" s="25" t="s">
        <v>16431</v>
      </c>
      <c r="H8881" s="25" t="s">
        <v>16432</v>
      </c>
      <c r="I8881" s="25" t="s">
        <v>16433</v>
      </c>
      <c r="J8881" s="25" t="s">
        <v>16434</v>
      </c>
      <c r="K8881" s="25" t="s">
        <v>16435</v>
      </c>
      <c r="L8881" s="22"/>
      <c r="M8881" s="22"/>
    </row>
    <row r="8882" spans="1:13" ht="15.15" customHeight="1" thickBot="1" x14ac:dyDescent="0.35">
      <c r="A8882" s="22"/>
      <c r="B8882" s="22"/>
      <c r="C8882" s="22"/>
      <c r="D8882" s="26"/>
      <c r="E8882" s="27"/>
      <c r="F8882" s="28">
        <v>1</v>
      </c>
      <c r="G8882" s="29"/>
      <c r="H8882" s="29"/>
      <c r="I8882" s="29"/>
      <c r="J8882" s="31">
        <f>ROUND(F8882,3)</f>
        <v>1</v>
      </c>
      <c r="K8882" s="33">
        <f>SUM(J8882:J8882)</f>
        <v>1</v>
      </c>
      <c r="L8882" s="22"/>
      <c r="M8882" s="22"/>
    </row>
    <row r="8883" spans="1:13" ht="15.45" customHeight="1" thickBot="1" x14ac:dyDescent="0.35">
      <c r="A8883" s="10" t="s">
        <v>16436</v>
      </c>
      <c r="B8883" s="5" t="s">
        <v>16437</v>
      </c>
      <c r="C8883" s="5" t="s">
        <v>16438</v>
      </c>
      <c r="D8883" s="84" t="s">
        <v>16439</v>
      </c>
      <c r="E8883" s="84"/>
      <c r="F8883" s="84"/>
      <c r="G8883" s="84"/>
      <c r="H8883" s="84"/>
      <c r="I8883" s="84"/>
      <c r="J8883" s="84"/>
      <c r="K8883" s="20">
        <f>SUM(K8886:K8886)</f>
        <v>384</v>
      </c>
      <c r="L8883" s="21">
        <f>ROUND(0*(1+M2/100),2)</f>
        <v>0</v>
      </c>
      <c r="M8883" s="21">
        <f>ROUND(K8883*L8883,2)</f>
        <v>0</v>
      </c>
    </row>
    <row r="8884" spans="1:13" ht="30.6" customHeight="1" thickBot="1" x14ac:dyDescent="0.35">
      <c r="A8884" s="22"/>
      <c r="B8884" s="22"/>
      <c r="C8884" s="22"/>
      <c r="D8884" s="84" t="s">
        <v>16440</v>
      </c>
      <c r="E8884" s="84"/>
      <c r="F8884" s="84"/>
      <c r="G8884" s="84"/>
      <c r="H8884" s="84"/>
      <c r="I8884" s="84"/>
      <c r="J8884" s="84"/>
      <c r="K8884" s="84"/>
      <c r="L8884" s="84"/>
      <c r="M8884" s="84"/>
    </row>
    <row r="8885" spans="1:13" ht="15.15" customHeight="1" thickBot="1" x14ac:dyDescent="0.35">
      <c r="A8885" s="22"/>
      <c r="B8885" s="22"/>
      <c r="C8885" s="22"/>
      <c r="D8885" s="22"/>
      <c r="E8885" s="23"/>
      <c r="F8885" s="25" t="s">
        <v>16441</v>
      </c>
      <c r="G8885" s="25" t="s">
        <v>16442</v>
      </c>
      <c r="H8885" s="25" t="s">
        <v>16443</v>
      </c>
      <c r="I8885" s="25" t="s">
        <v>16444</v>
      </c>
      <c r="J8885" s="25" t="s">
        <v>16445</v>
      </c>
      <c r="K8885" s="25" t="s">
        <v>16446</v>
      </c>
      <c r="L8885" s="22"/>
      <c r="M8885" s="22"/>
    </row>
    <row r="8886" spans="1:13" ht="15.15" customHeight="1" thickBot="1" x14ac:dyDescent="0.35">
      <c r="A8886" s="22"/>
      <c r="B8886" s="22"/>
      <c r="C8886" s="22"/>
      <c r="D8886" s="26"/>
      <c r="E8886" s="27" t="s">
        <v>16447</v>
      </c>
      <c r="F8886" s="28">
        <v>4</v>
      </c>
      <c r="G8886" s="29">
        <v>4</v>
      </c>
      <c r="H8886" s="29">
        <v>24</v>
      </c>
      <c r="I8886" s="29"/>
      <c r="J8886" s="31">
        <f>ROUND(F8886*G8886*H8886,3)</f>
        <v>384</v>
      </c>
      <c r="K8886" s="33">
        <f>SUM(J8886:J8886)</f>
        <v>384</v>
      </c>
      <c r="L8886" s="22"/>
      <c r="M8886" s="22"/>
    </row>
    <row r="8887" spans="1:13" ht="15.45" customHeight="1" thickBot="1" x14ac:dyDescent="0.35">
      <c r="A8887" s="34"/>
      <c r="B8887" s="34"/>
      <c r="C8887" s="34"/>
      <c r="D8887" s="35" t="s">
        <v>16448</v>
      </c>
      <c r="E8887" s="36"/>
      <c r="F8887" s="36"/>
      <c r="G8887" s="36"/>
      <c r="H8887" s="36"/>
      <c r="I8887" s="36"/>
      <c r="J8887" s="36"/>
      <c r="K8887" s="36"/>
      <c r="L8887" s="37">
        <f>M8830+M8837+M8844+M8851+M8855+M8859+M8863+M8867+M8871+M8875+M8879+M8883</f>
        <v>0</v>
      </c>
      <c r="M8887" s="37">
        <f>ROUND(L8887,2)</f>
        <v>0</v>
      </c>
    </row>
    <row r="8888" spans="1:13" ht="15.45" customHeight="1" thickBot="1" x14ac:dyDescent="0.35">
      <c r="A8888" s="38" t="s">
        <v>16449</v>
      </c>
      <c r="B8888" s="38" t="s">
        <v>16450</v>
      </c>
      <c r="C8888" s="39"/>
      <c r="D8888" s="85" t="s">
        <v>16451</v>
      </c>
      <c r="E8888" s="85"/>
      <c r="F8888" s="85"/>
      <c r="G8888" s="85"/>
      <c r="H8888" s="85"/>
      <c r="I8888" s="85"/>
      <c r="J8888" s="85"/>
      <c r="K8888" s="39"/>
      <c r="L8888" s="40">
        <f>L8917</f>
        <v>0</v>
      </c>
      <c r="M8888" s="40">
        <f>ROUND(L8888,2)</f>
        <v>0</v>
      </c>
    </row>
    <row r="8889" spans="1:13" ht="15.45" customHeight="1" thickBot="1" x14ac:dyDescent="0.35">
      <c r="A8889" s="10" t="s">
        <v>16452</v>
      </c>
      <c r="B8889" s="5" t="s">
        <v>16453</v>
      </c>
      <c r="C8889" s="5" t="s">
        <v>16454</v>
      </c>
      <c r="D8889" s="84" t="s">
        <v>16455</v>
      </c>
      <c r="E8889" s="84"/>
      <c r="F8889" s="84"/>
      <c r="G8889" s="84"/>
      <c r="H8889" s="84"/>
      <c r="I8889" s="84"/>
      <c r="J8889" s="84"/>
      <c r="K8889" s="20">
        <f>SUM(K8892:K8892)</f>
        <v>300</v>
      </c>
      <c r="L8889" s="21">
        <f>ROUND(0*(1+M2/100),2)</f>
        <v>0</v>
      </c>
      <c r="M8889" s="21">
        <f>ROUND(K8889*L8889,2)</f>
        <v>0</v>
      </c>
    </row>
    <row r="8890" spans="1:13" ht="30.6" customHeight="1" thickBot="1" x14ac:dyDescent="0.35">
      <c r="A8890" s="22"/>
      <c r="B8890" s="22"/>
      <c r="C8890" s="22"/>
      <c r="D8890" s="84" t="s">
        <v>16456</v>
      </c>
      <c r="E8890" s="84"/>
      <c r="F8890" s="84"/>
      <c r="G8890" s="84"/>
      <c r="H8890" s="84"/>
      <c r="I8890" s="84"/>
      <c r="J8890" s="84"/>
      <c r="K8890" s="84"/>
      <c r="L8890" s="84"/>
      <c r="M8890" s="84"/>
    </row>
    <row r="8891" spans="1:13" ht="15.15" customHeight="1" thickBot="1" x14ac:dyDescent="0.35">
      <c r="A8891" s="22"/>
      <c r="B8891" s="22"/>
      <c r="C8891" s="22"/>
      <c r="D8891" s="22"/>
      <c r="E8891" s="23"/>
      <c r="F8891" s="25" t="s">
        <v>16457</v>
      </c>
      <c r="G8891" s="25" t="s">
        <v>16458</v>
      </c>
      <c r="H8891" s="25" t="s">
        <v>16459</v>
      </c>
      <c r="I8891" s="25" t="s">
        <v>16460</v>
      </c>
      <c r="J8891" s="25" t="s">
        <v>16461</v>
      </c>
      <c r="K8891" s="25" t="s">
        <v>16462</v>
      </c>
      <c r="L8891" s="22"/>
      <c r="M8891" s="22"/>
    </row>
    <row r="8892" spans="1:13" ht="15.15" customHeight="1" thickBot="1" x14ac:dyDescent="0.35">
      <c r="A8892" s="22"/>
      <c r="B8892" s="22"/>
      <c r="C8892" s="22"/>
      <c r="D8892" s="26"/>
      <c r="E8892" s="27"/>
      <c r="F8892" s="28">
        <v>300</v>
      </c>
      <c r="G8892" s="29"/>
      <c r="H8892" s="29"/>
      <c r="I8892" s="29"/>
      <c r="J8892" s="31">
        <f>ROUND(F8892,3)</f>
        <v>300</v>
      </c>
      <c r="K8892" s="33">
        <f>SUM(J8892:J8892)</f>
        <v>300</v>
      </c>
      <c r="L8892" s="22"/>
      <c r="M8892" s="22"/>
    </row>
    <row r="8893" spans="1:13" ht="15.45" customHeight="1" thickBot="1" x14ac:dyDescent="0.35">
      <c r="A8893" s="10" t="s">
        <v>16463</v>
      </c>
      <c r="B8893" s="5" t="s">
        <v>16464</v>
      </c>
      <c r="C8893" s="5" t="s">
        <v>16465</v>
      </c>
      <c r="D8893" s="84" t="s">
        <v>16466</v>
      </c>
      <c r="E8893" s="84"/>
      <c r="F8893" s="84"/>
      <c r="G8893" s="84"/>
      <c r="H8893" s="84"/>
      <c r="I8893" s="84"/>
      <c r="J8893" s="84"/>
      <c r="K8893" s="20">
        <f>SUM(K8896:K8896)</f>
        <v>10</v>
      </c>
      <c r="L8893" s="21">
        <f>ROUND(0*(1+M2/100),2)</f>
        <v>0</v>
      </c>
      <c r="M8893" s="21">
        <f>ROUND(K8893*L8893,2)</f>
        <v>0</v>
      </c>
    </row>
    <row r="8894" spans="1:13" ht="39.75" customHeight="1" thickBot="1" x14ac:dyDescent="0.35">
      <c r="A8894" s="22"/>
      <c r="B8894" s="22"/>
      <c r="C8894" s="22"/>
      <c r="D8894" s="84" t="s">
        <v>16467</v>
      </c>
      <c r="E8894" s="84"/>
      <c r="F8894" s="84"/>
      <c r="G8894" s="84"/>
      <c r="H8894" s="84"/>
      <c r="I8894" s="84"/>
      <c r="J8894" s="84"/>
      <c r="K8894" s="84"/>
      <c r="L8894" s="84"/>
      <c r="M8894" s="84"/>
    </row>
    <row r="8895" spans="1:13" ht="15.15" customHeight="1" thickBot="1" x14ac:dyDescent="0.35">
      <c r="A8895" s="22"/>
      <c r="B8895" s="22"/>
      <c r="C8895" s="22"/>
      <c r="D8895" s="22"/>
      <c r="E8895" s="23"/>
      <c r="F8895" s="25" t="s">
        <v>16468</v>
      </c>
      <c r="G8895" s="25" t="s">
        <v>16469</v>
      </c>
      <c r="H8895" s="25" t="s">
        <v>16470</v>
      </c>
      <c r="I8895" s="25" t="s">
        <v>16471</v>
      </c>
      <c r="J8895" s="25" t="s">
        <v>16472</v>
      </c>
      <c r="K8895" s="25" t="s">
        <v>16473</v>
      </c>
      <c r="L8895" s="22"/>
      <c r="M8895" s="22"/>
    </row>
    <row r="8896" spans="1:13" ht="15.15" customHeight="1" thickBot="1" x14ac:dyDescent="0.35">
      <c r="A8896" s="22"/>
      <c r="B8896" s="22"/>
      <c r="C8896" s="22"/>
      <c r="D8896" s="26"/>
      <c r="E8896" s="27"/>
      <c r="F8896" s="28">
        <v>10</v>
      </c>
      <c r="G8896" s="29"/>
      <c r="H8896" s="29"/>
      <c r="I8896" s="29"/>
      <c r="J8896" s="31">
        <f>ROUND(F8896,3)</f>
        <v>10</v>
      </c>
      <c r="K8896" s="33">
        <f>SUM(J8896:J8896)</f>
        <v>10</v>
      </c>
      <c r="L8896" s="22"/>
      <c r="M8896" s="22"/>
    </row>
    <row r="8897" spans="1:13" ht="15.45" customHeight="1" thickBot="1" x14ac:dyDescent="0.35">
      <c r="A8897" s="10" t="s">
        <v>16474</v>
      </c>
      <c r="B8897" s="5" t="s">
        <v>16475</v>
      </c>
      <c r="C8897" s="5" t="s">
        <v>16476</v>
      </c>
      <c r="D8897" s="84" t="s">
        <v>16477</v>
      </c>
      <c r="E8897" s="84"/>
      <c r="F8897" s="84"/>
      <c r="G8897" s="84"/>
      <c r="H8897" s="84"/>
      <c r="I8897" s="84"/>
      <c r="J8897" s="84"/>
      <c r="K8897" s="20">
        <f>SUM(K8900:K8900)</f>
        <v>8</v>
      </c>
      <c r="L8897" s="21">
        <f>ROUND(0*(1+M2/100),2)</f>
        <v>0</v>
      </c>
      <c r="M8897" s="21">
        <f>ROUND(K8897*L8897,2)</f>
        <v>0</v>
      </c>
    </row>
    <row r="8898" spans="1:13" ht="39.75" customHeight="1" thickBot="1" x14ac:dyDescent="0.35">
      <c r="A8898" s="22"/>
      <c r="B8898" s="22"/>
      <c r="C8898" s="22"/>
      <c r="D8898" s="84" t="s">
        <v>16478</v>
      </c>
      <c r="E8898" s="84"/>
      <c r="F8898" s="84"/>
      <c r="G8898" s="84"/>
      <c r="H8898" s="84"/>
      <c r="I8898" s="84"/>
      <c r="J8898" s="84"/>
      <c r="K8898" s="84"/>
      <c r="L8898" s="84"/>
      <c r="M8898" s="84"/>
    </row>
    <row r="8899" spans="1:13" ht="15.15" customHeight="1" thickBot="1" x14ac:dyDescent="0.35">
      <c r="A8899" s="22"/>
      <c r="B8899" s="22"/>
      <c r="C8899" s="22"/>
      <c r="D8899" s="22"/>
      <c r="E8899" s="23"/>
      <c r="F8899" s="25" t="s">
        <v>16479</v>
      </c>
      <c r="G8899" s="25" t="s">
        <v>16480</v>
      </c>
      <c r="H8899" s="25" t="s">
        <v>16481</v>
      </c>
      <c r="I8899" s="25" t="s">
        <v>16482</v>
      </c>
      <c r="J8899" s="25" t="s">
        <v>16483</v>
      </c>
      <c r="K8899" s="25" t="s">
        <v>16484</v>
      </c>
      <c r="L8899" s="22"/>
      <c r="M8899" s="22"/>
    </row>
    <row r="8900" spans="1:13" ht="15.15" customHeight="1" thickBot="1" x14ac:dyDescent="0.35">
      <c r="A8900" s="22"/>
      <c r="B8900" s="22"/>
      <c r="C8900" s="22"/>
      <c r="D8900" s="26"/>
      <c r="E8900" s="27"/>
      <c r="F8900" s="28">
        <v>8</v>
      </c>
      <c r="G8900" s="29"/>
      <c r="H8900" s="29"/>
      <c r="I8900" s="29"/>
      <c r="J8900" s="31">
        <f>ROUND(F8900,3)</f>
        <v>8</v>
      </c>
      <c r="K8900" s="33">
        <f>SUM(J8900:J8900)</f>
        <v>8</v>
      </c>
      <c r="L8900" s="22"/>
      <c r="M8900" s="22"/>
    </row>
    <row r="8901" spans="1:13" ht="15.45" customHeight="1" thickBot="1" x14ac:dyDescent="0.35">
      <c r="A8901" s="10" t="s">
        <v>16485</v>
      </c>
      <c r="B8901" s="5" t="s">
        <v>16486</v>
      </c>
      <c r="C8901" s="5" t="s">
        <v>16487</v>
      </c>
      <c r="D8901" s="84" t="s">
        <v>16488</v>
      </c>
      <c r="E8901" s="84"/>
      <c r="F8901" s="84"/>
      <c r="G8901" s="84"/>
      <c r="H8901" s="84"/>
      <c r="I8901" s="84"/>
      <c r="J8901" s="84"/>
      <c r="K8901" s="20">
        <f>SUM(K8904:K8904)</f>
        <v>3</v>
      </c>
      <c r="L8901" s="21">
        <f>ROUND(0*(1+M2/100),2)</f>
        <v>0</v>
      </c>
      <c r="M8901" s="21">
        <f>ROUND(K8901*L8901,2)</f>
        <v>0</v>
      </c>
    </row>
    <row r="8902" spans="1:13" ht="39.75" customHeight="1" thickBot="1" x14ac:dyDescent="0.35">
      <c r="A8902" s="22"/>
      <c r="B8902" s="22"/>
      <c r="C8902" s="22"/>
      <c r="D8902" s="84" t="s">
        <v>16489</v>
      </c>
      <c r="E8902" s="84"/>
      <c r="F8902" s="84"/>
      <c r="G8902" s="84"/>
      <c r="H8902" s="84"/>
      <c r="I8902" s="84"/>
      <c r="J8902" s="84"/>
      <c r="K8902" s="84"/>
      <c r="L8902" s="84"/>
      <c r="M8902" s="84"/>
    </row>
    <row r="8903" spans="1:13" ht="15.15" customHeight="1" thickBot="1" x14ac:dyDescent="0.35">
      <c r="A8903" s="22"/>
      <c r="B8903" s="22"/>
      <c r="C8903" s="22"/>
      <c r="D8903" s="22"/>
      <c r="E8903" s="23"/>
      <c r="F8903" s="25" t="s">
        <v>16490</v>
      </c>
      <c r="G8903" s="25" t="s">
        <v>16491</v>
      </c>
      <c r="H8903" s="25" t="s">
        <v>16492</v>
      </c>
      <c r="I8903" s="25" t="s">
        <v>16493</v>
      </c>
      <c r="J8903" s="25" t="s">
        <v>16494</v>
      </c>
      <c r="K8903" s="25" t="s">
        <v>16495</v>
      </c>
      <c r="L8903" s="22"/>
      <c r="M8903" s="22"/>
    </row>
    <row r="8904" spans="1:13" ht="15.15" customHeight="1" thickBot="1" x14ac:dyDescent="0.35">
      <c r="A8904" s="22"/>
      <c r="B8904" s="22"/>
      <c r="C8904" s="22"/>
      <c r="D8904" s="26"/>
      <c r="E8904" s="27"/>
      <c r="F8904" s="28">
        <v>3</v>
      </c>
      <c r="G8904" s="29"/>
      <c r="H8904" s="29"/>
      <c r="I8904" s="29"/>
      <c r="J8904" s="31">
        <f>ROUND(F8904,3)</f>
        <v>3</v>
      </c>
      <c r="K8904" s="33">
        <f>SUM(J8904:J8904)</f>
        <v>3</v>
      </c>
      <c r="L8904" s="22"/>
      <c r="M8904" s="22"/>
    </row>
    <row r="8905" spans="1:13" ht="15.45" customHeight="1" thickBot="1" x14ac:dyDescent="0.35">
      <c r="A8905" s="10" t="s">
        <v>16496</v>
      </c>
      <c r="B8905" s="5" t="s">
        <v>16497</v>
      </c>
      <c r="C8905" s="5" t="s">
        <v>16498</v>
      </c>
      <c r="D8905" s="84" t="s">
        <v>16499</v>
      </c>
      <c r="E8905" s="84"/>
      <c r="F8905" s="84"/>
      <c r="G8905" s="84"/>
      <c r="H8905" s="84"/>
      <c r="I8905" s="84"/>
      <c r="J8905" s="84"/>
      <c r="K8905" s="20">
        <f>SUM(K8908:K8908)</f>
        <v>3</v>
      </c>
      <c r="L8905" s="21">
        <f>ROUND(0*(1+M2/100),2)</f>
        <v>0</v>
      </c>
      <c r="M8905" s="21">
        <f>ROUND(K8905*L8905,2)</f>
        <v>0</v>
      </c>
    </row>
    <row r="8906" spans="1:13" ht="39.75" customHeight="1" thickBot="1" x14ac:dyDescent="0.35">
      <c r="A8906" s="22"/>
      <c r="B8906" s="22"/>
      <c r="C8906" s="22"/>
      <c r="D8906" s="84" t="s">
        <v>16500</v>
      </c>
      <c r="E8906" s="84"/>
      <c r="F8906" s="84"/>
      <c r="G8906" s="84"/>
      <c r="H8906" s="84"/>
      <c r="I8906" s="84"/>
      <c r="J8906" s="84"/>
      <c r="K8906" s="84"/>
      <c r="L8906" s="84"/>
      <c r="M8906" s="84"/>
    </row>
    <row r="8907" spans="1:13" ht="15.15" customHeight="1" thickBot="1" x14ac:dyDescent="0.35">
      <c r="A8907" s="22"/>
      <c r="B8907" s="22"/>
      <c r="C8907" s="22"/>
      <c r="D8907" s="22"/>
      <c r="E8907" s="23"/>
      <c r="F8907" s="25" t="s">
        <v>16501</v>
      </c>
      <c r="G8907" s="25" t="s">
        <v>16502</v>
      </c>
      <c r="H8907" s="25" t="s">
        <v>16503</v>
      </c>
      <c r="I8907" s="25" t="s">
        <v>16504</v>
      </c>
      <c r="J8907" s="25" t="s">
        <v>16505</v>
      </c>
      <c r="K8907" s="25" t="s">
        <v>16506</v>
      </c>
      <c r="L8907" s="22"/>
      <c r="M8907" s="22"/>
    </row>
    <row r="8908" spans="1:13" ht="15.15" customHeight="1" thickBot="1" x14ac:dyDescent="0.35">
      <c r="A8908" s="22"/>
      <c r="B8908" s="22"/>
      <c r="C8908" s="22"/>
      <c r="D8908" s="26"/>
      <c r="E8908" s="27"/>
      <c r="F8908" s="28">
        <v>3</v>
      </c>
      <c r="G8908" s="29"/>
      <c r="H8908" s="29"/>
      <c r="I8908" s="29"/>
      <c r="J8908" s="31">
        <f>ROUND(F8908,3)</f>
        <v>3</v>
      </c>
      <c r="K8908" s="33">
        <f>SUM(J8908:J8908)</f>
        <v>3</v>
      </c>
      <c r="L8908" s="22"/>
      <c r="M8908" s="22"/>
    </row>
    <row r="8909" spans="1:13" ht="15.45" customHeight="1" thickBot="1" x14ac:dyDescent="0.35">
      <c r="A8909" s="10" t="s">
        <v>16507</v>
      </c>
      <c r="B8909" s="5" t="s">
        <v>16508</v>
      </c>
      <c r="C8909" s="5" t="s">
        <v>16509</v>
      </c>
      <c r="D8909" s="84" t="s">
        <v>16510</v>
      </c>
      <c r="E8909" s="84"/>
      <c r="F8909" s="84"/>
      <c r="G8909" s="84"/>
      <c r="H8909" s="84"/>
      <c r="I8909" s="84"/>
      <c r="J8909" s="84"/>
      <c r="K8909" s="20">
        <f>SUM(K8912:K8912)</f>
        <v>5</v>
      </c>
      <c r="L8909" s="21">
        <f>ROUND(0*(1+M2/100),2)</f>
        <v>0</v>
      </c>
      <c r="M8909" s="21">
        <f>ROUND(K8909*L8909,2)</f>
        <v>0</v>
      </c>
    </row>
    <row r="8910" spans="1:13" ht="39.75" customHeight="1" thickBot="1" x14ac:dyDescent="0.35">
      <c r="A8910" s="22"/>
      <c r="B8910" s="22"/>
      <c r="C8910" s="22"/>
      <c r="D8910" s="84" t="s">
        <v>16511</v>
      </c>
      <c r="E8910" s="84"/>
      <c r="F8910" s="84"/>
      <c r="G8910" s="84"/>
      <c r="H8910" s="84"/>
      <c r="I8910" s="84"/>
      <c r="J8910" s="84"/>
      <c r="K8910" s="84"/>
      <c r="L8910" s="84"/>
      <c r="M8910" s="84"/>
    </row>
    <row r="8911" spans="1:13" ht="15.15" customHeight="1" thickBot="1" x14ac:dyDescent="0.35">
      <c r="A8911" s="22"/>
      <c r="B8911" s="22"/>
      <c r="C8911" s="22"/>
      <c r="D8911" s="22"/>
      <c r="E8911" s="23"/>
      <c r="F8911" s="25" t="s">
        <v>16512</v>
      </c>
      <c r="G8911" s="25" t="s">
        <v>16513</v>
      </c>
      <c r="H8911" s="25" t="s">
        <v>16514</v>
      </c>
      <c r="I8911" s="25" t="s">
        <v>16515</v>
      </c>
      <c r="J8911" s="25" t="s">
        <v>16516</v>
      </c>
      <c r="K8911" s="25" t="s">
        <v>16517</v>
      </c>
      <c r="L8911" s="22"/>
      <c r="M8911" s="22"/>
    </row>
    <row r="8912" spans="1:13" ht="15.15" customHeight="1" thickBot="1" x14ac:dyDescent="0.35">
      <c r="A8912" s="22"/>
      <c r="B8912" s="22"/>
      <c r="C8912" s="22"/>
      <c r="D8912" s="26"/>
      <c r="E8912" s="27"/>
      <c r="F8912" s="28">
        <v>5</v>
      </c>
      <c r="G8912" s="29"/>
      <c r="H8912" s="29"/>
      <c r="I8912" s="29"/>
      <c r="J8912" s="31">
        <f>ROUND(F8912,3)</f>
        <v>5</v>
      </c>
      <c r="K8912" s="33">
        <f>SUM(J8912:J8912)</f>
        <v>5</v>
      </c>
      <c r="L8912" s="22"/>
      <c r="M8912" s="22"/>
    </row>
    <row r="8913" spans="1:13" ht="15.45" customHeight="1" thickBot="1" x14ac:dyDescent="0.35">
      <c r="A8913" s="10" t="s">
        <v>16518</v>
      </c>
      <c r="B8913" s="5" t="s">
        <v>16519</v>
      </c>
      <c r="C8913" s="5" t="s">
        <v>16520</v>
      </c>
      <c r="D8913" s="84" t="s">
        <v>16521</v>
      </c>
      <c r="E8913" s="84"/>
      <c r="F8913" s="84"/>
      <c r="G8913" s="84"/>
      <c r="H8913" s="84"/>
      <c r="I8913" s="84"/>
      <c r="J8913" s="84"/>
      <c r="K8913" s="20">
        <f>SUM(K8916:K8916)</f>
        <v>1</v>
      </c>
      <c r="L8913" s="21">
        <f>ROUND(0*(1+M2/100),2)</f>
        <v>0</v>
      </c>
      <c r="M8913" s="21">
        <f>ROUND(K8913*L8913,2)</f>
        <v>0</v>
      </c>
    </row>
    <row r="8914" spans="1:13" ht="30.6" customHeight="1" thickBot="1" x14ac:dyDescent="0.35">
      <c r="A8914" s="22"/>
      <c r="B8914" s="22"/>
      <c r="C8914" s="22"/>
      <c r="D8914" s="84" t="s">
        <v>16522</v>
      </c>
      <c r="E8914" s="84"/>
      <c r="F8914" s="84"/>
      <c r="G8914" s="84"/>
      <c r="H8914" s="84"/>
      <c r="I8914" s="84"/>
      <c r="J8914" s="84"/>
      <c r="K8914" s="84"/>
      <c r="L8914" s="84"/>
      <c r="M8914" s="84"/>
    </row>
    <row r="8915" spans="1:13" ht="15.15" customHeight="1" thickBot="1" x14ac:dyDescent="0.35">
      <c r="A8915" s="22"/>
      <c r="B8915" s="22"/>
      <c r="C8915" s="22"/>
      <c r="D8915" s="22"/>
      <c r="E8915" s="23"/>
      <c r="F8915" s="25" t="s">
        <v>16523</v>
      </c>
      <c r="G8915" s="25" t="s">
        <v>16524</v>
      </c>
      <c r="H8915" s="25" t="s">
        <v>16525</v>
      </c>
      <c r="I8915" s="25" t="s">
        <v>16526</v>
      </c>
      <c r="J8915" s="25" t="s">
        <v>16527</v>
      </c>
      <c r="K8915" s="25" t="s">
        <v>16528</v>
      </c>
      <c r="L8915" s="22"/>
      <c r="M8915" s="22"/>
    </row>
    <row r="8916" spans="1:13" ht="15.15" customHeight="1" thickBot="1" x14ac:dyDescent="0.35">
      <c r="A8916" s="22"/>
      <c r="B8916" s="22"/>
      <c r="C8916" s="22"/>
      <c r="D8916" s="26"/>
      <c r="E8916" s="27"/>
      <c r="F8916" s="28">
        <v>1</v>
      </c>
      <c r="G8916" s="29"/>
      <c r="H8916" s="29"/>
      <c r="I8916" s="29"/>
      <c r="J8916" s="31">
        <f>ROUND(F8916,3)</f>
        <v>1</v>
      </c>
      <c r="K8916" s="33">
        <f>SUM(J8916:J8916)</f>
        <v>1</v>
      </c>
      <c r="L8916" s="22"/>
      <c r="M8916" s="22"/>
    </row>
    <row r="8917" spans="1:13" ht="15.45" customHeight="1" thickBot="1" x14ac:dyDescent="0.35">
      <c r="A8917" s="34"/>
      <c r="B8917" s="34"/>
      <c r="C8917" s="34"/>
      <c r="D8917" s="35" t="s">
        <v>16529</v>
      </c>
      <c r="E8917" s="36"/>
      <c r="F8917" s="36"/>
      <c r="G8917" s="36"/>
      <c r="H8917" s="36"/>
      <c r="I8917" s="36"/>
      <c r="J8917" s="36"/>
      <c r="K8917" s="36"/>
      <c r="L8917" s="37">
        <f>M8889+M8893+M8897+M8901+M8905+M8909+M8913</f>
        <v>0</v>
      </c>
      <c r="M8917" s="37">
        <f>ROUND(L8917,2)</f>
        <v>0</v>
      </c>
    </row>
    <row r="8918" spans="1:13" ht="15.45" customHeight="1" thickBot="1" x14ac:dyDescent="0.35">
      <c r="A8918" s="43"/>
      <c r="B8918" s="43"/>
      <c r="C8918" s="43"/>
      <c r="D8918" s="44" t="s">
        <v>16530</v>
      </c>
      <c r="E8918" s="45"/>
      <c r="F8918" s="45"/>
      <c r="G8918" s="45"/>
      <c r="H8918" s="45"/>
      <c r="I8918" s="45"/>
      <c r="J8918" s="45"/>
      <c r="K8918" s="45"/>
      <c r="L8918" s="46">
        <f>M8802+M8816+M8822+M8828+M8887+M8917</f>
        <v>0</v>
      </c>
      <c r="M8918" s="46">
        <f>ROUND(L8918,2)</f>
        <v>0</v>
      </c>
    </row>
    <row r="8919" spans="1:13" ht="15.45" customHeight="1" thickBot="1" x14ac:dyDescent="0.35">
      <c r="A8919" s="47" t="s">
        <v>16531</v>
      </c>
      <c r="B8919" s="47" t="s">
        <v>16532</v>
      </c>
      <c r="C8919" s="48"/>
      <c r="D8919" s="86" t="s">
        <v>16533</v>
      </c>
      <c r="E8919" s="86"/>
      <c r="F8919" s="86"/>
      <c r="G8919" s="86"/>
      <c r="H8919" s="86"/>
      <c r="I8919" s="86"/>
      <c r="J8919" s="86"/>
      <c r="K8919" s="48"/>
      <c r="L8919" s="49">
        <f>L8993</f>
        <v>0</v>
      </c>
      <c r="M8919" s="49">
        <f>ROUND(L8919,2)</f>
        <v>0</v>
      </c>
    </row>
    <row r="8920" spans="1:13" ht="15.45" customHeight="1" thickBot="1" x14ac:dyDescent="0.35">
      <c r="A8920" s="10" t="s">
        <v>16534</v>
      </c>
      <c r="B8920" s="5" t="s">
        <v>16535</v>
      </c>
      <c r="C8920" s="5" t="s">
        <v>16536</v>
      </c>
      <c r="D8920" s="84" t="s">
        <v>16537</v>
      </c>
      <c r="E8920" s="84"/>
      <c r="F8920" s="84"/>
      <c r="G8920" s="84"/>
      <c r="H8920" s="84"/>
      <c r="I8920" s="84"/>
      <c r="J8920" s="84"/>
      <c r="K8920" s="20">
        <f>SUM(K8923:K8923)</f>
        <v>144</v>
      </c>
      <c r="L8920" s="21">
        <f>ROUND(0*(1+M2/100),2)</f>
        <v>0</v>
      </c>
      <c r="M8920" s="21">
        <f>ROUND(K8920*L8920,2)</f>
        <v>0</v>
      </c>
    </row>
    <row r="8921" spans="1:13" ht="49.05" customHeight="1" thickBot="1" x14ac:dyDescent="0.35">
      <c r="A8921" s="22"/>
      <c r="B8921" s="22"/>
      <c r="C8921" s="22"/>
      <c r="D8921" s="84" t="s">
        <v>16538</v>
      </c>
      <c r="E8921" s="84"/>
      <c r="F8921" s="84"/>
      <c r="G8921" s="84"/>
      <c r="H8921" s="84"/>
      <c r="I8921" s="84"/>
      <c r="J8921" s="84"/>
      <c r="K8921" s="84"/>
      <c r="L8921" s="84"/>
      <c r="M8921" s="84"/>
    </row>
    <row r="8922" spans="1:13" ht="15.15" customHeight="1" thickBot="1" x14ac:dyDescent="0.35">
      <c r="A8922" s="22"/>
      <c r="B8922" s="22"/>
      <c r="C8922" s="22"/>
      <c r="D8922" s="22"/>
      <c r="E8922" s="23"/>
      <c r="F8922" s="25" t="s">
        <v>16539</v>
      </c>
      <c r="G8922" s="25" t="s">
        <v>16540</v>
      </c>
      <c r="H8922" s="25" t="s">
        <v>16541</v>
      </c>
      <c r="I8922" s="25" t="s">
        <v>16542</v>
      </c>
      <c r="J8922" s="25" t="s">
        <v>16543</v>
      </c>
      <c r="K8922" s="25" t="s">
        <v>16544</v>
      </c>
      <c r="L8922" s="22"/>
      <c r="M8922" s="22"/>
    </row>
    <row r="8923" spans="1:13" ht="21.3" customHeight="1" thickBot="1" x14ac:dyDescent="0.35">
      <c r="A8923" s="22"/>
      <c r="B8923" s="22"/>
      <c r="C8923" s="22"/>
      <c r="D8923" s="26"/>
      <c r="E8923" s="27" t="s">
        <v>16545</v>
      </c>
      <c r="F8923" s="28">
        <v>1</v>
      </c>
      <c r="G8923" s="29">
        <v>80</v>
      </c>
      <c r="H8923" s="29">
        <v>1.8</v>
      </c>
      <c r="I8923" s="29"/>
      <c r="J8923" s="31">
        <f>ROUND(F8923*G8923*H8923,3)</f>
        <v>144</v>
      </c>
      <c r="K8923" s="33">
        <f>SUM(J8923:J8923)</f>
        <v>144</v>
      </c>
      <c r="L8923" s="22"/>
      <c r="M8923" s="22"/>
    </row>
    <row r="8924" spans="1:13" ht="15.45" customHeight="1" thickBot="1" x14ac:dyDescent="0.35">
      <c r="A8924" s="10" t="s">
        <v>16546</v>
      </c>
      <c r="B8924" s="5" t="s">
        <v>16547</v>
      </c>
      <c r="C8924" s="5" t="s">
        <v>16548</v>
      </c>
      <c r="D8924" s="84" t="s">
        <v>16549</v>
      </c>
      <c r="E8924" s="84"/>
      <c r="F8924" s="84"/>
      <c r="G8924" s="84"/>
      <c r="H8924" s="84"/>
      <c r="I8924" s="84"/>
      <c r="J8924" s="84"/>
      <c r="K8924" s="20">
        <f>SUM(K8927:K8928)</f>
        <v>155.20000000000002</v>
      </c>
      <c r="L8924" s="21">
        <f>ROUND(0*(1+M2/100),2)</f>
        <v>0</v>
      </c>
      <c r="M8924" s="21">
        <f>ROUND(K8924*L8924,2)</f>
        <v>0</v>
      </c>
    </row>
    <row r="8925" spans="1:13" ht="104.55" customHeight="1" thickBot="1" x14ac:dyDescent="0.35">
      <c r="A8925" s="22"/>
      <c r="B8925" s="22"/>
      <c r="C8925" s="22"/>
      <c r="D8925" s="84" t="s">
        <v>16550</v>
      </c>
      <c r="E8925" s="84"/>
      <c r="F8925" s="84"/>
      <c r="G8925" s="84"/>
      <c r="H8925" s="84"/>
      <c r="I8925" s="84"/>
      <c r="J8925" s="84"/>
      <c r="K8925" s="84"/>
      <c r="L8925" s="84"/>
      <c r="M8925" s="84"/>
    </row>
    <row r="8926" spans="1:13" ht="15.15" customHeight="1" thickBot="1" x14ac:dyDescent="0.35">
      <c r="A8926" s="22"/>
      <c r="B8926" s="22"/>
      <c r="C8926" s="22"/>
      <c r="D8926" s="22"/>
      <c r="E8926" s="23"/>
      <c r="F8926" s="25" t="s">
        <v>16551</v>
      </c>
      <c r="G8926" s="25" t="s">
        <v>16552</v>
      </c>
      <c r="H8926" s="25" t="s">
        <v>16553</v>
      </c>
      <c r="I8926" s="25" t="s">
        <v>16554</v>
      </c>
      <c r="J8926" s="25" t="s">
        <v>16555</v>
      </c>
      <c r="K8926" s="25" t="s">
        <v>16556</v>
      </c>
      <c r="L8926" s="22"/>
      <c r="M8926" s="22"/>
    </row>
    <row r="8927" spans="1:13" ht="21.3" customHeight="1" thickBot="1" x14ac:dyDescent="0.35">
      <c r="A8927" s="22"/>
      <c r="B8927" s="22"/>
      <c r="C8927" s="22"/>
      <c r="D8927" s="26"/>
      <c r="E8927" s="27" t="s">
        <v>16557</v>
      </c>
      <c r="F8927" s="28">
        <v>1</v>
      </c>
      <c r="G8927" s="29">
        <v>80</v>
      </c>
      <c r="H8927" s="29">
        <v>1.6</v>
      </c>
      <c r="I8927" s="29">
        <v>1.1000000000000001</v>
      </c>
      <c r="J8927" s="31">
        <f>ROUND(F8927*G8927*H8927*I8927,3)</f>
        <v>140.80000000000001</v>
      </c>
      <c r="K8927" s="42"/>
      <c r="L8927" s="22"/>
      <c r="M8927" s="22"/>
    </row>
    <row r="8928" spans="1:13" ht="15.15" customHeight="1" thickBot="1" x14ac:dyDescent="0.35">
      <c r="A8928" s="22"/>
      <c r="B8928" s="22"/>
      <c r="C8928" s="22"/>
      <c r="D8928" s="26"/>
      <c r="E8928" s="5" t="s">
        <v>16558</v>
      </c>
      <c r="F8928" s="3">
        <v>3</v>
      </c>
      <c r="G8928" s="20">
        <v>2</v>
      </c>
      <c r="H8928" s="20">
        <v>2</v>
      </c>
      <c r="I8928" s="20">
        <v>1.2</v>
      </c>
      <c r="J8928" s="30">
        <f>ROUND(F8928*G8928*H8928*I8928,3)</f>
        <v>14.4</v>
      </c>
      <c r="K8928" s="32">
        <f>SUM(J8927:J8928)</f>
        <v>155.20000000000002</v>
      </c>
      <c r="L8928" s="22"/>
      <c r="M8928" s="22"/>
    </row>
    <row r="8929" spans="1:13" ht="15.45" customHeight="1" thickBot="1" x14ac:dyDescent="0.35">
      <c r="A8929" s="10" t="s">
        <v>16559</v>
      </c>
      <c r="B8929" s="5" t="s">
        <v>16560</v>
      </c>
      <c r="C8929" s="5" t="s">
        <v>16561</v>
      </c>
      <c r="D8929" s="84" t="s">
        <v>16562</v>
      </c>
      <c r="E8929" s="84"/>
      <c r="F8929" s="84"/>
      <c r="G8929" s="84"/>
      <c r="H8929" s="84"/>
      <c r="I8929" s="84"/>
      <c r="J8929" s="84"/>
      <c r="K8929" s="20">
        <f>SUM(K8932:K8933)</f>
        <v>134.4</v>
      </c>
      <c r="L8929" s="21">
        <f>ROUND(0*(1+M2/100),2)</f>
        <v>0</v>
      </c>
      <c r="M8929" s="21">
        <f>ROUND(K8929*L8929,2)</f>
        <v>0</v>
      </c>
    </row>
    <row r="8930" spans="1:13" ht="67.5" customHeight="1" thickBot="1" x14ac:dyDescent="0.35">
      <c r="A8930" s="22"/>
      <c r="B8930" s="22"/>
      <c r="C8930" s="22"/>
      <c r="D8930" s="84" t="s">
        <v>16563</v>
      </c>
      <c r="E8930" s="84"/>
      <c r="F8930" s="84"/>
      <c r="G8930" s="84"/>
      <c r="H8930" s="84"/>
      <c r="I8930" s="84"/>
      <c r="J8930" s="84"/>
      <c r="K8930" s="84"/>
      <c r="L8930" s="84"/>
      <c r="M8930" s="84"/>
    </row>
    <row r="8931" spans="1:13" ht="15.15" customHeight="1" thickBot="1" x14ac:dyDescent="0.35">
      <c r="A8931" s="22"/>
      <c r="B8931" s="22"/>
      <c r="C8931" s="22"/>
      <c r="D8931" s="22"/>
      <c r="E8931" s="23"/>
      <c r="F8931" s="25" t="s">
        <v>16564</v>
      </c>
      <c r="G8931" s="25" t="s">
        <v>16565</v>
      </c>
      <c r="H8931" s="25" t="s">
        <v>16566</v>
      </c>
      <c r="I8931" s="25" t="s">
        <v>16567</v>
      </c>
      <c r="J8931" s="25" t="s">
        <v>16568</v>
      </c>
      <c r="K8931" s="25" t="s">
        <v>16569</v>
      </c>
      <c r="L8931" s="22"/>
      <c r="M8931" s="22"/>
    </row>
    <row r="8932" spans="1:13" ht="21.3" customHeight="1" thickBot="1" x14ac:dyDescent="0.35">
      <c r="A8932" s="22"/>
      <c r="B8932" s="22"/>
      <c r="C8932" s="22"/>
      <c r="D8932" s="26"/>
      <c r="E8932" s="27" t="s">
        <v>16570</v>
      </c>
      <c r="F8932" s="28">
        <v>1</v>
      </c>
      <c r="G8932" s="29">
        <v>80</v>
      </c>
      <c r="H8932" s="29">
        <v>1.5</v>
      </c>
      <c r="I8932" s="29">
        <v>1</v>
      </c>
      <c r="J8932" s="31">
        <f>ROUND(F8932*G8932*H8932*I8932,3)</f>
        <v>120</v>
      </c>
      <c r="K8932" s="42"/>
      <c r="L8932" s="22"/>
      <c r="M8932" s="22"/>
    </row>
    <row r="8933" spans="1:13" ht="15.15" customHeight="1" thickBot="1" x14ac:dyDescent="0.35">
      <c r="A8933" s="22"/>
      <c r="B8933" s="22"/>
      <c r="C8933" s="22"/>
      <c r="D8933" s="26"/>
      <c r="E8933" s="5" t="s">
        <v>16571</v>
      </c>
      <c r="F8933" s="3">
        <v>3</v>
      </c>
      <c r="G8933" s="20">
        <v>2</v>
      </c>
      <c r="H8933" s="20">
        <v>2</v>
      </c>
      <c r="I8933" s="20">
        <v>1.2</v>
      </c>
      <c r="J8933" s="30">
        <f>ROUND(F8933*G8933*H8933*I8933,3)</f>
        <v>14.4</v>
      </c>
      <c r="K8933" s="32">
        <f>SUM(J8932:J8933)</f>
        <v>134.4</v>
      </c>
      <c r="L8933" s="22"/>
      <c r="M8933" s="22"/>
    </row>
    <row r="8934" spans="1:13" ht="15.45" customHeight="1" thickBot="1" x14ac:dyDescent="0.35">
      <c r="A8934" s="10" t="s">
        <v>16572</v>
      </c>
      <c r="B8934" s="5" t="s">
        <v>16573</v>
      </c>
      <c r="C8934" s="5" t="s">
        <v>16574</v>
      </c>
      <c r="D8934" s="84" t="s">
        <v>16575</v>
      </c>
      <c r="E8934" s="84"/>
      <c r="F8934" s="84"/>
      <c r="G8934" s="84"/>
      <c r="H8934" s="84"/>
      <c r="I8934" s="84"/>
      <c r="J8934" s="84"/>
      <c r="K8934" s="20">
        <f>SUM(K8937:K8937)</f>
        <v>32</v>
      </c>
      <c r="L8934" s="21">
        <f>ROUND(0*(1+M2/100),2)</f>
        <v>0</v>
      </c>
      <c r="M8934" s="21">
        <f>ROUND(K8934*L8934,2)</f>
        <v>0</v>
      </c>
    </row>
    <row r="8935" spans="1:13" ht="67.5" customHeight="1" thickBot="1" x14ac:dyDescent="0.35">
      <c r="A8935" s="22"/>
      <c r="B8935" s="22"/>
      <c r="C8935" s="22"/>
      <c r="D8935" s="84" t="s">
        <v>16576</v>
      </c>
      <c r="E8935" s="84"/>
      <c r="F8935" s="84"/>
      <c r="G8935" s="84"/>
      <c r="H8935" s="84"/>
      <c r="I8935" s="84"/>
      <c r="J8935" s="84"/>
      <c r="K8935" s="84"/>
      <c r="L8935" s="84"/>
      <c r="M8935" s="84"/>
    </row>
    <row r="8936" spans="1:13" ht="15.15" customHeight="1" thickBot="1" x14ac:dyDescent="0.35">
      <c r="A8936" s="22"/>
      <c r="B8936" s="22"/>
      <c r="C8936" s="22"/>
      <c r="D8936" s="22"/>
      <c r="E8936" s="23"/>
      <c r="F8936" s="25" t="s">
        <v>16577</v>
      </c>
      <c r="G8936" s="25" t="s">
        <v>16578</v>
      </c>
      <c r="H8936" s="25" t="s">
        <v>16579</v>
      </c>
      <c r="I8936" s="25" t="s">
        <v>16580</v>
      </c>
      <c r="J8936" s="25" t="s">
        <v>16581</v>
      </c>
      <c r="K8936" s="25" t="s">
        <v>16582</v>
      </c>
      <c r="L8936" s="22"/>
      <c r="M8936" s="22"/>
    </row>
    <row r="8937" spans="1:13" ht="21.3" customHeight="1" thickBot="1" x14ac:dyDescent="0.35">
      <c r="A8937" s="22"/>
      <c r="B8937" s="22"/>
      <c r="C8937" s="22"/>
      <c r="D8937" s="26"/>
      <c r="E8937" s="27" t="s">
        <v>16583</v>
      </c>
      <c r="F8937" s="28">
        <v>1</v>
      </c>
      <c r="G8937" s="29">
        <v>80</v>
      </c>
      <c r="H8937" s="29">
        <v>1.6</v>
      </c>
      <c r="I8937" s="29">
        <v>0.25</v>
      </c>
      <c r="J8937" s="31">
        <f>ROUND(F8937*G8937*H8937*I8937,3)</f>
        <v>32</v>
      </c>
      <c r="K8937" s="33">
        <f>SUM(J8937:J8937)</f>
        <v>32</v>
      </c>
      <c r="L8937" s="22"/>
      <c r="M8937" s="22"/>
    </row>
    <row r="8938" spans="1:13" ht="15.45" customHeight="1" thickBot="1" x14ac:dyDescent="0.35">
      <c r="A8938" s="10" t="s">
        <v>16584</v>
      </c>
      <c r="B8938" s="5" t="s">
        <v>16585</v>
      </c>
      <c r="C8938" s="5" t="s">
        <v>16586</v>
      </c>
      <c r="D8938" s="84" t="s">
        <v>16587</v>
      </c>
      <c r="E8938" s="84"/>
      <c r="F8938" s="84"/>
      <c r="G8938" s="84"/>
      <c r="H8938" s="84"/>
      <c r="I8938" s="84"/>
      <c r="J8938" s="84"/>
      <c r="K8938" s="20">
        <f>SUM(K8941:K8941)</f>
        <v>144</v>
      </c>
      <c r="L8938" s="21">
        <f>ROUND(0*(1+M2/100),2)</f>
        <v>0</v>
      </c>
      <c r="M8938" s="21">
        <f>ROUND(K8938*L8938,2)</f>
        <v>0</v>
      </c>
    </row>
    <row r="8939" spans="1:13" ht="85.95" customHeight="1" thickBot="1" x14ac:dyDescent="0.35">
      <c r="A8939" s="22"/>
      <c r="B8939" s="22"/>
      <c r="C8939" s="22"/>
      <c r="D8939" s="84" t="s">
        <v>16588</v>
      </c>
      <c r="E8939" s="84"/>
      <c r="F8939" s="84"/>
      <c r="G8939" s="84"/>
      <c r="H8939" s="84"/>
      <c r="I8939" s="84"/>
      <c r="J8939" s="84"/>
      <c r="K8939" s="84"/>
      <c r="L8939" s="84"/>
      <c r="M8939" s="84"/>
    </row>
    <row r="8940" spans="1:13" ht="15.15" customHeight="1" thickBot="1" x14ac:dyDescent="0.35">
      <c r="A8940" s="22"/>
      <c r="B8940" s="22"/>
      <c r="C8940" s="22"/>
      <c r="D8940" s="22"/>
      <c r="E8940" s="23"/>
      <c r="F8940" s="25" t="s">
        <v>16589</v>
      </c>
      <c r="G8940" s="25" t="s">
        <v>16590</v>
      </c>
      <c r="H8940" s="25" t="s">
        <v>16591</v>
      </c>
      <c r="I8940" s="25" t="s">
        <v>16592</v>
      </c>
      <c r="J8940" s="25" t="s">
        <v>16593</v>
      </c>
      <c r="K8940" s="25" t="s">
        <v>16594</v>
      </c>
      <c r="L8940" s="22"/>
      <c r="M8940" s="22"/>
    </row>
    <row r="8941" spans="1:13" ht="21.3" customHeight="1" thickBot="1" x14ac:dyDescent="0.35">
      <c r="A8941" s="22"/>
      <c r="B8941" s="22"/>
      <c r="C8941" s="22"/>
      <c r="D8941" s="26"/>
      <c r="E8941" s="27" t="s">
        <v>16595</v>
      </c>
      <c r="F8941" s="28">
        <v>1</v>
      </c>
      <c r="G8941" s="29">
        <v>80</v>
      </c>
      <c r="H8941" s="29">
        <v>1.8</v>
      </c>
      <c r="I8941" s="29"/>
      <c r="J8941" s="31">
        <f>ROUND(F8941*G8941*H8941,3)</f>
        <v>144</v>
      </c>
      <c r="K8941" s="33">
        <f>SUM(J8941:J8941)</f>
        <v>144</v>
      </c>
      <c r="L8941" s="22"/>
      <c r="M8941" s="22"/>
    </row>
    <row r="8942" spans="1:13" ht="15.45" customHeight="1" thickBot="1" x14ac:dyDescent="0.35">
      <c r="A8942" s="10" t="s">
        <v>16596</v>
      </c>
      <c r="B8942" s="5" t="s">
        <v>16597</v>
      </c>
      <c r="C8942" s="5" t="s">
        <v>16598</v>
      </c>
      <c r="D8942" s="84" t="s">
        <v>16599</v>
      </c>
      <c r="E8942" s="84"/>
      <c r="F8942" s="84"/>
      <c r="G8942" s="84"/>
      <c r="H8942" s="84"/>
      <c r="I8942" s="84"/>
      <c r="J8942" s="84"/>
      <c r="K8942" s="20">
        <f>SUM(K8945:K8948)</f>
        <v>320</v>
      </c>
      <c r="L8942" s="21">
        <f>ROUND(0*(1+M2/100),2)</f>
        <v>0</v>
      </c>
      <c r="M8942" s="21">
        <f>ROUND(K8942*L8942,2)</f>
        <v>0</v>
      </c>
    </row>
    <row r="8943" spans="1:13" ht="49.05" customHeight="1" thickBot="1" x14ac:dyDescent="0.35">
      <c r="A8943" s="22"/>
      <c r="B8943" s="22"/>
      <c r="C8943" s="22"/>
      <c r="D8943" s="84" t="s">
        <v>16600</v>
      </c>
      <c r="E8943" s="84"/>
      <c r="F8943" s="84"/>
      <c r="G8943" s="84"/>
      <c r="H8943" s="84"/>
      <c r="I8943" s="84"/>
      <c r="J8943" s="84"/>
      <c r="K8943" s="84"/>
      <c r="L8943" s="84"/>
      <c r="M8943" s="84"/>
    </row>
    <row r="8944" spans="1:13" ht="15.15" customHeight="1" thickBot="1" x14ac:dyDescent="0.35">
      <c r="A8944" s="22"/>
      <c r="B8944" s="22"/>
      <c r="C8944" s="22"/>
      <c r="D8944" s="22"/>
      <c r="E8944" s="23"/>
      <c r="F8944" s="25" t="s">
        <v>16601</v>
      </c>
      <c r="G8944" s="25" t="s">
        <v>16602</v>
      </c>
      <c r="H8944" s="25" t="s">
        <v>16603</v>
      </c>
      <c r="I8944" s="25" t="s">
        <v>16604</v>
      </c>
      <c r="J8944" s="25" t="s">
        <v>16605</v>
      </c>
      <c r="K8944" s="25" t="s">
        <v>16606</v>
      </c>
      <c r="L8944" s="22"/>
      <c r="M8944" s="22"/>
    </row>
    <row r="8945" spans="1:13" ht="21.3" customHeight="1" thickBot="1" x14ac:dyDescent="0.35">
      <c r="A8945" s="22"/>
      <c r="B8945" s="22"/>
      <c r="C8945" s="22"/>
      <c r="D8945" s="26"/>
      <c r="E8945" s="27" t="s">
        <v>16607</v>
      </c>
      <c r="F8945" s="28">
        <v>80</v>
      </c>
      <c r="G8945" s="29"/>
      <c r="H8945" s="29"/>
      <c r="I8945" s="29"/>
      <c r="J8945" s="31">
        <f>ROUND(F8945,3)</f>
        <v>80</v>
      </c>
      <c r="K8945" s="42"/>
      <c r="L8945" s="22"/>
      <c r="M8945" s="22"/>
    </row>
    <row r="8946" spans="1:13" ht="21.3" customHeight="1" thickBot="1" x14ac:dyDescent="0.35">
      <c r="A8946" s="22"/>
      <c r="B8946" s="22"/>
      <c r="C8946" s="22"/>
      <c r="D8946" s="26"/>
      <c r="E8946" s="5" t="s">
        <v>16608</v>
      </c>
      <c r="F8946" s="3">
        <v>80</v>
      </c>
      <c r="G8946" s="20"/>
      <c r="H8946" s="20"/>
      <c r="I8946" s="20"/>
      <c r="J8946" s="30">
        <f>ROUND(F8946,3)</f>
        <v>80</v>
      </c>
      <c r="K8946" s="22"/>
      <c r="L8946" s="22"/>
      <c r="M8946" s="22"/>
    </row>
    <row r="8947" spans="1:13" ht="21.3" customHeight="1" thickBot="1" x14ac:dyDescent="0.35">
      <c r="A8947" s="22"/>
      <c r="B8947" s="22"/>
      <c r="C8947" s="22"/>
      <c r="D8947" s="26"/>
      <c r="E8947" s="5" t="s">
        <v>16609</v>
      </c>
      <c r="F8947" s="3">
        <v>80</v>
      </c>
      <c r="G8947" s="20"/>
      <c r="H8947" s="20"/>
      <c r="I8947" s="20"/>
      <c r="J8947" s="30">
        <f>ROUND(F8947,3)</f>
        <v>80</v>
      </c>
      <c r="K8947" s="22"/>
      <c r="L8947" s="22"/>
      <c r="M8947" s="22"/>
    </row>
    <row r="8948" spans="1:13" ht="21.3" customHeight="1" thickBot="1" x14ac:dyDescent="0.35">
      <c r="A8948" s="22"/>
      <c r="B8948" s="22"/>
      <c r="C8948" s="22"/>
      <c r="D8948" s="26"/>
      <c r="E8948" s="5" t="s">
        <v>16610</v>
      </c>
      <c r="F8948" s="3">
        <v>80</v>
      </c>
      <c r="G8948" s="20"/>
      <c r="H8948" s="20"/>
      <c r="I8948" s="20"/>
      <c r="J8948" s="30">
        <f>ROUND(F8948,3)</f>
        <v>80</v>
      </c>
      <c r="K8948" s="32">
        <f>SUM(J8945:J8948)</f>
        <v>320</v>
      </c>
      <c r="L8948" s="22"/>
      <c r="M8948" s="22"/>
    </row>
    <row r="8949" spans="1:13" ht="15.45" customHeight="1" thickBot="1" x14ac:dyDescent="0.35">
      <c r="A8949" s="10" t="s">
        <v>16611</v>
      </c>
      <c r="B8949" s="5" t="s">
        <v>16612</v>
      </c>
      <c r="C8949" s="5" t="s">
        <v>16613</v>
      </c>
      <c r="D8949" s="84" t="s">
        <v>16614</v>
      </c>
      <c r="E8949" s="84"/>
      <c r="F8949" s="84"/>
      <c r="G8949" s="84"/>
      <c r="H8949" s="84"/>
      <c r="I8949" s="84"/>
      <c r="J8949" s="84"/>
      <c r="K8949" s="20">
        <f>SUM(K8952:K8955)</f>
        <v>320</v>
      </c>
      <c r="L8949" s="21">
        <f>ROUND(0*(1+M2/100),2)</f>
        <v>0</v>
      </c>
      <c r="M8949" s="21">
        <f>ROUND(K8949*L8949,2)</f>
        <v>0</v>
      </c>
    </row>
    <row r="8950" spans="1:13" ht="58.35" customHeight="1" thickBot="1" x14ac:dyDescent="0.35">
      <c r="A8950" s="22"/>
      <c r="B8950" s="22"/>
      <c r="C8950" s="22"/>
      <c r="D8950" s="84" t="s">
        <v>16615</v>
      </c>
      <c r="E8950" s="84"/>
      <c r="F8950" s="84"/>
      <c r="G8950" s="84"/>
      <c r="H8950" s="84"/>
      <c r="I8950" s="84"/>
      <c r="J8950" s="84"/>
      <c r="K8950" s="84"/>
      <c r="L8950" s="84"/>
      <c r="M8950" s="84"/>
    </row>
    <row r="8951" spans="1:13" ht="15.15" customHeight="1" thickBot="1" x14ac:dyDescent="0.35">
      <c r="A8951" s="22"/>
      <c r="B8951" s="22"/>
      <c r="C8951" s="22"/>
      <c r="D8951" s="22"/>
      <c r="E8951" s="23"/>
      <c r="F8951" s="25" t="s">
        <v>16616</v>
      </c>
      <c r="G8951" s="25" t="s">
        <v>16617</v>
      </c>
      <c r="H8951" s="25" t="s">
        <v>16618</v>
      </c>
      <c r="I8951" s="25" t="s">
        <v>16619</v>
      </c>
      <c r="J8951" s="25" t="s">
        <v>16620</v>
      </c>
      <c r="K8951" s="25" t="s">
        <v>16621</v>
      </c>
      <c r="L8951" s="22"/>
      <c r="M8951" s="22"/>
    </row>
    <row r="8952" spans="1:13" ht="21.3" customHeight="1" thickBot="1" x14ac:dyDescent="0.35">
      <c r="A8952" s="22"/>
      <c r="B8952" s="22"/>
      <c r="C8952" s="22"/>
      <c r="D8952" s="26"/>
      <c r="E8952" s="27" t="s">
        <v>16622</v>
      </c>
      <c r="F8952" s="28">
        <v>80</v>
      </c>
      <c r="G8952" s="29"/>
      <c r="H8952" s="29"/>
      <c r="I8952" s="29"/>
      <c r="J8952" s="31">
        <f>ROUND(F8952,3)</f>
        <v>80</v>
      </c>
      <c r="K8952" s="42"/>
      <c r="L8952" s="22"/>
      <c r="M8952" s="22"/>
    </row>
    <row r="8953" spans="1:13" ht="21.3" customHeight="1" thickBot="1" x14ac:dyDescent="0.35">
      <c r="A8953" s="22"/>
      <c r="B8953" s="22"/>
      <c r="C8953" s="22"/>
      <c r="D8953" s="26"/>
      <c r="E8953" s="5" t="s">
        <v>16623</v>
      </c>
      <c r="F8953" s="3">
        <v>80</v>
      </c>
      <c r="G8953" s="20"/>
      <c r="H8953" s="20"/>
      <c r="I8953" s="20"/>
      <c r="J8953" s="30">
        <f>ROUND(F8953,3)</f>
        <v>80</v>
      </c>
      <c r="K8953" s="22"/>
      <c r="L8953" s="22"/>
      <c r="M8953" s="22"/>
    </row>
    <row r="8954" spans="1:13" ht="21.3" customHeight="1" thickBot="1" x14ac:dyDescent="0.35">
      <c r="A8954" s="22"/>
      <c r="B8954" s="22"/>
      <c r="C8954" s="22"/>
      <c r="D8954" s="26"/>
      <c r="E8954" s="5" t="s">
        <v>16624</v>
      </c>
      <c r="F8954" s="3">
        <v>80</v>
      </c>
      <c r="G8954" s="20"/>
      <c r="H8954" s="20"/>
      <c r="I8954" s="20"/>
      <c r="J8954" s="30">
        <f>ROUND(F8954,3)</f>
        <v>80</v>
      </c>
      <c r="K8954" s="22"/>
      <c r="L8954" s="22"/>
      <c r="M8954" s="22"/>
    </row>
    <row r="8955" spans="1:13" ht="21.3" customHeight="1" thickBot="1" x14ac:dyDescent="0.35">
      <c r="A8955" s="22"/>
      <c r="B8955" s="22"/>
      <c r="C8955" s="22"/>
      <c r="D8955" s="26"/>
      <c r="E8955" s="5" t="s">
        <v>16625</v>
      </c>
      <c r="F8955" s="3">
        <v>80</v>
      </c>
      <c r="G8955" s="20"/>
      <c r="H8955" s="20"/>
      <c r="I8955" s="20"/>
      <c r="J8955" s="30">
        <f>ROUND(F8955,3)</f>
        <v>80</v>
      </c>
      <c r="K8955" s="32">
        <f>SUM(J8952:J8955)</f>
        <v>320</v>
      </c>
      <c r="L8955" s="22"/>
      <c r="M8955" s="22"/>
    </row>
    <row r="8956" spans="1:13" ht="15.45" customHeight="1" thickBot="1" x14ac:dyDescent="0.35">
      <c r="A8956" s="10" t="s">
        <v>16626</v>
      </c>
      <c r="B8956" s="5" t="s">
        <v>16627</v>
      </c>
      <c r="C8956" s="5" t="s">
        <v>16628</v>
      </c>
      <c r="D8956" s="84" t="s">
        <v>16629</v>
      </c>
      <c r="E8956" s="84"/>
      <c r="F8956" s="84"/>
      <c r="G8956" s="84"/>
      <c r="H8956" s="84"/>
      <c r="I8956" s="84"/>
      <c r="J8956" s="84"/>
      <c r="K8956" s="20">
        <f>SUM(K8959:K8960)</f>
        <v>300</v>
      </c>
      <c r="L8956" s="21">
        <f>ROUND(0*(1+M2/100),2)</f>
        <v>0</v>
      </c>
      <c r="M8956" s="21">
        <f>ROUND(K8956*L8956,2)</f>
        <v>0</v>
      </c>
    </row>
    <row r="8957" spans="1:13" ht="30.6" customHeight="1" thickBot="1" x14ac:dyDescent="0.35">
      <c r="A8957" s="22"/>
      <c r="B8957" s="22"/>
      <c r="C8957" s="22"/>
      <c r="D8957" s="84" t="s">
        <v>16630</v>
      </c>
      <c r="E8957" s="84"/>
      <c r="F8957" s="84"/>
      <c r="G8957" s="84"/>
      <c r="H8957" s="84"/>
      <c r="I8957" s="84"/>
      <c r="J8957" s="84"/>
      <c r="K8957" s="84"/>
      <c r="L8957" s="84"/>
      <c r="M8957" s="84"/>
    </row>
    <row r="8958" spans="1:13" ht="15.15" customHeight="1" thickBot="1" x14ac:dyDescent="0.35">
      <c r="A8958" s="22"/>
      <c r="B8958" s="22"/>
      <c r="C8958" s="22"/>
      <c r="D8958" s="22"/>
      <c r="E8958" s="23"/>
      <c r="F8958" s="25" t="s">
        <v>16631</v>
      </c>
      <c r="G8958" s="25" t="s">
        <v>16632</v>
      </c>
      <c r="H8958" s="25" t="s">
        <v>16633</v>
      </c>
      <c r="I8958" s="25" t="s">
        <v>16634</v>
      </c>
      <c r="J8958" s="25" t="s">
        <v>16635</v>
      </c>
      <c r="K8958" s="25" t="s">
        <v>16636</v>
      </c>
      <c r="L8958" s="22"/>
      <c r="M8958" s="22"/>
    </row>
    <row r="8959" spans="1:13" ht="21.3" customHeight="1" thickBot="1" x14ac:dyDescent="0.35">
      <c r="A8959" s="22"/>
      <c r="B8959" s="22"/>
      <c r="C8959" s="22"/>
      <c r="D8959" s="26"/>
      <c r="E8959" s="27" t="s">
        <v>16637</v>
      </c>
      <c r="F8959" s="28">
        <v>180</v>
      </c>
      <c r="G8959" s="29"/>
      <c r="H8959" s="29"/>
      <c r="I8959" s="29"/>
      <c r="J8959" s="31">
        <f>ROUND(F8959,3)</f>
        <v>180</v>
      </c>
      <c r="K8959" s="42"/>
      <c r="L8959" s="22"/>
      <c r="M8959" s="22"/>
    </row>
    <row r="8960" spans="1:13" ht="39.75" customHeight="1" thickBot="1" x14ac:dyDescent="0.35">
      <c r="A8960" s="22"/>
      <c r="B8960" s="22"/>
      <c r="C8960" s="22"/>
      <c r="D8960" s="26"/>
      <c r="E8960" s="5" t="s">
        <v>16638</v>
      </c>
      <c r="F8960" s="3">
        <v>120</v>
      </c>
      <c r="G8960" s="20"/>
      <c r="H8960" s="20"/>
      <c r="I8960" s="20"/>
      <c r="J8960" s="30">
        <f>ROUND(F8960,3)</f>
        <v>120</v>
      </c>
      <c r="K8960" s="32">
        <f>SUM(J8959:J8960)</f>
        <v>300</v>
      </c>
      <c r="L8960" s="22"/>
      <c r="M8960" s="22"/>
    </row>
    <row r="8961" spans="1:13" ht="15.45" customHeight="1" thickBot="1" x14ac:dyDescent="0.35">
      <c r="A8961" s="10" t="s">
        <v>16639</v>
      </c>
      <c r="B8961" s="5" t="s">
        <v>16640</v>
      </c>
      <c r="C8961" s="5" t="s">
        <v>16641</v>
      </c>
      <c r="D8961" s="84" t="s">
        <v>16642</v>
      </c>
      <c r="E8961" s="84"/>
      <c r="F8961" s="84"/>
      <c r="G8961" s="84"/>
      <c r="H8961" s="84"/>
      <c r="I8961" s="84"/>
      <c r="J8961" s="84"/>
      <c r="K8961" s="20">
        <f>SUM(K8964:K8964)</f>
        <v>80</v>
      </c>
      <c r="L8961" s="21">
        <f>ROUND(0*(1+M2/100),2)</f>
        <v>0</v>
      </c>
      <c r="M8961" s="21">
        <f>ROUND(K8961*L8961,2)</f>
        <v>0</v>
      </c>
    </row>
    <row r="8962" spans="1:13" ht="49.05" customHeight="1" thickBot="1" x14ac:dyDescent="0.35">
      <c r="A8962" s="22"/>
      <c r="B8962" s="22"/>
      <c r="C8962" s="22"/>
      <c r="D8962" s="84" t="s">
        <v>16643</v>
      </c>
      <c r="E8962" s="84"/>
      <c r="F8962" s="84"/>
      <c r="G8962" s="84"/>
      <c r="H8962" s="84"/>
      <c r="I8962" s="84"/>
      <c r="J8962" s="84"/>
      <c r="K8962" s="84"/>
      <c r="L8962" s="84"/>
      <c r="M8962" s="84"/>
    </row>
    <row r="8963" spans="1:13" ht="15.15" customHeight="1" thickBot="1" x14ac:dyDescent="0.35">
      <c r="A8963" s="22"/>
      <c r="B8963" s="22"/>
      <c r="C8963" s="22"/>
      <c r="D8963" s="22"/>
      <c r="E8963" s="23"/>
      <c r="F8963" s="25" t="s">
        <v>16644</v>
      </c>
      <c r="G8963" s="25" t="s">
        <v>16645</v>
      </c>
      <c r="H8963" s="25" t="s">
        <v>16646</v>
      </c>
      <c r="I8963" s="25" t="s">
        <v>16647</v>
      </c>
      <c r="J8963" s="25" t="s">
        <v>16648</v>
      </c>
      <c r="K8963" s="25" t="s">
        <v>16649</v>
      </c>
      <c r="L8963" s="22"/>
      <c r="M8963" s="22"/>
    </row>
    <row r="8964" spans="1:13" ht="21.3" customHeight="1" thickBot="1" x14ac:dyDescent="0.35">
      <c r="A8964" s="22"/>
      <c r="B8964" s="22"/>
      <c r="C8964" s="22"/>
      <c r="D8964" s="26"/>
      <c r="E8964" s="27" t="s">
        <v>16650</v>
      </c>
      <c r="F8964" s="28">
        <v>80</v>
      </c>
      <c r="G8964" s="29"/>
      <c r="H8964" s="29"/>
      <c r="I8964" s="29"/>
      <c r="J8964" s="31">
        <f>ROUND(F8964,3)</f>
        <v>80</v>
      </c>
      <c r="K8964" s="33">
        <f>SUM(J8964:J8964)</f>
        <v>80</v>
      </c>
      <c r="L8964" s="22"/>
      <c r="M8964" s="22"/>
    </row>
    <row r="8965" spans="1:13" ht="15.45" customHeight="1" thickBot="1" x14ac:dyDescent="0.35">
      <c r="A8965" s="10" t="s">
        <v>16651</v>
      </c>
      <c r="B8965" s="5" t="s">
        <v>16652</v>
      </c>
      <c r="C8965" s="5" t="s">
        <v>16653</v>
      </c>
      <c r="D8965" s="84" t="s">
        <v>16654</v>
      </c>
      <c r="E8965" s="84"/>
      <c r="F8965" s="84"/>
      <c r="G8965" s="84"/>
      <c r="H8965" s="84"/>
      <c r="I8965" s="84"/>
      <c r="J8965" s="84"/>
      <c r="K8965" s="20">
        <f>SUM(K8968:K8968)</f>
        <v>120</v>
      </c>
      <c r="L8965" s="21">
        <f>ROUND(0*(1+M2/100),2)</f>
        <v>0</v>
      </c>
      <c r="M8965" s="21">
        <f>ROUND(K8965*L8965,2)</f>
        <v>0</v>
      </c>
    </row>
    <row r="8966" spans="1:13" ht="49.05" customHeight="1" thickBot="1" x14ac:dyDescent="0.35">
      <c r="A8966" s="22"/>
      <c r="B8966" s="22"/>
      <c r="C8966" s="22"/>
      <c r="D8966" s="84" t="s">
        <v>16655</v>
      </c>
      <c r="E8966" s="84"/>
      <c r="F8966" s="84"/>
      <c r="G8966" s="84"/>
      <c r="H8966" s="84"/>
      <c r="I8966" s="84"/>
      <c r="J8966" s="84"/>
      <c r="K8966" s="84"/>
      <c r="L8966" s="84"/>
      <c r="M8966" s="84"/>
    </row>
    <row r="8967" spans="1:13" ht="15.15" customHeight="1" thickBot="1" x14ac:dyDescent="0.35">
      <c r="A8967" s="22"/>
      <c r="B8967" s="22"/>
      <c r="C8967" s="22"/>
      <c r="D8967" s="22"/>
      <c r="E8967" s="23"/>
      <c r="F8967" s="25" t="s">
        <v>16656</v>
      </c>
      <c r="G8967" s="25" t="s">
        <v>16657</v>
      </c>
      <c r="H8967" s="25" t="s">
        <v>16658</v>
      </c>
      <c r="I8967" s="25" t="s">
        <v>16659</v>
      </c>
      <c r="J8967" s="25" t="s">
        <v>16660</v>
      </c>
      <c r="K8967" s="25" t="s">
        <v>16661</v>
      </c>
      <c r="L8967" s="22"/>
      <c r="M8967" s="22"/>
    </row>
    <row r="8968" spans="1:13" ht="21.3" customHeight="1" thickBot="1" x14ac:dyDescent="0.35">
      <c r="A8968" s="22"/>
      <c r="B8968" s="22"/>
      <c r="C8968" s="22"/>
      <c r="D8968" s="26"/>
      <c r="E8968" s="27" t="s">
        <v>16662</v>
      </c>
      <c r="F8968" s="28">
        <v>1</v>
      </c>
      <c r="G8968" s="29">
        <v>120</v>
      </c>
      <c r="H8968" s="29"/>
      <c r="I8968" s="29"/>
      <c r="J8968" s="31">
        <f>ROUND(F8968*G8968,3)</f>
        <v>120</v>
      </c>
      <c r="K8968" s="33">
        <f>SUM(J8968:J8968)</f>
        <v>120</v>
      </c>
      <c r="L8968" s="22"/>
      <c r="M8968" s="22"/>
    </row>
    <row r="8969" spans="1:13" ht="15.45" customHeight="1" thickBot="1" x14ac:dyDescent="0.35">
      <c r="A8969" s="10" t="s">
        <v>16663</v>
      </c>
      <c r="B8969" s="5" t="s">
        <v>16664</v>
      </c>
      <c r="C8969" s="5" t="s">
        <v>16665</v>
      </c>
      <c r="D8969" s="84" t="s">
        <v>16666</v>
      </c>
      <c r="E8969" s="84"/>
      <c r="F8969" s="84"/>
      <c r="G8969" s="84"/>
      <c r="H8969" s="84"/>
      <c r="I8969" s="84"/>
      <c r="J8969" s="84"/>
      <c r="K8969" s="20">
        <f>SUM(K8972:K8972)</f>
        <v>80</v>
      </c>
      <c r="L8969" s="21">
        <f>ROUND(0*(1+M2/100),2)</f>
        <v>0</v>
      </c>
      <c r="M8969" s="21">
        <f>ROUND(K8969*L8969,2)</f>
        <v>0</v>
      </c>
    </row>
    <row r="8970" spans="1:13" ht="67.5" customHeight="1" thickBot="1" x14ac:dyDescent="0.35">
      <c r="A8970" s="22"/>
      <c r="B8970" s="22"/>
      <c r="C8970" s="22"/>
      <c r="D8970" s="84" t="s">
        <v>16667</v>
      </c>
      <c r="E8970" s="84"/>
      <c r="F8970" s="84"/>
      <c r="G8970" s="84"/>
      <c r="H8970" s="84"/>
      <c r="I8970" s="84"/>
      <c r="J8970" s="84"/>
      <c r="K8970" s="84"/>
      <c r="L8970" s="84"/>
      <c r="M8970" s="84"/>
    </row>
    <row r="8971" spans="1:13" ht="15.15" customHeight="1" thickBot="1" x14ac:dyDescent="0.35">
      <c r="A8971" s="22"/>
      <c r="B8971" s="22"/>
      <c r="C8971" s="22"/>
      <c r="D8971" s="22"/>
      <c r="E8971" s="23"/>
      <c r="F8971" s="25" t="s">
        <v>16668</v>
      </c>
      <c r="G8971" s="25" t="s">
        <v>16669</v>
      </c>
      <c r="H8971" s="25" t="s">
        <v>16670</v>
      </c>
      <c r="I8971" s="25" t="s">
        <v>16671</v>
      </c>
      <c r="J8971" s="25" t="s">
        <v>16672</v>
      </c>
      <c r="K8971" s="25" t="s">
        <v>16673</v>
      </c>
      <c r="L8971" s="22"/>
      <c r="M8971" s="22"/>
    </row>
    <row r="8972" spans="1:13" ht="21.3" customHeight="1" thickBot="1" x14ac:dyDescent="0.35">
      <c r="A8972" s="22"/>
      <c r="B8972" s="22"/>
      <c r="C8972" s="22"/>
      <c r="D8972" s="26"/>
      <c r="E8972" s="27" t="s">
        <v>16674</v>
      </c>
      <c r="F8972" s="28">
        <v>1</v>
      </c>
      <c r="G8972" s="29">
        <v>80</v>
      </c>
      <c r="H8972" s="29"/>
      <c r="I8972" s="29"/>
      <c r="J8972" s="31">
        <f>ROUND(F8972*G8972,3)</f>
        <v>80</v>
      </c>
      <c r="K8972" s="33">
        <f>SUM(J8972:J8972)</f>
        <v>80</v>
      </c>
      <c r="L8972" s="22"/>
      <c r="M8972" s="22"/>
    </row>
    <row r="8973" spans="1:13" ht="15.45" customHeight="1" thickBot="1" x14ac:dyDescent="0.35">
      <c r="A8973" s="10" t="s">
        <v>16675</v>
      </c>
      <c r="B8973" s="5" t="s">
        <v>16676</v>
      </c>
      <c r="C8973" s="5" t="s">
        <v>16677</v>
      </c>
      <c r="D8973" s="84" t="s">
        <v>16678</v>
      </c>
      <c r="E8973" s="84"/>
      <c r="F8973" s="84"/>
      <c r="G8973" s="84"/>
      <c r="H8973" s="84"/>
      <c r="I8973" s="84"/>
      <c r="J8973" s="84"/>
      <c r="K8973" s="20">
        <f>SUM(K8976:K8976)</f>
        <v>80</v>
      </c>
      <c r="L8973" s="21">
        <f>ROUND(0*(1+M2/100),2)</f>
        <v>0</v>
      </c>
      <c r="M8973" s="21">
        <f>ROUND(K8973*L8973,2)</f>
        <v>0</v>
      </c>
    </row>
    <row r="8974" spans="1:13" ht="67.5" customHeight="1" thickBot="1" x14ac:dyDescent="0.35">
      <c r="A8974" s="22"/>
      <c r="B8974" s="22"/>
      <c r="C8974" s="22"/>
      <c r="D8974" s="84" t="s">
        <v>16679</v>
      </c>
      <c r="E8974" s="84"/>
      <c r="F8974" s="84"/>
      <c r="G8974" s="84"/>
      <c r="H8974" s="84"/>
      <c r="I8974" s="84"/>
      <c r="J8974" s="84"/>
      <c r="K8974" s="84"/>
      <c r="L8974" s="84"/>
      <c r="M8974" s="84"/>
    </row>
    <row r="8975" spans="1:13" ht="15.15" customHeight="1" thickBot="1" x14ac:dyDescent="0.35">
      <c r="A8975" s="22"/>
      <c r="B8975" s="22"/>
      <c r="C8975" s="22"/>
      <c r="D8975" s="22"/>
      <c r="E8975" s="23"/>
      <c r="F8975" s="25" t="s">
        <v>16680</v>
      </c>
      <c r="G8975" s="25" t="s">
        <v>16681</v>
      </c>
      <c r="H8975" s="25" t="s">
        <v>16682</v>
      </c>
      <c r="I8975" s="25" t="s">
        <v>16683</v>
      </c>
      <c r="J8975" s="25" t="s">
        <v>16684</v>
      </c>
      <c r="K8975" s="25" t="s">
        <v>16685</v>
      </c>
      <c r="L8975" s="22"/>
      <c r="M8975" s="22"/>
    </row>
    <row r="8976" spans="1:13" ht="21.3" customHeight="1" thickBot="1" x14ac:dyDescent="0.35">
      <c r="A8976" s="22"/>
      <c r="B8976" s="22"/>
      <c r="C8976" s="22"/>
      <c r="D8976" s="26"/>
      <c r="E8976" s="27" t="s">
        <v>16686</v>
      </c>
      <c r="F8976" s="28">
        <v>1</v>
      </c>
      <c r="G8976" s="29">
        <v>80</v>
      </c>
      <c r="H8976" s="29"/>
      <c r="I8976" s="29"/>
      <c r="J8976" s="31">
        <f>ROUND(F8976*G8976,3)</f>
        <v>80</v>
      </c>
      <c r="K8976" s="33">
        <f>SUM(J8976:J8976)</f>
        <v>80</v>
      </c>
      <c r="L8976" s="22"/>
      <c r="M8976" s="22"/>
    </row>
    <row r="8977" spans="1:13" ht="15.45" customHeight="1" thickBot="1" x14ac:dyDescent="0.35">
      <c r="A8977" s="10" t="s">
        <v>16687</v>
      </c>
      <c r="B8977" s="5" t="s">
        <v>16688</v>
      </c>
      <c r="C8977" s="5" t="s">
        <v>16689</v>
      </c>
      <c r="D8977" s="84" t="s">
        <v>16690</v>
      </c>
      <c r="E8977" s="84"/>
      <c r="F8977" s="84"/>
      <c r="G8977" s="84"/>
      <c r="H8977" s="84"/>
      <c r="I8977" s="84"/>
      <c r="J8977" s="84"/>
      <c r="K8977" s="20">
        <f>SUM(K8980:K8980)</f>
        <v>80</v>
      </c>
      <c r="L8977" s="21">
        <f>ROUND(0*(1+M2/100),2)</f>
        <v>0</v>
      </c>
      <c r="M8977" s="21">
        <f>ROUND(K8977*L8977,2)</f>
        <v>0</v>
      </c>
    </row>
    <row r="8978" spans="1:13" ht="67.5" customHeight="1" thickBot="1" x14ac:dyDescent="0.35">
      <c r="A8978" s="22"/>
      <c r="B8978" s="22"/>
      <c r="C8978" s="22"/>
      <c r="D8978" s="84" t="s">
        <v>16691</v>
      </c>
      <c r="E8978" s="84"/>
      <c r="F8978" s="84"/>
      <c r="G8978" s="84"/>
      <c r="H8978" s="84"/>
      <c r="I8978" s="84"/>
      <c r="J8978" s="84"/>
      <c r="K8978" s="84"/>
      <c r="L8978" s="84"/>
      <c r="M8978" s="84"/>
    </row>
    <row r="8979" spans="1:13" ht="15.15" customHeight="1" thickBot="1" x14ac:dyDescent="0.35">
      <c r="A8979" s="22"/>
      <c r="B8979" s="22"/>
      <c r="C8979" s="22"/>
      <c r="D8979" s="22"/>
      <c r="E8979" s="23"/>
      <c r="F8979" s="25" t="s">
        <v>16692</v>
      </c>
      <c r="G8979" s="25" t="s">
        <v>16693</v>
      </c>
      <c r="H8979" s="25" t="s">
        <v>16694</v>
      </c>
      <c r="I8979" s="25" t="s">
        <v>16695</v>
      </c>
      <c r="J8979" s="25" t="s">
        <v>16696</v>
      </c>
      <c r="K8979" s="25" t="s">
        <v>16697</v>
      </c>
      <c r="L8979" s="22"/>
      <c r="M8979" s="22"/>
    </row>
    <row r="8980" spans="1:13" ht="21.3" customHeight="1" thickBot="1" x14ac:dyDescent="0.35">
      <c r="A8980" s="22"/>
      <c r="B8980" s="22"/>
      <c r="C8980" s="22"/>
      <c r="D8980" s="26"/>
      <c r="E8980" s="27" t="s">
        <v>16698</v>
      </c>
      <c r="F8980" s="28">
        <v>1</v>
      </c>
      <c r="G8980" s="29">
        <v>80</v>
      </c>
      <c r="H8980" s="29"/>
      <c r="I8980" s="29"/>
      <c r="J8980" s="31">
        <f>ROUND(F8980*G8980,3)</f>
        <v>80</v>
      </c>
      <c r="K8980" s="33">
        <f>SUM(J8980:J8980)</f>
        <v>80</v>
      </c>
      <c r="L8980" s="22"/>
      <c r="M8980" s="22"/>
    </row>
    <row r="8981" spans="1:13" ht="15.45" customHeight="1" thickBot="1" x14ac:dyDescent="0.35">
      <c r="A8981" s="10" t="s">
        <v>16699</v>
      </c>
      <c r="B8981" s="5" t="s">
        <v>16700</v>
      </c>
      <c r="C8981" s="5" t="s">
        <v>16701</v>
      </c>
      <c r="D8981" s="84" t="s">
        <v>16702</v>
      </c>
      <c r="E8981" s="84"/>
      <c r="F8981" s="84"/>
      <c r="G8981" s="84"/>
      <c r="H8981" s="84"/>
      <c r="I8981" s="84"/>
      <c r="J8981" s="84"/>
      <c r="K8981" s="20">
        <f>SUM(K8984:K8984)</f>
        <v>3</v>
      </c>
      <c r="L8981" s="21">
        <f>ROUND(0*(1+M2/100),2)</f>
        <v>0</v>
      </c>
      <c r="M8981" s="21">
        <f>ROUND(K8981*L8981,2)</f>
        <v>0</v>
      </c>
    </row>
    <row r="8982" spans="1:13" ht="58.35" customHeight="1" thickBot="1" x14ac:dyDescent="0.35">
      <c r="A8982" s="22"/>
      <c r="B8982" s="22"/>
      <c r="C8982" s="22"/>
      <c r="D8982" s="84" t="s">
        <v>16703</v>
      </c>
      <c r="E8982" s="84"/>
      <c r="F8982" s="84"/>
      <c r="G8982" s="84"/>
      <c r="H8982" s="84"/>
      <c r="I8982" s="84"/>
      <c r="J8982" s="84"/>
      <c r="K8982" s="84"/>
      <c r="L8982" s="84"/>
      <c r="M8982" s="84"/>
    </row>
    <row r="8983" spans="1:13" ht="15.15" customHeight="1" thickBot="1" x14ac:dyDescent="0.35">
      <c r="A8983" s="22"/>
      <c r="B8983" s="22"/>
      <c r="C8983" s="22"/>
      <c r="D8983" s="22"/>
      <c r="E8983" s="23"/>
      <c r="F8983" s="25" t="s">
        <v>16704</v>
      </c>
      <c r="G8983" s="25" t="s">
        <v>16705</v>
      </c>
      <c r="H8983" s="25" t="s">
        <v>16706</v>
      </c>
      <c r="I8983" s="25" t="s">
        <v>16707</v>
      </c>
      <c r="J8983" s="25" t="s">
        <v>16708</v>
      </c>
      <c r="K8983" s="25" t="s">
        <v>16709</v>
      </c>
      <c r="L8983" s="22"/>
      <c r="M8983" s="22"/>
    </row>
    <row r="8984" spans="1:13" ht="30.6" customHeight="1" thickBot="1" x14ac:dyDescent="0.35">
      <c r="A8984" s="22"/>
      <c r="B8984" s="22"/>
      <c r="C8984" s="22"/>
      <c r="D8984" s="26"/>
      <c r="E8984" s="27" t="s">
        <v>16710</v>
      </c>
      <c r="F8984" s="28">
        <v>3</v>
      </c>
      <c r="G8984" s="29"/>
      <c r="H8984" s="29"/>
      <c r="I8984" s="29"/>
      <c r="J8984" s="31">
        <f>ROUND(F8984,3)</f>
        <v>3</v>
      </c>
      <c r="K8984" s="33">
        <f>SUM(J8984:J8984)</f>
        <v>3</v>
      </c>
      <c r="L8984" s="22"/>
      <c r="M8984" s="22"/>
    </row>
    <row r="8985" spans="1:13" ht="15.45" customHeight="1" thickBot="1" x14ac:dyDescent="0.35">
      <c r="A8985" s="10" t="s">
        <v>16711</v>
      </c>
      <c r="B8985" s="5" t="s">
        <v>16712</v>
      </c>
      <c r="C8985" s="5" t="s">
        <v>16713</v>
      </c>
      <c r="D8985" s="84" t="s">
        <v>16714</v>
      </c>
      <c r="E8985" s="84"/>
      <c r="F8985" s="84"/>
      <c r="G8985" s="84"/>
      <c r="H8985" s="84"/>
      <c r="I8985" s="84"/>
      <c r="J8985" s="84"/>
      <c r="K8985" s="20">
        <f>SUM(K8988:K8988)</f>
        <v>3</v>
      </c>
      <c r="L8985" s="21">
        <f>ROUND(0*(1+M2/100),2)</f>
        <v>0</v>
      </c>
      <c r="M8985" s="21">
        <f>ROUND(K8985*L8985,2)</f>
        <v>0</v>
      </c>
    </row>
    <row r="8986" spans="1:13" ht="58.35" customHeight="1" thickBot="1" x14ac:dyDescent="0.35">
      <c r="A8986" s="22"/>
      <c r="B8986" s="22"/>
      <c r="C8986" s="22"/>
      <c r="D8986" s="84" t="s">
        <v>16715</v>
      </c>
      <c r="E8986" s="84"/>
      <c r="F8986" s="84"/>
      <c r="G8986" s="84"/>
      <c r="H8986" s="84"/>
      <c r="I8986" s="84"/>
      <c r="J8986" s="84"/>
      <c r="K8986" s="84"/>
      <c r="L8986" s="84"/>
      <c r="M8986" s="84"/>
    </row>
    <row r="8987" spans="1:13" ht="15.15" customHeight="1" thickBot="1" x14ac:dyDescent="0.35">
      <c r="A8987" s="22"/>
      <c r="B8987" s="22"/>
      <c r="C8987" s="22"/>
      <c r="D8987" s="22"/>
      <c r="E8987" s="23"/>
      <c r="F8987" s="25" t="s">
        <v>16716</v>
      </c>
      <c r="G8987" s="25" t="s">
        <v>16717</v>
      </c>
      <c r="H8987" s="25" t="s">
        <v>16718</v>
      </c>
      <c r="I8987" s="25" t="s">
        <v>16719</v>
      </c>
      <c r="J8987" s="25" t="s">
        <v>16720</v>
      </c>
      <c r="K8987" s="25" t="s">
        <v>16721</v>
      </c>
      <c r="L8987" s="22"/>
      <c r="M8987" s="22"/>
    </row>
    <row r="8988" spans="1:13" ht="30.6" customHeight="1" thickBot="1" x14ac:dyDescent="0.35">
      <c r="A8988" s="22"/>
      <c r="B8988" s="22"/>
      <c r="C8988" s="22"/>
      <c r="D8988" s="26"/>
      <c r="E8988" s="27" t="s">
        <v>16722</v>
      </c>
      <c r="F8988" s="28">
        <v>3</v>
      </c>
      <c r="G8988" s="29"/>
      <c r="H8988" s="29"/>
      <c r="I8988" s="29"/>
      <c r="J8988" s="31">
        <f>ROUND(F8988,3)</f>
        <v>3</v>
      </c>
      <c r="K8988" s="33">
        <f>SUM(J8988:J8988)</f>
        <v>3</v>
      </c>
      <c r="L8988" s="22"/>
      <c r="M8988" s="22"/>
    </row>
    <row r="8989" spans="1:13" ht="15.45" customHeight="1" thickBot="1" x14ac:dyDescent="0.35">
      <c r="A8989" s="10" t="s">
        <v>16723</v>
      </c>
      <c r="B8989" s="5" t="s">
        <v>16724</v>
      </c>
      <c r="C8989" s="5" t="s">
        <v>16725</v>
      </c>
      <c r="D8989" s="84" t="s">
        <v>16726</v>
      </c>
      <c r="E8989" s="84"/>
      <c r="F8989" s="84"/>
      <c r="G8989" s="84"/>
      <c r="H8989" s="84"/>
      <c r="I8989" s="84"/>
      <c r="J8989" s="84"/>
      <c r="K8989" s="20">
        <f>SUM(K8992:K8992)</f>
        <v>3</v>
      </c>
      <c r="L8989" s="21">
        <f>ROUND(0*(1+M2/100),2)</f>
        <v>0</v>
      </c>
      <c r="M8989" s="21">
        <f>ROUND(K8989*L8989,2)</f>
        <v>0</v>
      </c>
    </row>
    <row r="8990" spans="1:13" ht="58.35" customHeight="1" thickBot="1" x14ac:dyDescent="0.35">
      <c r="A8990" s="22"/>
      <c r="B8990" s="22"/>
      <c r="C8990" s="22"/>
      <c r="D8990" s="84" t="s">
        <v>16727</v>
      </c>
      <c r="E8990" s="84"/>
      <c r="F8990" s="84"/>
      <c r="G8990" s="84"/>
      <c r="H8990" s="84"/>
      <c r="I8990" s="84"/>
      <c r="J8990" s="84"/>
      <c r="K8990" s="84"/>
      <c r="L8990" s="84"/>
      <c r="M8990" s="84"/>
    </row>
    <row r="8991" spans="1:13" ht="15.15" customHeight="1" thickBot="1" x14ac:dyDescent="0.35">
      <c r="A8991" s="22"/>
      <c r="B8991" s="22"/>
      <c r="C8991" s="22"/>
      <c r="D8991" s="22"/>
      <c r="E8991" s="23"/>
      <c r="F8991" s="25" t="s">
        <v>16728</v>
      </c>
      <c r="G8991" s="25" t="s">
        <v>16729</v>
      </c>
      <c r="H8991" s="25" t="s">
        <v>16730</v>
      </c>
      <c r="I8991" s="25" t="s">
        <v>16731</v>
      </c>
      <c r="J8991" s="25" t="s">
        <v>16732</v>
      </c>
      <c r="K8991" s="25" t="s">
        <v>16733</v>
      </c>
      <c r="L8991" s="22"/>
      <c r="M8991" s="22"/>
    </row>
    <row r="8992" spans="1:13" ht="21.3" customHeight="1" thickBot="1" x14ac:dyDescent="0.35">
      <c r="A8992" s="22"/>
      <c r="B8992" s="22"/>
      <c r="C8992" s="22"/>
      <c r="D8992" s="26"/>
      <c r="E8992" s="27" t="s">
        <v>16734</v>
      </c>
      <c r="F8992" s="28">
        <v>3</v>
      </c>
      <c r="G8992" s="29"/>
      <c r="H8992" s="29"/>
      <c r="I8992" s="29"/>
      <c r="J8992" s="31">
        <f>ROUND(F8992,3)</f>
        <v>3</v>
      </c>
      <c r="K8992" s="33">
        <f>SUM(J8992:J8992)</f>
        <v>3</v>
      </c>
      <c r="L8992" s="22"/>
      <c r="M8992" s="22"/>
    </row>
    <row r="8993" spans="1:13" ht="15.45" customHeight="1" thickBot="1" x14ac:dyDescent="0.35">
      <c r="A8993" s="34"/>
      <c r="B8993" s="34"/>
      <c r="C8993" s="34"/>
      <c r="D8993" s="74" t="s">
        <v>16735</v>
      </c>
      <c r="E8993" s="75"/>
      <c r="F8993" s="75"/>
      <c r="G8993" s="75"/>
      <c r="H8993" s="75"/>
      <c r="I8993" s="75"/>
      <c r="J8993" s="75"/>
      <c r="K8993" s="75"/>
      <c r="L8993" s="76">
        <f>M8920+M8924+M8929+M8934+M8938+M8942+M8949+M8956+M8961+M8965+M8969+M8973+M8977+M8981+M8985+M8989</f>
        <v>0</v>
      </c>
      <c r="M8993" s="76">
        <f>ROUND(L8993,2)</f>
        <v>0</v>
      </c>
    </row>
    <row r="8994" spans="1:13" ht="25.05" customHeight="1" thickBot="1" x14ac:dyDescent="0.35">
      <c r="A8994" s="43"/>
      <c r="B8994" s="43"/>
      <c r="C8994" s="43"/>
      <c r="D8994" s="77" t="s">
        <v>16736</v>
      </c>
      <c r="E8994" s="78"/>
      <c r="F8994" s="78"/>
      <c r="G8994" s="78"/>
      <c r="H8994" s="78"/>
      <c r="I8994" s="78"/>
      <c r="J8994" s="78"/>
      <c r="K8994" s="78"/>
      <c r="L8994" s="79">
        <f>M142+M325+M376+M434+M643+M1091+M1439+M1500+M5268+M5617+M5659+M7575+M8251+M8441+M8517+M8687+M8918+M8993</f>
        <v>0</v>
      </c>
      <c r="M8994" s="79">
        <f>ROUND(L8994,2)</f>
        <v>0</v>
      </c>
    </row>
  </sheetData>
  <mergeCells count="2410">
    <mergeCell ref="D8966:M8966"/>
    <mergeCell ref="D8969:J8969"/>
    <mergeCell ref="D8970:M8970"/>
    <mergeCell ref="D8973:J8973"/>
    <mergeCell ref="D8974:M8974"/>
    <mergeCell ref="D8977:J8977"/>
    <mergeCell ref="D8978:M8978"/>
    <mergeCell ref="D8981:J8981"/>
    <mergeCell ref="D8982:M8982"/>
    <mergeCell ref="D8985:J8985"/>
    <mergeCell ref="D8986:M8986"/>
    <mergeCell ref="D8989:J8989"/>
    <mergeCell ref="D8990:M8990"/>
    <mergeCell ref="D8924:J8924"/>
    <mergeCell ref="D8925:M8925"/>
    <mergeCell ref="D8929:J8929"/>
    <mergeCell ref="D8930:M8930"/>
    <mergeCell ref="D8934:J8934"/>
    <mergeCell ref="D8935:M8935"/>
    <mergeCell ref="D8938:J8938"/>
    <mergeCell ref="D8939:M8939"/>
    <mergeCell ref="D8942:J8942"/>
    <mergeCell ref="D8943:M8943"/>
    <mergeCell ref="D8949:J8949"/>
    <mergeCell ref="D8950:M8950"/>
    <mergeCell ref="D8956:J8956"/>
    <mergeCell ref="D8957:M8957"/>
    <mergeCell ref="D8961:J8961"/>
    <mergeCell ref="D8962:M8962"/>
    <mergeCell ref="D8965:J8965"/>
    <mergeCell ref="D8889:J8889"/>
    <mergeCell ref="D8890:M8890"/>
    <mergeCell ref="D8893:J8893"/>
    <mergeCell ref="D8894:M8894"/>
    <mergeCell ref="D8897:J8897"/>
    <mergeCell ref="D8898:M8898"/>
    <mergeCell ref="D8901:J8901"/>
    <mergeCell ref="D8902:M8902"/>
    <mergeCell ref="D8905:J8905"/>
    <mergeCell ref="D8906:M8906"/>
    <mergeCell ref="D8909:J8909"/>
    <mergeCell ref="D8910:M8910"/>
    <mergeCell ref="D8913:J8913"/>
    <mergeCell ref="D8914:M8914"/>
    <mergeCell ref="D8919:J8919"/>
    <mergeCell ref="D8920:J8920"/>
    <mergeCell ref="D8921:M8921"/>
    <mergeCell ref="D8855:J8855"/>
    <mergeCell ref="D8856:M8856"/>
    <mergeCell ref="D8859:J8859"/>
    <mergeCell ref="D8860:M8860"/>
    <mergeCell ref="D8863:J8863"/>
    <mergeCell ref="D8864:M8864"/>
    <mergeCell ref="D8867:J8867"/>
    <mergeCell ref="D8868:M8868"/>
    <mergeCell ref="D8871:J8871"/>
    <mergeCell ref="D8872:M8872"/>
    <mergeCell ref="D8875:J8875"/>
    <mergeCell ref="D8876:M8876"/>
    <mergeCell ref="D8879:J8879"/>
    <mergeCell ref="D8880:M8880"/>
    <mergeCell ref="D8883:J8883"/>
    <mergeCell ref="D8884:M8884"/>
    <mergeCell ref="D8888:J8888"/>
    <mergeCell ref="D8812:J8812"/>
    <mergeCell ref="D8813:M8813"/>
    <mergeCell ref="D8817:J8817"/>
    <mergeCell ref="D8818:J8818"/>
    <mergeCell ref="D8819:M8819"/>
    <mergeCell ref="D8823:J8823"/>
    <mergeCell ref="D8824:J8824"/>
    <mergeCell ref="D8825:M8825"/>
    <mergeCell ref="D8829:J8829"/>
    <mergeCell ref="D8830:J8830"/>
    <mergeCell ref="D8831:M8831"/>
    <mergeCell ref="D8837:J8837"/>
    <mergeCell ref="D8838:M8838"/>
    <mergeCell ref="D8844:J8844"/>
    <mergeCell ref="D8845:M8845"/>
    <mergeCell ref="D8851:J8851"/>
    <mergeCell ref="D8852:M8852"/>
    <mergeCell ref="D8779:J8779"/>
    <mergeCell ref="D8780:M8780"/>
    <mergeCell ref="D8783:J8783"/>
    <mergeCell ref="D8784:M8784"/>
    <mergeCell ref="D8787:J8787"/>
    <mergeCell ref="D8788:M8788"/>
    <mergeCell ref="D8791:J8791"/>
    <mergeCell ref="D8792:M8792"/>
    <mergeCell ref="D8796:J8796"/>
    <mergeCell ref="D8797:M8797"/>
    <mergeCell ref="D8800:J8800"/>
    <mergeCell ref="D8801:M8801"/>
    <mergeCell ref="D8803:J8803"/>
    <mergeCell ref="D8804:J8804"/>
    <mergeCell ref="D8805:M8805"/>
    <mergeCell ref="D8808:J8808"/>
    <mergeCell ref="D8809:M8809"/>
    <mergeCell ref="D8723:M8723"/>
    <mergeCell ref="D8729:J8729"/>
    <mergeCell ref="D8730:M8730"/>
    <mergeCell ref="D8733:J8733"/>
    <mergeCell ref="D8734:M8734"/>
    <mergeCell ref="D8744:J8744"/>
    <mergeCell ref="D8745:M8745"/>
    <mergeCell ref="D8757:J8757"/>
    <mergeCell ref="D8758:M8758"/>
    <mergeCell ref="D8763:J8763"/>
    <mergeCell ref="D8764:M8764"/>
    <mergeCell ref="D8767:J8767"/>
    <mergeCell ref="D8768:M8768"/>
    <mergeCell ref="D8771:J8771"/>
    <mergeCell ref="D8772:M8772"/>
    <mergeCell ref="D8775:J8775"/>
    <mergeCell ref="D8776:M8776"/>
    <mergeCell ref="D8672:J8672"/>
    <mergeCell ref="D8673:M8673"/>
    <mergeCell ref="D8677:J8677"/>
    <mergeCell ref="D8678:M8678"/>
    <mergeCell ref="D8681:J8681"/>
    <mergeCell ref="D8682:M8682"/>
    <mergeCell ref="D8688:J8688"/>
    <mergeCell ref="D8689:J8689"/>
    <mergeCell ref="D8690:J8690"/>
    <mergeCell ref="D8691:M8691"/>
    <mergeCell ref="D8694:J8694"/>
    <mergeCell ref="D8695:M8695"/>
    <mergeCell ref="D8702:J8702"/>
    <mergeCell ref="D8703:M8703"/>
    <mergeCell ref="D8712:J8712"/>
    <mergeCell ref="D8713:M8713"/>
    <mergeCell ref="D8722:J8722"/>
    <mergeCell ref="D8610:M8610"/>
    <mergeCell ref="D8613:J8613"/>
    <mergeCell ref="D8614:M8614"/>
    <mergeCell ref="D8617:J8617"/>
    <mergeCell ref="D8618:M8618"/>
    <mergeCell ref="D8621:J8621"/>
    <mergeCell ref="D8622:M8622"/>
    <mergeCell ref="D8630:J8630"/>
    <mergeCell ref="D8631:M8631"/>
    <mergeCell ref="D8641:J8641"/>
    <mergeCell ref="D8642:M8642"/>
    <mergeCell ref="D8647:J8647"/>
    <mergeCell ref="D8648:M8648"/>
    <mergeCell ref="D8655:J8655"/>
    <mergeCell ref="D8656:M8656"/>
    <mergeCell ref="D8666:J8666"/>
    <mergeCell ref="D8667:M8667"/>
    <mergeCell ref="D8573:J8573"/>
    <mergeCell ref="D8574:M8574"/>
    <mergeCell ref="D8579:J8579"/>
    <mergeCell ref="D8580:M8580"/>
    <mergeCell ref="D8584:J8584"/>
    <mergeCell ref="D8585:M8585"/>
    <mergeCell ref="D8589:J8589"/>
    <mergeCell ref="D8590:M8590"/>
    <mergeCell ref="D8593:J8593"/>
    <mergeCell ref="D8594:M8594"/>
    <mergeCell ref="D8597:J8597"/>
    <mergeCell ref="D8598:M8598"/>
    <mergeCell ref="D8601:J8601"/>
    <mergeCell ref="D8602:M8602"/>
    <mergeCell ref="D8605:J8605"/>
    <mergeCell ref="D8606:M8606"/>
    <mergeCell ref="D8609:J8609"/>
    <mergeCell ref="D8538:J8538"/>
    <mergeCell ref="D8539:J8539"/>
    <mergeCell ref="D8540:M8540"/>
    <mergeCell ref="D8544:J8544"/>
    <mergeCell ref="D8545:J8545"/>
    <mergeCell ref="D8546:M8546"/>
    <mergeCell ref="D8549:J8549"/>
    <mergeCell ref="D8550:M8550"/>
    <mergeCell ref="D8553:J8553"/>
    <mergeCell ref="D8554:M8554"/>
    <mergeCell ref="D8557:J8557"/>
    <mergeCell ref="D8558:J8558"/>
    <mergeCell ref="D8559:M8559"/>
    <mergeCell ref="D8563:J8563"/>
    <mergeCell ref="D8564:M8564"/>
    <mergeCell ref="D8568:J8568"/>
    <mergeCell ref="D8569:M8569"/>
    <mergeCell ref="D8502:J8502"/>
    <mergeCell ref="D8503:M8503"/>
    <mergeCell ref="D8507:J8507"/>
    <mergeCell ref="D8508:J8508"/>
    <mergeCell ref="D8509:M8509"/>
    <mergeCell ref="D8512:J8512"/>
    <mergeCell ref="D8513:M8513"/>
    <mergeCell ref="D8518:J8518"/>
    <mergeCell ref="D8519:J8519"/>
    <mergeCell ref="D8520:J8520"/>
    <mergeCell ref="D8521:M8521"/>
    <mergeCell ref="D8525:J8525"/>
    <mergeCell ref="D8526:J8526"/>
    <mergeCell ref="D8527:M8527"/>
    <mergeCell ref="D8532:J8532"/>
    <mergeCell ref="D8533:J8533"/>
    <mergeCell ref="D8534:M8534"/>
    <mergeCell ref="D8467:J8467"/>
    <mergeCell ref="D8468:M8468"/>
    <mergeCell ref="D8471:J8471"/>
    <mergeCell ref="D8472:M8472"/>
    <mergeCell ref="D8475:J8475"/>
    <mergeCell ref="D8476:M8476"/>
    <mergeCell ref="D8479:J8479"/>
    <mergeCell ref="D8480:M8480"/>
    <mergeCell ref="D8484:J8484"/>
    <mergeCell ref="D8485:M8485"/>
    <mergeCell ref="D8488:J8488"/>
    <mergeCell ref="D8489:M8489"/>
    <mergeCell ref="D8493:J8493"/>
    <mergeCell ref="D8494:J8494"/>
    <mergeCell ref="D8495:M8495"/>
    <mergeCell ref="D8498:J8498"/>
    <mergeCell ref="D8499:M8499"/>
    <mergeCell ref="D8427:J8427"/>
    <mergeCell ref="D8428:M8428"/>
    <mergeCell ref="D8432:J8432"/>
    <mergeCell ref="D8433:J8433"/>
    <mergeCell ref="D8434:M8434"/>
    <mergeCell ref="D8442:J8442"/>
    <mergeCell ref="D8443:J8443"/>
    <mergeCell ref="D8444:J8444"/>
    <mergeCell ref="D8445:M8445"/>
    <mergeCell ref="D8449:J8449"/>
    <mergeCell ref="D8450:J8450"/>
    <mergeCell ref="D8451:M8451"/>
    <mergeCell ref="D8457:J8457"/>
    <mergeCell ref="D8458:J8458"/>
    <mergeCell ref="D8459:M8459"/>
    <mergeCell ref="D8462:J8462"/>
    <mergeCell ref="D8463:M8463"/>
    <mergeCell ref="D8392:J8392"/>
    <mergeCell ref="D8393:M8393"/>
    <mergeCell ref="D8397:J8397"/>
    <mergeCell ref="D8398:M8398"/>
    <mergeCell ref="D8401:J8401"/>
    <mergeCell ref="D8402:M8402"/>
    <mergeCell ref="D8406:J8406"/>
    <mergeCell ref="D8407:J8407"/>
    <mergeCell ref="D8408:M8408"/>
    <mergeCell ref="D8411:J8411"/>
    <mergeCell ref="D8412:M8412"/>
    <mergeCell ref="D8415:J8415"/>
    <mergeCell ref="D8416:M8416"/>
    <mergeCell ref="D8419:J8419"/>
    <mergeCell ref="D8420:M8420"/>
    <mergeCell ref="D8423:J8423"/>
    <mergeCell ref="D8424:M8424"/>
    <mergeCell ref="D8330:J8330"/>
    <mergeCell ref="D8331:M8331"/>
    <mergeCell ref="D8334:J8334"/>
    <mergeCell ref="D8335:M8335"/>
    <mergeCell ref="D8338:J8338"/>
    <mergeCell ref="D8339:M8339"/>
    <mergeCell ref="D8344:J8344"/>
    <mergeCell ref="D8345:M8345"/>
    <mergeCell ref="D8349:J8349"/>
    <mergeCell ref="D8350:M8350"/>
    <mergeCell ref="D8353:J8353"/>
    <mergeCell ref="D8354:M8354"/>
    <mergeCell ref="D8358:J8358"/>
    <mergeCell ref="D8359:J8359"/>
    <mergeCell ref="D8360:M8360"/>
    <mergeCell ref="D8368:J8368"/>
    <mergeCell ref="D8369:M8369"/>
    <mergeCell ref="D8296:J8296"/>
    <mergeCell ref="D8297:M8297"/>
    <mergeCell ref="D8300:J8300"/>
    <mergeCell ref="D8301:M8301"/>
    <mergeCell ref="D8304:J8304"/>
    <mergeCell ref="D8305:M8305"/>
    <mergeCell ref="D8308:J8308"/>
    <mergeCell ref="D8309:M8309"/>
    <mergeCell ref="D8312:J8312"/>
    <mergeCell ref="D8313:M8313"/>
    <mergeCell ref="D8316:J8316"/>
    <mergeCell ref="D8317:M8317"/>
    <mergeCell ref="D8321:J8321"/>
    <mergeCell ref="D8322:J8322"/>
    <mergeCell ref="D8323:M8323"/>
    <mergeCell ref="D8326:J8326"/>
    <mergeCell ref="D8327:M8327"/>
    <mergeCell ref="D8262:J8262"/>
    <mergeCell ref="D8263:M8263"/>
    <mergeCell ref="D8266:J8266"/>
    <mergeCell ref="D8267:M8267"/>
    <mergeCell ref="D8270:J8270"/>
    <mergeCell ref="D8271:M8271"/>
    <mergeCell ref="D8274:J8274"/>
    <mergeCell ref="D8275:M8275"/>
    <mergeCell ref="D8278:J8278"/>
    <mergeCell ref="D8279:M8279"/>
    <mergeCell ref="D8283:J8283"/>
    <mergeCell ref="D8284:J8284"/>
    <mergeCell ref="D8285:M8285"/>
    <mergeCell ref="D8288:J8288"/>
    <mergeCell ref="D8289:M8289"/>
    <mergeCell ref="D8292:J8292"/>
    <mergeCell ref="D8293:M8293"/>
    <mergeCell ref="D8224:J8224"/>
    <mergeCell ref="D8225:J8225"/>
    <mergeCell ref="D8226:M8226"/>
    <mergeCell ref="D8229:J8229"/>
    <mergeCell ref="D8230:M8230"/>
    <mergeCell ref="D8237:J8237"/>
    <mergeCell ref="D8238:M8238"/>
    <mergeCell ref="D8241:J8241"/>
    <mergeCell ref="D8242:M8242"/>
    <mergeCell ref="D8246:J8246"/>
    <mergeCell ref="D8247:M8247"/>
    <mergeCell ref="D8252:J8252"/>
    <mergeCell ref="D8253:J8253"/>
    <mergeCell ref="D8254:J8254"/>
    <mergeCell ref="D8255:M8255"/>
    <mergeCell ref="D8258:J8258"/>
    <mergeCell ref="D8259:M8259"/>
    <mergeCell ref="D8151:J8151"/>
    <mergeCell ref="D8152:M8152"/>
    <mergeCell ref="D8155:J8155"/>
    <mergeCell ref="D8156:M8156"/>
    <mergeCell ref="D8159:J8159"/>
    <mergeCell ref="D8160:M8160"/>
    <mergeCell ref="D8163:J8163"/>
    <mergeCell ref="D8164:M8164"/>
    <mergeCell ref="D8170:J8170"/>
    <mergeCell ref="D8171:J8171"/>
    <mergeCell ref="D8172:M8172"/>
    <mergeCell ref="D8175:J8175"/>
    <mergeCell ref="D8176:M8176"/>
    <mergeCell ref="D8198:J8198"/>
    <mergeCell ref="D8199:M8199"/>
    <mergeCell ref="D8219:J8219"/>
    <mergeCell ref="D8220:M8220"/>
    <mergeCell ref="D8116:M8116"/>
    <mergeCell ref="D8119:J8119"/>
    <mergeCell ref="D8120:M8120"/>
    <mergeCell ref="D8123:J8123"/>
    <mergeCell ref="D8124:M8124"/>
    <mergeCell ref="D8127:J8127"/>
    <mergeCell ref="D8128:M8128"/>
    <mergeCell ref="D8132:J8132"/>
    <mergeCell ref="D8133:J8133"/>
    <mergeCell ref="D8134:M8134"/>
    <mergeCell ref="D8137:J8137"/>
    <mergeCell ref="D8138:M8138"/>
    <mergeCell ref="D8141:J8141"/>
    <mergeCell ref="D8142:M8142"/>
    <mergeCell ref="D8145:J8145"/>
    <mergeCell ref="D8146:M8146"/>
    <mergeCell ref="D8150:J8150"/>
    <mergeCell ref="D8083:J8083"/>
    <mergeCell ref="D8084:M8084"/>
    <mergeCell ref="D8089:J8089"/>
    <mergeCell ref="D8090:J8090"/>
    <mergeCell ref="D8091:J8091"/>
    <mergeCell ref="D8092:M8092"/>
    <mergeCell ref="D8095:J8095"/>
    <mergeCell ref="D8096:M8096"/>
    <mergeCell ref="D8099:J8099"/>
    <mergeCell ref="D8100:M8100"/>
    <mergeCell ref="D8103:J8103"/>
    <mergeCell ref="D8104:M8104"/>
    <mergeCell ref="D8107:J8107"/>
    <mergeCell ref="D8108:M8108"/>
    <mergeCell ref="D8111:J8111"/>
    <mergeCell ref="D8112:M8112"/>
    <mergeCell ref="D8115:J8115"/>
    <mergeCell ref="D8048:M8048"/>
    <mergeCell ref="D8051:J8051"/>
    <mergeCell ref="D8052:M8052"/>
    <mergeCell ref="D8055:J8055"/>
    <mergeCell ref="D8056:M8056"/>
    <mergeCell ref="D8060:J8060"/>
    <mergeCell ref="D8061:J8061"/>
    <mergeCell ref="D8062:M8062"/>
    <mergeCell ref="D8065:J8065"/>
    <mergeCell ref="D8066:M8066"/>
    <mergeCell ref="D8069:J8069"/>
    <mergeCell ref="D8070:M8070"/>
    <mergeCell ref="D8073:J8073"/>
    <mergeCell ref="D8074:M8074"/>
    <mergeCell ref="D8077:J8077"/>
    <mergeCell ref="D8078:M8078"/>
    <mergeCell ref="D8082:J8082"/>
    <mergeCell ref="D8014:M8014"/>
    <mergeCell ref="D8017:J8017"/>
    <mergeCell ref="D8018:M8018"/>
    <mergeCell ref="D8022:J8022"/>
    <mergeCell ref="D8023:J8023"/>
    <mergeCell ref="D8024:M8024"/>
    <mergeCell ref="D8027:J8027"/>
    <mergeCell ref="D8028:M8028"/>
    <mergeCell ref="D8031:J8031"/>
    <mergeCell ref="D8032:M8032"/>
    <mergeCell ref="D8035:J8035"/>
    <mergeCell ref="D8036:M8036"/>
    <mergeCell ref="D8039:J8039"/>
    <mergeCell ref="D8040:M8040"/>
    <mergeCell ref="D8043:J8043"/>
    <mergeCell ref="D8044:M8044"/>
    <mergeCell ref="D8047:J8047"/>
    <mergeCell ref="D7980:M7980"/>
    <mergeCell ref="D7983:J7983"/>
    <mergeCell ref="D7984:M7984"/>
    <mergeCell ref="D7987:J7987"/>
    <mergeCell ref="D7988:M7988"/>
    <mergeCell ref="D7991:J7991"/>
    <mergeCell ref="D7992:M7992"/>
    <mergeCell ref="D7995:J7995"/>
    <mergeCell ref="D7996:M7996"/>
    <mergeCell ref="D8000:J8000"/>
    <mergeCell ref="D8001:J8001"/>
    <mergeCell ref="D8002:M8002"/>
    <mergeCell ref="D8005:J8005"/>
    <mergeCell ref="D8006:M8006"/>
    <mergeCell ref="D8009:J8009"/>
    <mergeCell ref="D8010:M8010"/>
    <mergeCell ref="D8013:J8013"/>
    <mergeCell ref="D7947:J7947"/>
    <mergeCell ref="D7948:M7948"/>
    <mergeCell ref="D7951:J7951"/>
    <mergeCell ref="D7952:M7952"/>
    <mergeCell ref="D7955:J7955"/>
    <mergeCell ref="D7956:M7956"/>
    <mergeCell ref="D7959:J7959"/>
    <mergeCell ref="D7960:M7960"/>
    <mergeCell ref="D7963:J7963"/>
    <mergeCell ref="D7964:M7964"/>
    <mergeCell ref="D7967:J7967"/>
    <mergeCell ref="D7968:M7968"/>
    <mergeCell ref="D7971:J7971"/>
    <mergeCell ref="D7972:M7972"/>
    <mergeCell ref="D7975:J7975"/>
    <mergeCell ref="D7976:M7976"/>
    <mergeCell ref="D7979:J7979"/>
    <mergeCell ref="D7912:M7912"/>
    <mergeCell ref="D7915:J7915"/>
    <mergeCell ref="D7916:M7916"/>
    <mergeCell ref="D7919:J7919"/>
    <mergeCell ref="D7920:M7920"/>
    <mergeCell ref="D7923:J7923"/>
    <mergeCell ref="D7924:M7924"/>
    <mergeCell ref="D7927:J7927"/>
    <mergeCell ref="D7928:M7928"/>
    <mergeCell ref="D7931:J7931"/>
    <mergeCell ref="D7932:M7932"/>
    <mergeCell ref="D7935:J7935"/>
    <mergeCell ref="D7936:M7936"/>
    <mergeCell ref="D7939:J7939"/>
    <mergeCell ref="D7940:M7940"/>
    <mergeCell ref="D7943:J7943"/>
    <mergeCell ref="D7944:M7944"/>
    <mergeCell ref="D7878:M7878"/>
    <mergeCell ref="D7881:J7881"/>
    <mergeCell ref="D7882:M7882"/>
    <mergeCell ref="D7885:J7885"/>
    <mergeCell ref="D7886:M7886"/>
    <mergeCell ref="D7889:J7889"/>
    <mergeCell ref="D7890:M7890"/>
    <mergeCell ref="D7894:J7894"/>
    <mergeCell ref="D7895:J7895"/>
    <mergeCell ref="D7896:M7896"/>
    <mergeCell ref="D7899:J7899"/>
    <mergeCell ref="D7900:M7900"/>
    <mergeCell ref="D7903:J7903"/>
    <mergeCell ref="D7904:M7904"/>
    <mergeCell ref="D7907:J7907"/>
    <mergeCell ref="D7908:M7908"/>
    <mergeCell ref="D7911:J7911"/>
    <mergeCell ref="D7845:J7845"/>
    <mergeCell ref="D7846:M7846"/>
    <mergeCell ref="D7849:J7849"/>
    <mergeCell ref="D7850:M7850"/>
    <mergeCell ref="D7853:J7853"/>
    <mergeCell ref="D7854:M7854"/>
    <mergeCell ref="D7857:J7857"/>
    <mergeCell ref="D7858:M7858"/>
    <mergeCell ref="D7861:J7861"/>
    <mergeCell ref="D7862:M7862"/>
    <mergeCell ref="D7865:J7865"/>
    <mergeCell ref="D7866:M7866"/>
    <mergeCell ref="D7869:J7869"/>
    <mergeCell ref="D7870:M7870"/>
    <mergeCell ref="D7873:J7873"/>
    <mergeCell ref="D7874:M7874"/>
    <mergeCell ref="D7877:J7877"/>
    <mergeCell ref="D7812:M7812"/>
    <mergeCell ref="D7816:J7816"/>
    <mergeCell ref="D7817:J7817"/>
    <mergeCell ref="D7818:J7818"/>
    <mergeCell ref="D7819:J7819"/>
    <mergeCell ref="D7820:M7820"/>
    <mergeCell ref="D7823:J7823"/>
    <mergeCell ref="D7824:M7824"/>
    <mergeCell ref="D7827:J7827"/>
    <mergeCell ref="D7828:M7828"/>
    <mergeCell ref="D7831:J7831"/>
    <mergeCell ref="D7832:M7832"/>
    <mergeCell ref="D7835:J7835"/>
    <mergeCell ref="D7836:M7836"/>
    <mergeCell ref="D7839:J7839"/>
    <mergeCell ref="D7840:M7840"/>
    <mergeCell ref="D7844:J7844"/>
    <mergeCell ref="D7778:M7778"/>
    <mergeCell ref="D7781:J7781"/>
    <mergeCell ref="D7782:M7782"/>
    <mergeCell ref="D7785:J7785"/>
    <mergeCell ref="D7786:M7786"/>
    <mergeCell ref="D7789:J7789"/>
    <mergeCell ref="D7790:M7790"/>
    <mergeCell ref="D7793:J7793"/>
    <mergeCell ref="D7794:M7794"/>
    <mergeCell ref="D7797:J7797"/>
    <mergeCell ref="D7798:M7798"/>
    <mergeCell ref="D7801:J7801"/>
    <mergeCell ref="D7802:M7802"/>
    <mergeCell ref="D7806:J7806"/>
    <mergeCell ref="D7807:J7807"/>
    <mergeCell ref="D7808:M7808"/>
    <mergeCell ref="D7811:J7811"/>
    <mergeCell ref="D7734:J7734"/>
    <mergeCell ref="D7735:M7735"/>
    <mergeCell ref="D7741:J7741"/>
    <mergeCell ref="D7742:M7742"/>
    <mergeCell ref="D7745:J7745"/>
    <mergeCell ref="D7746:M7746"/>
    <mergeCell ref="D7751:J7751"/>
    <mergeCell ref="D7752:M7752"/>
    <mergeCell ref="D7757:J7757"/>
    <mergeCell ref="D7758:M7758"/>
    <mergeCell ref="D7763:J7763"/>
    <mergeCell ref="D7764:M7764"/>
    <mergeCell ref="D7769:J7769"/>
    <mergeCell ref="D7770:M7770"/>
    <mergeCell ref="D7773:J7773"/>
    <mergeCell ref="D7774:M7774"/>
    <mergeCell ref="D7777:J7777"/>
    <mergeCell ref="D7655:J7655"/>
    <mergeCell ref="D7656:M7656"/>
    <mergeCell ref="D7661:J7661"/>
    <mergeCell ref="D7662:M7662"/>
    <mergeCell ref="D7666:J7666"/>
    <mergeCell ref="D7667:M7667"/>
    <mergeCell ref="D7670:J7670"/>
    <mergeCell ref="D7671:M7671"/>
    <mergeCell ref="D7675:J7675"/>
    <mergeCell ref="D7676:J7676"/>
    <mergeCell ref="D7677:M7677"/>
    <mergeCell ref="D7688:J7688"/>
    <mergeCell ref="D7689:M7689"/>
    <mergeCell ref="D7726:J7726"/>
    <mergeCell ref="D7727:M7727"/>
    <mergeCell ref="D7730:J7730"/>
    <mergeCell ref="D7731:M7731"/>
    <mergeCell ref="D7618:J7618"/>
    <mergeCell ref="D7619:M7619"/>
    <mergeCell ref="D7622:J7622"/>
    <mergeCell ref="D7623:M7623"/>
    <mergeCell ref="D7626:J7626"/>
    <mergeCell ref="D7627:M7627"/>
    <mergeCell ref="D7630:J7630"/>
    <mergeCell ref="D7631:M7631"/>
    <mergeCell ref="D7635:J7635"/>
    <mergeCell ref="D7636:J7636"/>
    <mergeCell ref="D7637:M7637"/>
    <mergeCell ref="D7640:J7640"/>
    <mergeCell ref="D7641:M7641"/>
    <mergeCell ref="D7645:J7645"/>
    <mergeCell ref="D7646:M7646"/>
    <mergeCell ref="D7650:J7650"/>
    <mergeCell ref="D7651:M7651"/>
    <mergeCell ref="D7577:J7577"/>
    <mergeCell ref="D7578:J7578"/>
    <mergeCell ref="D7579:M7579"/>
    <mergeCell ref="D7587:J7587"/>
    <mergeCell ref="D7588:M7588"/>
    <mergeCell ref="D7593:J7593"/>
    <mergeCell ref="D7594:M7594"/>
    <mergeCell ref="D7597:J7597"/>
    <mergeCell ref="D7598:M7598"/>
    <mergeCell ref="D7601:J7601"/>
    <mergeCell ref="D7602:M7602"/>
    <mergeCell ref="D7605:J7605"/>
    <mergeCell ref="D7606:M7606"/>
    <mergeCell ref="D7609:J7609"/>
    <mergeCell ref="D7610:M7610"/>
    <mergeCell ref="D7614:J7614"/>
    <mergeCell ref="D7615:M7615"/>
    <mergeCell ref="D7449:J7449"/>
    <mergeCell ref="D7450:M7450"/>
    <mergeCell ref="D7455:J7455"/>
    <mergeCell ref="D7456:M7456"/>
    <mergeCell ref="D7459:J7459"/>
    <mergeCell ref="D7460:M7460"/>
    <mergeCell ref="D7506:J7506"/>
    <mergeCell ref="D7507:M7507"/>
    <mergeCell ref="D7522:J7522"/>
    <mergeCell ref="D7523:M7523"/>
    <mergeCell ref="D7528:J7528"/>
    <mergeCell ref="D7529:M7529"/>
    <mergeCell ref="D7536:J7536"/>
    <mergeCell ref="D7537:M7537"/>
    <mergeCell ref="D7570:J7570"/>
    <mergeCell ref="D7571:M7571"/>
    <mergeCell ref="D7576:J7576"/>
    <mergeCell ref="D7131:J7131"/>
    <mergeCell ref="D7132:M7132"/>
    <mergeCell ref="D7217:J7217"/>
    <mergeCell ref="D7218:M7218"/>
    <mergeCell ref="D7224:J7224"/>
    <mergeCell ref="D7225:J7225"/>
    <mergeCell ref="D7226:M7226"/>
    <mergeCell ref="D7367:J7367"/>
    <mergeCell ref="D7368:M7368"/>
    <mergeCell ref="D7386:J7386"/>
    <mergeCell ref="D7387:M7387"/>
    <mergeCell ref="D7398:J7398"/>
    <mergeCell ref="D7399:M7399"/>
    <mergeCell ref="D7433:J7433"/>
    <mergeCell ref="D7434:M7434"/>
    <mergeCell ref="D7440:J7440"/>
    <mergeCell ref="D7441:M7441"/>
    <mergeCell ref="D7003:M7003"/>
    <mergeCell ref="D7040:J7040"/>
    <mergeCell ref="D7041:M7041"/>
    <mergeCell ref="D7058:J7058"/>
    <mergeCell ref="D7059:M7059"/>
    <mergeCell ref="D7081:J7081"/>
    <mergeCell ref="D7082:M7082"/>
    <mergeCell ref="D7092:J7092"/>
    <mergeCell ref="D7093:M7093"/>
    <mergeCell ref="D7098:J7098"/>
    <mergeCell ref="D7099:M7099"/>
    <mergeCell ref="D7109:J7109"/>
    <mergeCell ref="D7110:M7110"/>
    <mergeCell ref="D7113:J7113"/>
    <mergeCell ref="D7114:M7114"/>
    <mergeCell ref="D7127:J7127"/>
    <mergeCell ref="D7128:M7128"/>
    <mergeCell ref="D6619:M6619"/>
    <mergeCell ref="D6679:J6679"/>
    <mergeCell ref="D6680:M6680"/>
    <mergeCell ref="D6691:J6691"/>
    <mergeCell ref="D6692:J6692"/>
    <mergeCell ref="D6693:M6693"/>
    <mergeCell ref="D6732:J6732"/>
    <mergeCell ref="D6733:M6733"/>
    <mergeCell ref="D6811:J6811"/>
    <mergeCell ref="D6812:M6812"/>
    <mergeCell ref="D6851:J6851"/>
    <mergeCell ref="D6852:M6852"/>
    <mergeCell ref="D6876:J6876"/>
    <mergeCell ref="D6877:M6877"/>
    <mergeCell ref="D6993:J6993"/>
    <mergeCell ref="D6994:M6994"/>
    <mergeCell ref="D7002:J7002"/>
    <mergeCell ref="D6508:J6508"/>
    <mergeCell ref="D6509:M6509"/>
    <mergeCell ref="D6512:J6512"/>
    <mergeCell ref="D6513:M6513"/>
    <mergeCell ref="D6517:J6517"/>
    <mergeCell ref="D6518:J6518"/>
    <mergeCell ref="D6519:M6519"/>
    <mergeCell ref="D6533:J6533"/>
    <mergeCell ref="D6534:M6534"/>
    <mergeCell ref="D6544:J6544"/>
    <mergeCell ref="D6545:M6545"/>
    <mergeCell ref="D6552:J6552"/>
    <mergeCell ref="D6553:J6553"/>
    <mergeCell ref="D6554:M6554"/>
    <mergeCell ref="D6560:J6560"/>
    <mergeCell ref="D6561:M6561"/>
    <mergeCell ref="D6618:J6618"/>
    <mergeCell ref="D6117:J6117"/>
    <mergeCell ref="D6118:J6118"/>
    <mergeCell ref="D6119:M6119"/>
    <mergeCell ref="D6380:J6380"/>
    <mergeCell ref="D6381:M6381"/>
    <mergeCell ref="D6406:J6406"/>
    <mergeCell ref="D6407:M6407"/>
    <mergeCell ref="D6415:J6415"/>
    <mergeCell ref="D6416:M6416"/>
    <mergeCell ref="D6421:J6421"/>
    <mergeCell ref="D6422:J6422"/>
    <mergeCell ref="D6423:M6423"/>
    <mergeCell ref="D6430:J6430"/>
    <mergeCell ref="D6431:M6431"/>
    <mergeCell ref="D6438:J6438"/>
    <mergeCell ref="D6439:M6439"/>
    <mergeCell ref="D6507:J6507"/>
    <mergeCell ref="D5891:J5891"/>
    <mergeCell ref="D5892:J5892"/>
    <mergeCell ref="D5893:M5893"/>
    <mergeCell ref="D6004:J6004"/>
    <mergeCell ref="D6005:M6005"/>
    <mergeCell ref="D6032:J6032"/>
    <mergeCell ref="D6033:M6033"/>
    <mergeCell ref="D6084:J6084"/>
    <mergeCell ref="D6085:J6085"/>
    <mergeCell ref="D6086:M6086"/>
    <mergeCell ref="D6091:J6091"/>
    <mergeCell ref="D6092:M6092"/>
    <mergeCell ref="D6097:J6097"/>
    <mergeCell ref="D6098:M6098"/>
    <mergeCell ref="D6104:J6104"/>
    <mergeCell ref="D6105:J6105"/>
    <mergeCell ref="D6106:M6106"/>
    <mergeCell ref="D5647:M5647"/>
    <mergeCell ref="D5650:J5650"/>
    <mergeCell ref="D5651:M5651"/>
    <mergeCell ref="D5654:J5654"/>
    <mergeCell ref="D5655:M5655"/>
    <mergeCell ref="D5660:J5660"/>
    <mergeCell ref="D5661:J5661"/>
    <mergeCell ref="D5662:J5662"/>
    <mergeCell ref="D5663:M5663"/>
    <mergeCell ref="D5723:J5723"/>
    <mergeCell ref="D5724:M5724"/>
    <mergeCell ref="D5773:J5773"/>
    <mergeCell ref="D5774:M5774"/>
    <mergeCell ref="D5843:J5843"/>
    <mergeCell ref="D5844:M5844"/>
    <mergeCell ref="D5882:J5882"/>
    <mergeCell ref="D5883:M5883"/>
    <mergeCell ref="D5600:M5600"/>
    <mergeCell ref="D5618:J5618"/>
    <mergeCell ref="D5619:J5619"/>
    <mergeCell ref="D5620:J5620"/>
    <mergeCell ref="D5621:M5621"/>
    <mergeCell ref="D5624:J5624"/>
    <mergeCell ref="D5625:M5625"/>
    <mergeCell ref="D5629:J5629"/>
    <mergeCell ref="D5630:J5630"/>
    <mergeCell ref="D5631:M5631"/>
    <mergeCell ref="D5634:J5634"/>
    <mergeCell ref="D5635:M5635"/>
    <mergeCell ref="D5639:J5639"/>
    <mergeCell ref="D5640:J5640"/>
    <mergeCell ref="D5641:M5641"/>
    <mergeCell ref="D5645:J5645"/>
    <mergeCell ref="D5646:J5646"/>
    <mergeCell ref="D5289:M5289"/>
    <mergeCell ref="D5446:J5446"/>
    <mergeCell ref="D5447:M5447"/>
    <mergeCell ref="D5481:J5481"/>
    <mergeCell ref="D5482:M5482"/>
    <mergeCell ref="D5490:J5490"/>
    <mergeCell ref="D5491:J5491"/>
    <mergeCell ref="D5492:M5492"/>
    <mergeCell ref="D5530:J5530"/>
    <mergeCell ref="D5531:M5531"/>
    <mergeCell ref="D5568:J5568"/>
    <mergeCell ref="D5569:M5569"/>
    <mergeCell ref="D5575:J5575"/>
    <mergeCell ref="D5576:M5576"/>
    <mergeCell ref="D5590:J5590"/>
    <mergeCell ref="D5591:M5591"/>
    <mergeCell ref="D5599:J5599"/>
    <mergeCell ref="D5252:M5252"/>
    <mergeCell ref="D5255:J5255"/>
    <mergeCell ref="D5256:M5256"/>
    <mergeCell ref="D5259:J5259"/>
    <mergeCell ref="D5260:M5260"/>
    <mergeCell ref="D5263:J5263"/>
    <mergeCell ref="D5264:M5264"/>
    <mergeCell ref="D5269:J5269"/>
    <mergeCell ref="D5270:J5270"/>
    <mergeCell ref="D5271:J5271"/>
    <mergeCell ref="D5272:M5272"/>
    <mergeCell ref="D5276:J5276"/>
    <mergeCell ref="D5277:M5277"/>
    <mergeCell ref="D5282:J5282"/>
    <mergeCell ref="D5283:M5283"/>
    <mergeCell ref="D5287:J5287"/>
    <mergeCell ref="D5288:J5288"/>
    <mergeCell ref="D5215:J5215"/>
    <mergeCell ref="D5216:M5216"/>
    <mergeCell ref="D5219:J5219"/>
    <mergeCell ref="D5220:M5220"/>
    <mergeCell ref="D5224:J5224"/>
    <mergeCell ref="D5225:M5225"/>
    <mergeCell ref="D5228:J5228"/>
    <mergeCell ref="D5229:M5229"/>
    <mergeCell ref="D5232:J5232"/>
    <mergeCell ref="D5233:M5233"/>
    <mergeCell ref="D5237:J5237"/>
    <mergeCell ref="D5238:J5238"/>
    <mergeCell ref="D5239:M5239"/>
    <mergeCell ref="D5243:J5243"/>
    <mergeCell ref="D5244:M5244"/>
    <mergeCell ref="D5250:J5250"/>
    <mergeCell ref="D5251:J5251"/>
    <mergeCell ref="D5178:J5178"/>
    <mergeCell ref="D5179:M5179"/>
    <mergeCell ref="D5183:J5183"/>
    <mergeCell ref="D5184:J5184"/>
    <mergeCell ref="D5185:M5185"/>
    <mergeCell ref="D5188:J5188"/>
    <mergeCell ref="D5189:M5189"/>
    <mergeCell ref="D5192:J5192"/>
    <mergeCell ref="D5193:M5193"/>
    <mergeCell ref="D5196:J5196"/>
    <mergeCell ref="D5197:M5197"/>
    <mergeCell ref="D5201:J5201"/>
    <mergeCell ref="D5202:M5202"/>
    <mergeCell ref="D5207:J5207"/>
    <mergeCell ref="D5208:M5208"/>
    <mergeCell ref="D5211:J5211"/>
    <mergeCell ref="D5212:M5212"/>
    <mergeCell ref="D5130:M5130"/>
    <mergeCell ref="D5137:J5137"/>
    <mergeCell ref="D5138:M5138"/>
    <mergeCell ref="D5141:J5141"/>
    <mergeCell ref="D5142:M5142"/>
    <mergeCell ref="D5145:J5145"/>
    <mergeCell ref="D5146:M5146"/>
    <mergeCell ref="D5149:J5149"/>
    <mergeCell ref="D5150:M5150"/>
    <mergeCell ref="D5153:J5153"/>
    <mergeCell ref="D5154:M5154"/>
    <mergeCell ref="D5160:J5160"/>
    <mergeCell ref="D5161:M5161"/>
    <mergeCell ref="D5165:J5165"/>
    <mergeCell ref="D5166:M5166"/>
    <mergeCell ref="D5170:J5170"/>
    <mergeCell ref="D5171:M5171"/>
    <mergeCell ref="D5088:J5088"/>
    <mergeCell ref="D5089:M5089"/>
    <mergeCell ref="D5099:J5099"/>
    <mergeCell ref="D5100:M5100"/>
    <mergeCell ref="D5103:J5103"/>
    <mergeCell ref="D5104:M5104"/>
    <mergeCell ref="D5107:J5107"/>
    <mergeCell ref="D5108:M5108"/>
    <mergeCell ref="D5111:J5111"/>
    <mergeCell ref="D5112:M5112"/>
    <mergeCell ref="D5115:J5115"/>
    <mergeCell ref="D5116:M5116"/>
    <mergeCell ref="D5119:J5119"/>
    <mergeCell ref="D5120:M5120"/>
    <mergeCell ref="D5123:J5123"/>
    <mergeCell ref="D5124:M5124"/>
    <mergeCell ref="D5129:J5129"/>
    <mergeCell ref="D5049:J5049"/>
    <mergeCell ref="D5050:M5050"/>
    <mergeCell ref="D5054:J5054"/>
    <mergeCell ref="D5055:M5055"/>
    <mergeCell ref="D5059:J5059"/>
    <mergeCell ref="D5060:M5060"/>
    <mergeCell ref="D5063:J5063"/>
    <mergeCell ref="D5064:M5064"/>
    <mergeCell ref="D5068:J5068"/>
    <mergeCell ref="D5069:M5069"/>
    <mergeCell ref="D5072:J5072"/>
    <mergeCell ref="D5073:M5073"/>
    <mergeCell ref="D5077:J5077"/>
    <mergeCell ref="D5078:M5078"/>
    <mergeCell ref="D5083:J5083"/>
    <mergeCell ref="D5084:J5084"/>
    <mergeCell ref="D5085:M5085"/>
    <mergeCell ref="D4996:M4996"/>
    <mergeCell ref="D4999:J4999"/>
    <mergeCell ref="D5000:M5000"/>
    <mergeCell ref="D5006:J5006"/>
    <mergeCell ref="D5007:M5007"/>
    <mergeCell ref="D5015:J5015"/>
    <mergeCell ref="D5016:M5016"/>
    <mergeCell ref="D5022:J5022"/>
    <mergeCell ref="D5023:M5023"/>
    <mergeCell ref="D5027:J5027"/>
    <mergeCell ref="D5028:M5028"/>
    <mergeCell ref="D5034:J5034"/>
    <mergeCell ref="D5035:M5035"/>
    <mergeCell ref="D5039:J5039"/>
    <mergeCell ref="D5040:M5040"/>
    <mergeCell ref="D5043:J5043"/>
    <mergeCell ref="D5044:M5044"/>
    <mergeCell ref="D4962:J4962"/>
    <mergeCell ref="D4963:M4963"/>
    <mergeCell ref="D4966:J4966"/>
    <mergeCell ref="D4967:M4967"/>
    <mergeCell ref="D4970:J4970"/>
    <mergeCell ref="D4971:M4971"/>
    <mergeCell ref="D4974:J4974"/>
    <mergeCell ref="D4975:M4975"/>
    <mergeCell ref="D4978:J4978"/>
    <mergeCell ref="D4979:M4979"/>
    <mergeCell ref="D4982:J4982"/>
    <mergeCell ref="D4983:M4983"/>
    <mergeCell ref="D4986:J4986"/>
    <mergeCell ref="D4987:M4987"/>
    <mergeCell ref="D4990:J4990"/>
    <mergeCell ref="D4991:M4991"/>
    <mergeCell ref="D4995:J4995"/>
    <mergeCell ref="D4925:M4925"/>
    <mergeCell ref="D4928:J4928"/>
    <mergeCell ref="D4929:M4929"/>
    <mergeCell ref="D4933:J4933"/>
    <mergeCell ref="D4934:M4934"/>
    <mergeCell ref="D4938:J4938"/>
    <mergeCell ref="D4939:M4939"/>
    <mergeCell ref="D4943:J4943"/>
    <mergeCell ref="D4944:J4944"/>
    <mergeCell ref="D4945:J4945"/>
    <mergeCell ref="D4946:M4946"/>
    <mergeCell ref="D4949:J4949"/>
    <mergeCell ref="D4950:M4950"/>
    <mergeCell ref="D4953:J4953"/>
    <mergeCell ref="D4954:M4954"/>
    <mergeCell ref="D4958:J4958"/>
    <mergeCell ref="D4959:M4959"/>
    <mergeCell ref="D4882:J4882"/>
    <mergeCell ref="D4883:M4883"/>
    <mergeCell ref="D4887:J4887"/>
    <mergeCell ref="D4888:M4888"/>
    <mergeCell ref="D4892:J4892"/>
    <mergeCell ref="D4893:M4893"/>
    <mergeCell ref="D4897:J4897"/>
    <mergeCell ref="D4898:M4898"/>
    <mergeCell ref="D4902:J4902"/>
    <mergeCell ref="D4903:M4903"/>
    <mergeCell ref="D4908:J4908"/>
    <mergeCell ref="D4909:M4909"/>
    <mergeCell ref="D4914:J4914"/>
    <mergeCell ref="D4915:M4915"/>
    <mergeCell ref="D4919:J4919"/>
    <mergeCell ref="D4920:M4920"/>
    <mergeCell ref="D4924:J4924"/>
    <mergeCell ref="D4838:M4838"/>
    <mergeCell ref="D4842:J4842"/>
    <mergeCell ref="D4843:M4843"/>
    <mergeCell ref="D4846:J4846"/>
    <mergeCell ref="D4847:M4847"/>
    <mergeCell ref="D4850:J4850"/>
    <mergeCell ref="D4851:M4851"/>
    <mergeCell ref="D4854:J4854"/>
    <mergeCell ref="D4855:M4855"/>
    <mergeCell ref="D4858:J4858"/>
    <mergeCell ref="D4859:M4859"/>
    <mergeCell ref="D4862:J4862"/>
    <mergeCell ref="D4863:M4863"/>
    <mergeCell ref="D4866:J4866"/>
    <mergeCell ref="D4867:M4867"/>
    <mergeCell ref="D4874:J4874"/>
    <mergeCell ref="D4875:M4875"/>
    <mergeCell ref="D4766:M4766"/>
    <mergeCell ref="D4806:J4806"/>
    <mergeCell ref="D4807:M4807"/>
    <mergeCell ref="D4810:J4810"/>
    <mergeCell ref="D4811:M4811"/>
    <mergeCell ref="D4814:J4814"/>
    <mergeCell ref="D4815:M4815"/>
    <mergeCell ref="D4818:J4818"/>
    <mergeCell ref="D4819:M4819"/>
    <mergeCell ref="D4822:J4822"/>
    <mergeCell ref="D4823:M4823"/>
    <mergeCell ref="D4827:J4827"/>
    <mergeCell ref="D4828:J4828"/>
    <mergeCell ref="D4829:M4829"/>
    <mergeCell ref="D4832:J4832"/>
    <mergeCell ref="D4833:M4833"/>
    <mergeCell ref="D4837:J4837"/>
    <mergeCell ref="D4715:J4715"/>
    <mergeCell ref="D4716:M4716"/>
    <mergeCell ref="D4719:J4719"/>
    <mergeCell ref="D4720:M4720"/>
    <mergeCell ref="D4726:J4726"/>
    <mergeCell ref="D4727:M4727"/>
    <mergeCell ref="D4732:J4732"/>
    <mergeCell ref="D4733:M4733"/>
    <mergeCell ref="D4738:J4738"/>
    <mergeCell ref="D4739:M4739"/>
    <mergeCell ref="D4746:J4746"/>
    <mergeCell ref="D4747:M4747"/>
    <mergeCell ref="D4754:J4754"/>
    <mergeCell ref="D4755:M4755"/>
    <mergeCell ref="D4758:J4758"/>
    <mergeCell ref="D4759:M4759"/>
    <mergeCell ref="D4765:J4765"/>
    <mergeCell ref="D4665:M4665"/>
    <mergeCell ref="D4669:J4669"/>
    <mergeCell ref="D4670:M4670"/>
    <mergeCell ref="D4673:J4673"/>
    <mergeCell ref="D4674:M4674"/>
    <mergeCell ref="D4677:J4677"/>
    <mergeCell ref="D4678:M4678"/>
    <mergeCell ref="D4685:J4685"/>
    <mergeCell ref="D4686:M4686"/>
    <mergeCell ref="D4693:J4693"/>
    <mergeCell ref="D4694:M4694"/>
    <mergeCell ref="D4697:J4697"/>
    <mergeCell ref="D4698:M4698"/>
    <mergeCell ref="D4705:J4705"/>
    <mergeCell ref="D4706:M4706"/>
    <mergeCell ref="D4711:J4711"/>
    <mergeCell ref="D4712:M4712"/>
    <mergeCell ref="D4629:M4629"/>
    <mergeCell ref="D4632:J4632"/>
    <mergeCell ref="D4633:M4633"/>
    <mergeCell ref="D4638:J4638"/>
    <mergeCell ref="D4639:J4639"/>
    <mergeCell ref="D4640:M4640"/>
    <mergeCell ref="D4643:J4643"/>
    <mergeCell ref="D4644:M4644"/>
    <mergeCell ref="D4647:J4647"/>
    <mergeCell ref="D4648:M4648"/>
    <mergeCell ref="D4651:J4651"/>
    <mergeCell ref="D4652:M4652"/>
    <mergeCell ref="D4656:J4656"/>
    <mergeCell ref="D4657:M4657"/>
    <mergeCell ref="D4660:J4660"/>
    <mergeCell ref="D4661:M4661"/>
    <mergeCell ref="D4664:J4664"/>
    <mergeCell ref="D4580:J4580"/>
    <mergeCell ref="D4581:M4581"/>
    <mergeCell ref="D4584:J4584"/>
    <mergeCell ref="D4585:M4585"/>
    <mergeCell ref="D4593:J4593"/>
    <mergeCell ref="D4594:M4594"/>
    <mergeCell ref="D4602:J4602"/>
    <mergeCell ref="D4603:M4603"/>
    <mergeCell ref="D4607:J4607"/>
    <mergeCell ref="D4608:M4608"/>
    <mergeCell ref="D4614:J4614"/>
    <mergeCell ref="D4615:M4615"/>
    <mergeCell ref="D4620:J4620"/>
    <mergeCell ref="D4621:M4621"/>
    <mergeCell ref="D4624:J4624"/>
    <mergeCell ref="D4625:M4625"/>
    <mergeCell ref="D4628:J4628"/>
    <mergeCell ref="D4529:M4529"/>
    <mergeCell ref="D4536:J4536"/>
    <mergeCell ref="D4537:M4537"/>
    <mergeCell ref="D4542:J4542"/>
    <mergeCell ref="D4543:M4543"/>
    <mergeCell ref="D4547:J4547"/>
    <mergeCell ref="D4548:M4548"/>
    <mergeCell ref="D4554:J4554"/>
    <mergeCell ref="D4555:M4555"/>
    <mergeCell ref="D4558:J4558"/>
    <mergeCell ref="D4559:M4559"/>
    <mergeCell ref="D4565:J4565"/>
    <mergeCell ref="D4566:M4566"/>
    <mergeCell ref="D4569:J4569"/>
    <mergeCell ref="D4570:M4570"/>
    <mergeCell ref="D4576:J4576"/>
    <mergeCell ref="D4577:M4577"/>
    <mergeCell ref="D4492:M4492"/>
    <mergeCell ref="D4495:J4495"/>
    <mergeCell ref="D4496:M4496"/>
    <mergeCell ref="D4499:J4499"/>
    <mergeCell ref="D4500:M4500"/>
    <mergeCell ref="D4503:J4503"/>
    <mergeCell ref="D4504:M4504"/>
    <mergeCell ref="D4507:J4507"/>
    <mergeCell ref="D4508:M4508"/>
    <mergeCell ref="D4512:J4512"/>
    <mergeCell ref="D4513:J4513"/>
    <mergeCell ref="D4514:M4514"/>
    <mergeCell ref="D4520:J4520"/>
    <mergeCell ref="D4521:M4521"/>
    <mergeCell ref="D4524:J4524"/>
    <mergeCell ref="D4525:M4525"/>
    <mergeCell ref="D4528:J4528"/>
    <mergeCell ref="D4459:J4459"/>
    <mergeCell ref="D4460:M4460"/>
    <mergeCell ref="D4463:J4463"/>
    <mergeCell ref="D4464:M4464"/>
    <mergeCell ref="D4467:J4467"/>
    <mergeCell ref="D4468:M4468"/>
    <mergeCell ref="D4471:J4471"/>
    <mergeCell ref="D4472:M4472"/>
    <mergeCell ref="D4475:J4475"/>
    <mergeCell ref="D4476:M4476"/>
    <mergeCell ref="D4479:J4479"/>
    <mergeCell ref="D4480:M4480"/>
    <mergeCell ref="D4483:J4483"/>
    <mergeCell ref="D4484:M4484"/>
    <mergeCell ref="D4487:J4487"/>
    <mergeCell ref="D4488:M4488"/>
    <mergeCell ref="D4491:J4491"/>
    <mergeCell ref="D4422:J4422"/>
    <mergeCell ref="D4423:M4423"/>
    <mergeCell ref="D4426:J4426"/>
    <mergeCell ref="D4427:M4427"/>
    <mergeCell ref="D4433:J4433"/>
    <mergeCell ref="D4434:M4434"/>
    <mergeCell ref="D4438:J4438"/>
    <mergeCell ref="D4439:J4439"/>
    <mergeCell ref="D4440:M4440"/>
    <mergeCell ref="D4443:J4443"/>
    <mergeCell ref="D4444:M4444"/>
    <mergeCell ref="D4447:J4447"/>
    <mergeCell ref="D4448:M4448"/>
    <mergeCell ref="D4451:J4451"/>
    <mergeCell ref="D4452:M4452"/>
    <mergeCell ref="D4455:J4455"/>
    <mergeCell ref="D4456:M4456"/>
    <mergeCell ref="D4356:M4356"/>
    <mergeCell ref="D4359:J4359"/>
    <mergeCell ref="D4360:M4360"/>
    <mergeCell ref="D4363:J4363"/>
    <mergeCell ref="D4364:M4364"/>
    <mergeCell ref="D4369:J4369"/>
    <mergeCell ref="D4370:M4370"/>
    <mergeCell ref="D4374:J4374"/>
    <mergeCell ref="D4375:M4375"/>
    <mergeCell ref="D4405:J4405"/>
    <mergeCell ref="D4406:M4406"/>
    <mergeCell ref="D4409:J4409"/>
    <mergeCell ref="D4410:M4410"/>
    <mergeCell ref="D4414:J4414"/>
    <mergeCell ref="D4415:M4415"/>
    <mergeCell ref="D4418:J4418"/>
    <mergeCell ref="D4419:M4419"/>
    <mergeCell ref="D4305:J4305"/>
    <mergeCell ref="D4306:M4306"/>
    <mergeCell ref="D4311:J4311"/>
    <mergeCell ref="D4312:M4312"/>
    <mergeCell ref="D4316:J4316"/>
    <mergeCell ref="D4317:M4317"/>
    <mergeCell ref="D4324:J4324"/>
    <mergeCell ref="D4325:M4325"/>
    <mergeCell ref="D4336:J4336"/>
    <mergeCell ref="D4337:M4337"/>
    <mergeCell ref="D4342:J4342"/>
    <mergeCell ref="D4343:M4343"/>
    <mergeCell ref="D4346:J4346"/>
    <mergeCell ref="D4347:M4347"/>
    <mergeCell ref="D4350:J4350"/>
    <mergeCell ref="D4351:M4351"/>
    <mergeCell ref="D4355:J4355"/>
    <mergeCell ref="D4230:M4230"/>
    <mergeCell ref="D4250:J4250"/>
    <mergeCell ref="D4251:M4251"/>
    <mergeCell ref="D4254:J4254"/>
    <mergeCell ref="D4255:M4255"/>
    <mergeCell ref="D4262:J4262"/>
    <mergeCell ref="D4263:M4263"/>
    <mergeCell ref="D4268:J4268"/>
    <mergeCell ref="D4269:M4269"/>
    <mergeCell ref="D4274:J4274"/>
    <mergeCell ref="D4275:M4275"/>
    <mergeCell ref="D4279:J4279"/>
    <mergeCell ref="D4280:M4280"/>
    <mergeCell ref="D4287:J4287"/>
    <mergeCell ref="D4288:M4288"/>
    <mergeCell ref="D4299:J4299"/>
    <mergeCell ref="D4300:M4300"/>
    <mergeCell ref="D4160:J4160"/>
    <mergeCell ref="D4161:M4161"/>
    <mergeCell ref="D4164:J4164"/>
    <mergeCell ref="D4165:M4165"/>
    <mergeCell ref="D4169:J4169"/>
    <mergeCell ref="D4170:M4170"/>
    <mergeCell ref="D4175:J4175"/>
    <mergeCell ref="D4176:M4176"/>
    <mergeCell ref="D4182:J4182"/>
    <mergeCell ref="D4183:M4183"/>
    <mergeCell ref="D4190:J4190"/>
    <mergeCell ref="D4191:M4191"/>
    <mergeCell ref="D4200:J4200"/>
    <mergeCell ref="D4201:M4201"/>
    <mergeCell ref="D4210:J4210"/>
    <mergeCell ref="D4211:M4211"/>
    <mergeCell ref="D4229:J4229"/>
    <mergeCell ref="D4112:M4112"/>
    <mergeCell ref="D4115:J4115"/>
    <mergeCell ref="D4116:M4116"/>
    <mergeCell ref="D4119:J4119"/>
    <mergeCell ref="D4120:M4120"/>
    <mergeCell ref="D4123:J4123"/>
    <mergeCell ref="D4124:M4124"/>
    <mergeCell ref="D4129:J4129"/>
    <mergeCell ref="D4130:M4130"/>
    <mergeCell ref="D4134:J4134"/>
    <mergeCell ref="D4135:M4135"/>
    <mergeCell ref="D4140:J4140"/>
    <mergeCell ref="D4141:M4141"/>
    <mergeCell ref="D4147:J4147"/>
    <mergeCell ref="D4148:M4148"/>
    <mergeCell ref="D4155:J4155"/>
    <mergeCell ref="D4156:M4156"/>
    <mergeCell ref="D4078:J4078"/>
    <mergeCell ref="D4079:M4079"/>
    <mergeCell ref="D4082:J4082"/>
    <mergeCell ref="D4083:M4083"/>
    <mergeCell ref="D4086:J4086"/>
    <mergeCell ref="D4087:M4087"/>
    <mergeCell ref="D4090:J4090"/>
    <mergeCell ref="D4091:M4091"/>
    <mergeCell ref="D4094:J4094"/>
    <mergeCell ref="D4095:M4095"/>
    <mergeCell ref="D4098:J4098"/>
    <mergeCell ref="D4099:M4099"/>
    <mergeCell ref="D4103:J4103"/>
    <mergeCell ref="D4104:M4104"/>
    <mergeCell ref="D4107:J4107"/>
    <mergeCell ref="D4108:M4108"/>
    <mergeCell ref="D4111:J4111"/>
    <mergeCell ref="D4039:J4039"/>
    <mergeCell ref="D4040:M4040"/>
    <mergeCell ref="D4043:J4043"/>
    <mergeCell ref="D4044:M4044"/>
    <mergeCell ref="D4047:J4047"/>
    <mergeCell ref="D4048:M4048"/>
    <mergeCell ref="D4051:J4051"/>
    <mergeCell ref="D4052:M4052"/>
    <mergeCell ref="D4055:J4055"/>
    <mergeCell ref="D4056:M4056"/>
    <mergeCell ref="D4063:J4063"/>
    <mergeCell ref="D4064:M4064"/>
    <mergeCell ref="D4069:J4069"/>
    <mergeCell ref="D4070:J4070"/>
    <mergeCell ref="D4071:M4071"/>
    <mergeCell ref="D4074:J4074"/>
    <mergeCell ref="D4075:M4075"/>
    <mergeCell ref="D4001:J4001"/>
    <mergeCell ref="D4002:M4002"/>
    <mergeCell ref="D4005:J4005"/>
    <mergeCell ref="D4006:M4006"/>
    <mergeCell ref="D4009:J4009"/>
    <mergeCell ref="D4010:M4010"/>
    <mergeCell ref="D4013:J4013"/>
    <mergeCell ref="D4014:M4014"/>
    <mergeCell ref="D4017:J4017"/>
    <mergeCell ref="D4018:M4018"/>
    <mergeCell ref="D4021:J4021"/>
    <mergeCell ref="D4022:M4022"/>
    <mergeCell ref="D4025:J4025"/>
    <mergeCell ref="D4026:M4026"/>
    <mergeCell ref="D4033:J4033"/>
    <mergeCell ref="D4034:M4034"/>
    <mergeCell ref="D4038:J4038"/>
    <mergeCell ref="D3967:J3967"/>
    <mergeCell ref="D3968:M3968"/>
    <mergeCell ref="D3972:J3972"/>
    <mergeCell ref="D3973:J3973"/>
    <mergeCell ref="D3974:M3974"/>
    <mergeCell ref="D3977:J3977"/>
    <mergeCell ref="D3978:M3978"/>
    <mergeCell ref="D3981:J3981"/>
    <mergeCell ref="D3982:M3982"/>
    <mergeCell ref="D3985:J3985"/>
    <mergeCell ref="D3986:M3986"/>
    <mergeCell ref="D3989:J3989"/>
    <mergeCell ref="D3990:M3990"/>
    <mergeCell ref="D3993:J3993"/>
    <mergeCell ref="D3994:M3994"/>
    <mergeCell ref="D3997:J3997"/>
    <mergeCell ref="D3998:M3998"/>
    <mergeCell ref="D3895:M3895"/>
    <mergeCell ref="D3898:J3898"/>
    <mergeCell ref="D3899:M3899"/>
    <mergeCell ref="D3902:J3902"/>
    <mergeCell ref="D3903:M3903"/>
    <mergeCell ref="D3906:J3906"/>
    <mergeCell ref="D3907:M3907"/>
    <mergeCell ref="D3910:J3910"/>
    <mergeCell ref="D3911:M3911"/>
    <mergeCell ref="D3927:J3927"/>
    <mergeCell ref="D3928:M3928"/>
    <mergeCell ref="D3936:J3936"/>
    <mergeCell ref="D3937:M3937"/>
    <mergeCell ref="D3959:J3959"/>
    <mergeCell ref="D3960:M3960"/>
    <mergeCell ref="D3963:J3963"/>
    <mergeCell ref="D3964:M3964"/>
    <mergeCell ref="D3862:J3862"/>
    <mergeCell ref="D3863:M3863"/>
    <mergeCell ref="D3866:J3866"/>
    <mergeCell ref="D3867:M3867"/>
    <mergeCell ref="D3870:J3870"/>
    <mergeCell ref="D3871:M3871"/>
    <mergeCell ref="D3874:J3874"/>
    <mergeCell ref="D3875:M3875"/>
    <mergeCell ref="D3878:J3878"/>
    <mergeCell ref="D3879:M3879"/>
    <mergeCell ref="D3882:J3882"/>
    <mergeCell ref="D3883:M3883"/>
    <mergeCell ref="D3886:J3886"/>
    <mergeCell ref="D3887:M3887"/>
    <mergeCell ref="D3890:J3890"/>
    <mergeCell ref="D3891:M3891"/>
    <mergeCell ref="D3894:J3894"/>
    <mergeCell ref="D3829:J3829"/>
    <mergeCell ref="D3830:J3830"/>
    <mergeCell ref="D3831:M3831"/>
    <mergeCell ref="D3836:J3836"/>
    <mergeCell ref="D3837:J3837"/>
    <mergeCell ref="D3838:J3838"/>
    <mergeCell ref="D3839:M3839"/>
    <mergeCell ref="D3842:J3842"/>
    <mergeCell ref="D3843:M3843"/>
    <mergeCell ref="D3846:J3846"/>
    <mergeCell ref="D3847:M3847"/>
    <mergeCell ref="D3850:J3850"/>
    <mergeCell ref="D3851:M3851"/>
    <mergeCell ref="D3854:J3854"/>
    <mergeCell ref="D3855:M3855"/>
    <mergeCell ref="D3858:J3858"/>
    <mergeCell ref="D3859:M3859"/>
    <mergeCell ref="D3791:M3791"/>
    <mergeCell ref="D3795:J3795"/>
    <mergeCell ref="D3796:M3796"/>
    <mergeCell ref="D3800:J3800"/>
    <mergeCell ref="D3801:M3801"/>
    <mergeCell ref="D3804:J3804"/>
    <mergeCell ref="D3805:M3805"/>
    <mergeCell ref="D3809:J3809"/>
    <mergeCell ref="D3810:J3810"/>
    <mergeCell ref="D3811:M3811"/>
    <mergeCell ref="D3814:J3814"/>
    <mergeCell ref="D3815:M3815"/>
    <mergeCell ref="D3819:J3819"/>
    <mergeCell ref="D3820:J3820"/>
    <mergeCell ref="D3821:M3821"/>
    <mergeCell ref="D3824:J3824"/>
    <mergeCell ref="D3825:M3825"/>
    <mergeCell ref="D3744:J3744"/>
    <mergeCell ref="D3745:M3745"/>
    <mergeCell ref="D3750:J3750"/>
    <mergeCell ref="D3751:M3751"/>
    <mergeCell ref="D3755:J3755"/>
    <mergeCell ref="D3756:M3756"/>
    <mergeCell ref="D3760:J3760"/>
    <mergeCell ref="D3761:M3761"/>
    <mergeCell ref="D3765:J3765"/>
    <mergeCell ref="D3766:M3766"/>
    <mergeCell ref="D3769:J3769"/>
    <mergeCell ref="D3770:M3770"/>
    <mergeCell ref="D3773:J3773"/>
    <mergeCell ref="D3774:M3774"/>
    <mergeCell ref="D3781:J3781"/>
    <mergeCell ref="D3782:M3782"/>
    <mergeCell ref="D3790:J3790"/>
    <mergeCell ref="D3681:M3681"/>
    <mergeCell ref="D3690:J3690"/>
    <mergeCell ref="D3691:M3691"/>
    <mergeCell ref="D3694:J3694"/>
    <mergeCell ref="D3695:M3695"/>
    <mergeCell ref="D3698:J3698"/>
    <mergeCell ref="D3699:M3699"/>
    <mergeCell ref="D3703:J3703"/>
    <mergeCell ref="D3704:M3704"/>
    <mergeCell ref="D3711:J3711"/>
    <mergeCell ref="D3712:M3712"/>
    <mergeCell ref="D3715:J3715"/>
    <mergeCell ref="D3716:M3716"/>
    <mergeCell ref="D3730:J3730"/>
    <mergeCell ref="D3731:M3731"/>
    <mergeCell ref="D3739:J3739"/>
    <mergeCell ref="D3740:M3740"/>
    <mergeCell ref="D3545:M3545"/>
    <mergeCell ref="D3577:J3577"/>
    <mergeCell ref="D3578:M3578"/>
    <mergeCell ref="D3603:J3603"/>
    <mergeCell ref="D3604:M3604"/>
    <mergeCell ref="D3625:J3625"/>
    <mergeCell ref="D3626:M3626"/>
    <mergeCell ref="D3633:J3633"/>
    <mergeCell ref="D3634:M3634"/>
    <mergeCell ref="D3644:J3644"/>
    <mergeCell ref="D3645:M3645"/>
    <mergeCell ref="D3662:J3662"/>
    <mergeCell ref="D3663:J3663"/>
    <mergeCell ref="D3664:M3664"/>
    <mergeCell ref="D3669:J3669"/>
    <mergeCell ref="D3670:M3670"/>
    <mergeCell ref="D3680:J3680"/>
    <mergeCell ref="D3355:J3355"/>
    <mergeCell ref="D3356:M3356"/>
    <mergeCell ref="D3369:J3369"/>
    <mergeCell ref="D3370:M3370"/>
    <mergeCell ref="D3375:J3375"/>
    <mergeCell ref="D3376:M3376"/>
    <mergeCell ref="D3379:J3379"/>
    <mergeCell ref="D3380:M3380"/>
    <mergeCell ref="D3384:J3384"/>
    <mergeCell ref="D3385:M3385"/>
    <mergeCell ref="D3410:J3410"/>
    <mergeCell ref="D3411:M3411"/>
    <mergeCell ref="D3438:J3438"/>
    <mergeCell ref="D3439:M3439"/>
    <mergeCell ref="D3531:J3531"/>
    <mergeCell ref="D3532:M3532"/>
    <mergeCell ref="D3544:J3544"/>
    <mergeCell ref="D3273:M3273"/>
    <mergeCell ref="D3279:J3279"/>
    <mergeCell ref="D3280:M3280"/>
    <mergeCell ref="D3284:J3284"/>
    <mergeCell ref="D3285:M3285"/>
    <mergeCell ref="D3291:J3291"/>
    <mergeCell ref="D3292:M3292"/>
    <mergeCell ref="D3297:J3297"/>
    <mergeCell ref="D3298:M3298"/>
    <mergeCell ref="D3302:J3302"/>
    <mergeCell ref="D3303:M3303"/>
    <mergeCell ref="D3309:J3309"/>
    <mergeCell ref="D3310:M3310"/>
    <mergeCell ref="D3314:J3314"/>
    <mergeCell ref="D3315:M3315"/>
    <mergeCell ref="D3319:J3319"/>
    <mergeCell ref="D3320:M3320"/>
    <mergeCell ref="D3229:J3229"/>
    <mergeCell ref="D3230:M3230"/>
    <mergeCell ref="D3233:J3233"/>
    <mergeCell ref="D3234:M3234"/>
    <mergeCell ref="D3237:J3237"/>
    <mergeCell ref="D3238:M3238"/>
    <mergeCell ref="D3241:J3241"/>
    <mergeCell ref="D3242:M3242"/>
    <mergeCell ref="D3246:J3246"/>
    <mergeCell ref="D3247:M3247"/>
    <mergeCell ref="D3251:J3251"/>
    <mergeCell ref="D3252:M3252"/>
    <mergeCell ref="D3257:J3257"/>
    <mergeCell ref="D3258:M3258"/>
    <mergeCell ref="D3261:J3261"/>
    <mergeCell ref="D3262:M3262"/>
    <mergeCell ref="D3272:J3272"/>
    <mergeCell ref="D3194:J3194"/>
    <mergeCell ref="D3195:M3195"/>
    <mergeCell ref="D3198:J3198"/>
    <mergeCell ref="D3199:M3199"/>
    <mergeCell ref="D3202:J3202"/>
    <mergeCell ref="D3203:M3203"/>
    <mergeCell ref="D3206:J3206"/>
    <mergeCell ref="D3207:M3207"/>
    <mergeCell ref="D3211:J3211"/>
    <mergeCell ref="D3212:J3212"/>
    <mergeCell ref="D3213:M3213"/>
    <mergeCell ref="D3217:J3217"/>
    <mergeCell ref="D3218:M3218"/>
    <mergeCell ref="D3221:J3221"/>
    <mergeCell ref="D3222:M3222"/>
    <mergeCell ref="D3225:J3225"/>
    <mergeCell ref="D3226:M3226"/>
    <mergeCell ref="D3159:M3159"/>
    <mergeCell ref="D3162:J3162"/>
    <mergeCell ref="D3163:M3163"/>
    <mergeCell ref="D3166:J3166"/>
    <mergeCell ref="D3167:M3167"/>
    <mergeCell ref="D3170:J3170"/>
    <mergeCell ref="D3171:M3171"/>
    <mergeCell ref="D3174:J3174"/>
    <mergeCell ref="D3175:M3175"/>
    <mergeCell ref="D3178:J3178"/>
    <mergeCell ref="D3179:M3179"/>
    <mergeCell ref="D3182:J3182"/>
    <mergeCell ref="D3183:M3183"/>
    <mergeCell ref="D3186:J3186"/>
    <mergeCell ref="D3187:M3187"/>
    <mergeCell ref="D3190:J3190"/>
    <mergeCell ref="D3191:M3191"/>
    <mergeCell ref="D3124:J3124"/>
    <mergeCell ref="D3125:J3125"/>
    <mergeCell ref="D3126:M3126"/>
    <mergeCell ref="D3132:J3132"/>
    <mergeCell ref="D3133:M3133"/>
    <mergeCell ref="D3136:J3136"/>
    <mergeCell ref="D3137:M3137"/>
    <mergeCell ref="D3140:J3140"/>
    <mergeCell ref="D3141:M3141"/>
    <mergeCell ref="D3145:J3145"/>
    <mergeCell ref="D3146:J3146"/>
    <mergeCell ref="D3147:M3147"/>
    <mergeCell ref="D3150:J3150"/>
    <mergeCell ref="D3151:M3151"/>
    <mergeCell ref="D3154:J3154"/>
    <mergeCell ref="D3155:M3155"/>
    <mergeCell ref="D3158:J3158"/>
    <mergeCell ref="D3088:J3088"/>
    <mergeCell ref="D3089:M3089"/>
    <mergeCell ref="D3092:J3092"/>
    <mergeCell ref="D3093:M3093"/>
    <mergeCell ref="D3097:J3097"/>
    <mergeCell ref="D3098:J3098"/>
    <mergeCell ref="D3099:M3099"/>
    <mergeCell ref="D3102:J3102"/>
    <mergeCell ref="D3103:M3103"/>
    <mergeCell ref="D3106:J3106"/>
    <mergeCell ref="D3107:M3107"/>
    <mergeCell ref="D3111:J3111"/>
    <mergeCell ref="D3112:J3112"/>
    <mergeCell ref="D3113:M3113"/>
    <mergeCell ref="D3116:J3116"/>
    <mergeCell ref="D3117:M3117"/>
    <mergeCell ref="D3123:J3123"/>
    <mergeCell ref="D3054:J3054"/>
    <mergeCell ref="D3055:M3055"/>
    <mergeCell ref="D3058:J3058"/>
    <mergeCell ref="D3059:M3059"/>
    <mergeCell ref="D3062:J3062"/>
    <mergeCell ref="D3063:M3063"/>
    <mergeCell ref="D3066:J3066"/>
    <mergeCell ref="D3067:M3067"/>
    <mergeCell ref="D3071:J3071"/>
    <mergeCell ref="D3072:J3072"/>
    <mergeCell ref="D3073:M3073"/>
    <mergeCell ref="D3076:J3076"/>
    <mergeCell ref="D3077:M3077"/>
    <mergeCell ref="D3080:J3080"/>
    <mergeCell ref="D3081:M3081"/>
    <mergeCell ref="D3084:J3084"/>
    <mergeCell ref="D3085:M3085"/>
    <mergeCell ref="D3019:M3019"/>
    <mergeCell ref="D3022:J3022"/>
    <mergeCell ref="D3023:M3023"/>
    <mergeCell ref="D3026:J3026"/>
    <mergeCell ref="D3027:M3027"/>
    <mergeCell ref="D3030:J3030"/>
    <mergeCell ref="D3031:M3031"/>
    <mergeCell ref="D3034:J3034"/>
    <mergeCell ref="D3035:M3035"/>
    <mergeCell ref="D3038:J3038"/>
    <mergeCell ref="D3039:M3039"/>
    <mergeCell ref="D3042:J3042"/>
    <mergeCell ref="D3043:M3043"/>
    <mergeCell ref="D3046:J3046"/>
    <mergeCell ref="D3047:M3047"/>
    <mergeCell ref="D3050:J3050"/>
    <mergeCell ref="D3051:M3051"/>
    <mergeCell ref="D2986:J2986"/>
    <mergeCell ref="D2987:M2987"/>
    <mergeCell ref="D2990:J2990"/>
    <mergeCell ref="D2991:M2991"/>
    <mergeCell ref="D2994:J2994"/>
    <mergeCell ref="D2995:M2995"/>
    <mergeCell ref="D2998:J2998"/>
    <mergeCell ref="D2999:M2999"/>
    <mergeCell ref="D3002:J3002"/>
    <mergeCell ref="D3003:M3003"/>
    <mergeCell ref="D3006:J3006"/>
    <mergeCell ref="D3007:M3007"/>
    <mergeCell ref="D3010:J3010"/>
    <mergeCell ref="D3011:M3011"/>
    <mergeCell ref="D3014:J3014"/>
    <mergeCell ref="D3015:M3015"/>
    <mergeCell ref="D3018:J3018"/>
    <mergeCell ref="D2952:J2952"/>
    <mergeCell ref="D2953:M2953"/>
    <mergeCell ref="D2956:J2956"/>
    <mergeCell ref="D2957:M2957"/>
    <mergeCell ref="D2961:J2961"/>
    <mergeCell ref="D2962:J2962"/>
    <mergeCell ref="D2963:M2963"/>
    <mergeCell ref="D2966:J2966"/>
    <mergeCell ref="D2967:M2967"/>
    <mergeCell ref="D2970:J2970"/>
    <mergeCell ref="D2971:M2971"/>
    <mergeCell ref="D2974:J2974"/>
    <mergeCell ref="D2975:M2975"/>
    <mergeCell ref="D2978:J2978"/>
    <mergeCell ref="D2979:M2979"/>
    <mergeCell ref="D2982:J2982"/>
    <mergeCell ref="D2983:M2983"/>
    <mergeCell ref="D2917:M2917"/>
    <mergeCell ref="D2920:J2920"/>
    <mergeCell ref="D2921:M2921"/>
    <mergeCell ref="D2924:J2924"/>
    <mergeCell ref="D2925:M2925"/>
    <mergeCell ref="D2929:J2929"/>
    <mergeCell ref="D2930:J2930"/>
    <mergeCell ref="D2931:M2931"/>
    <mergeCell ref="D2934:J2934"/>
    <mergeCell ref="D2935:M2935"/>
    <mergeCell ref="D2938:J2938"/>
    <mergeCell ref="D2939:M2939"/>
    <mergeCell ref="D2942:J2942"/>
    <mergeCell ref="D2943:M2943"/>
    <mergeCell ref="D2946:J2946"/>
    <mergeCell ref="D2947:M2947"/>
    <mergeCell ref="D2951:J2951"/>
    <mergeCell ref="D2884:J2884"/>
    <mergeCell ref="D2885:M2885"/>
    <mergeCell ref="D2888:J2888"/>
    <mergeCell ref="D2889:M2889"/>
    <mergeCell ref="D2892:J2892"/>
    <mergeCell ref="D2893:M2893"/>
    <mergeCell ref="D2896:J2896"/>
    <mergeCell ref="D2897:M2897"/>
    <mergeCell ref="D2900:J2900"/>
    <mergeCell ref="D2901:M2901"/>
    <mergeCell ref="D2904:J2904"/>
    <mergeCell ref="D2905:M2905"/>
    <mergeCell ref="D2908:J2908"/>
    <mergeCell ref="D2909:M2909"/>
    <mergeCell ref="D2912:J2912"/>
    <mergeCell ref="D2913:M2913"/>
    <mergeCell ref="D2916:J2916"/>
    <mergeCell ref="D2852:J2852"/>
    <mergeCell ref="D2853:J2853"/>
    <mergeCell ref="D2854:J2854"/>
    <mergeCell ref="D2855:M2855"/>
    <mergeCell ref="D2858:J2858"/>
    <mergeCell ref="D2859:M2859"/>
    <mergeCell ref="D2862:J2862"/>
    <mergeCell ref="D2863:M2863"/>
    <mergeCell ref="D2867:J2867"/>
    <mergeCell ref="D2868:J2868"/>
    <mergeCell ref="D2869:M2869"/>
    <mergeCell ref="D2872:J2872"/>
    <mergeCell ref="D2873:M2873"/>
    <mergeCell ref="D2876:J2876"/>
    <mergeCell ref="D2877:M2877"/>
    <mergeCell ref="D2880:J2880"/>
    <mergeCell ref="D2881:M2881"/>
    <mergeCell ref="D2815:M2815"/>
    <mergeCell ref="D2818:J2818"/>
    <mergeCell ref="D2819:M2819"/>
    <mergeCell ref="D2822:J2822"/>
    <mergeCell ref="D2823:M2823"/>
    <mergeCell ref="D2826:J2826"/>
    <mergeCell ref="D2827:M2827"/>
    <mergeCell ref="D2830:J2830"/>
    <mergeCell ref="D2831:M2831"/>
    <mergeCell ref="D2834:J2834"/>
    <mergeCell ref="D2835:M2835"/>
    <mergeCell ref="D2839:J2839"/>
    <mergeCell ref="D2840:J2840"/>
    <mergeCell ref="D2841:M2841"/>
    <mergeCell ref="D2846:J2846"/>
    <mergeCell ref="D2847:J2847"/>
    <mergeCell ref="D2848:M2848"/>
    <mergeCell ref="D2777:J2777"/>
    <mergeCell ref="D2778:M2778"/>
    <mergeCell ref="D2781:J2781"/>
    <mergeCell ref="D2782:M2782"/>
    <mergeCell ref="D2786:J2786"/>
    <mergeCell ref="D2787:M2787"/>
    <mergeCell ref="D2791:J2791"/>
    <mergeCell ref="D2792:M2792"/>
    <mergeCell ref="D2795:J2795"/>
    <mergeCell ref="D2796:M2796"/>
    <mergeCell ref="D2799:J2799"/>
    <mergeCell ref="D2800:M2800"/>
    <mergeCell ref="D2804:J2804"/>
    <mergeCell ref="D2805:M2805"/>
    <mergeCell ref="D2809:J2809"/>
    <mergeCell ref="D2810:M2810"/>
    <mergeCell ref="D2814:J2814"/>
    <mergeCell ref="D2729:J2729"/>
    <mergeCell ref="D2730:M2730"/>
    <mergeCell ref="D2740:J2740"/>
    <mergeCell ref="D2741:M2741"/>
    <mergeCell ref="D2747:J2747"/>
    <mergeCell ref="D2748:M2748"/>
    <mergeCell ref="D2752:J2752"/>
    <mergeCell ref="D2753:M2753"/>
    <mergeCell ref="D2757:J2757"/>
    <mergeCell ref="D2758:M2758"/>
    <mergeCell ref="D2762:J2762"/>
    <mergeCell ref="D2763:M2763"/>
    <mergeCell ref="D2767:J2767"/>
    <mergeCell ref="D2768:J2768"/>
    <mergeCell ref="D2769:M2769"/>
    <mergeCell ref="D2773:J2773"/>
    <mergeCell ref="D2774:M2774"/>
    <mergeCell ref="D2674:M2674"/>
    <mergeCell ref="D2680:J2680"/>
    <mergeCell ref="D2681:M2681"/>
    <mergeCell ref="D2687:J2687"/>
    <mergeCell ref="D2688:M2688"/>
    <mergeCell ref="D2692:J2692"/>
    <mergeCell ref="D2693:M2693"/>
    <mergeCell ref="D2703:J2703"/>
    <mergeCell ref="D2704:M2704"/>
    <mergeCell ref="D2710:J2710"/>
    <mergeCell ref="D2711:M2711"/>
    <mergeCell ref="D2715:J2715"/>
    <mergeCell ref="D2716:M2716"/>
    <mergeCell ref="D2720:J2720"/>
    <mergeCell ref="D2721:M2721"/>
    <mergeCell ref="D2725:J2725"/>
    <mergeCell ref="D2726:M2726"/>
    <mergeCell ref="D2616:J2616"/>
    <mergeCell ref="D2617:M2617"/>
    <mergeCell ref="D2622:J2622"/>
    <mergeCell ref="D2623:M2623"/>
    <mergeCell ref="D2626:J2626"/>
    <mergeCell ref="D2627:M2627"/>
    <mergeCell ref="D2630:J2630"/>
    <mergeCell ref="D2631:M2631"/>
    <mergeCell ref="D2634:J2634"/>
    <mergeCell ref="D2635:M2635"/>
    <mergeCell ref="D2638:J2638"/>
    <mergeCell ref="D2639:M2639"/>
    <mergeCell ref="D2656:J2656"/>
    <mergeCell ref="D2657:M2657"/>
    <mergeCell ref="D2666:J2666"/>
    <mergeCell ref="D2667:M2667"/>
    <mergeCell ref="D2673:J2673"/>
    <mergeCell ref="D2559:M2559"/>
    <mergeCell ref="D2562:J2562"/>
    <mergeCell ref="D2563:M2563"/>
    <mergeCell ref="D2566:J2566"/>
    <mergeCell ref="D2567:M2567"/>
    <mergeCell ref="D2577:J2577"/>
    <mergeCell ref="D2578:M2578"/>
    <mergeCell ref="D2581:J2581"/>
    <mergeCell ref="D2582:M2582"/>
    <mergeCell ref="D2585:J2585"/>
    <mergeCell ref="D2586:M2586"/>
    <mergeCell ref="D2596:J2596"/>
    <mergeCell ref="D2597:M2597"/>
    <mergeCell ref="D2601:J2601"/>
    <mergeCell ref="D2602:M2602"/>
    <mergeCell ref="D2610:J2610"/>
    <mergeCell ref="D2611:M2611"/>
    <mergeCell ref="D2475:M2475"/>
    <mergeCell ref="D2478:J2478"/>
    <mergeCell ref="D2479:M2479"/>
    <mergeCell ref="D2482:J2482"/>
    <mergeCell ref="D2483:M2483"/>
    <mergeCell ref="D2526:J2526"/>
    <mergeCell ref="D2527:M2527"/>
    <mergeCell ref="D2537:J2537"/>
    <mergeCell ref="D2538:M2538"/>
    <mergeCell ref="D2543:J2543"/>
    <mergeCell ref="D2544:M2544"/>
    <mergeCell ref="D2548:J2548"/>
    <mergeCell ref="D2549:M2549"/>
    <mergeCell ref="D2552:J2552"/>
    <mergeCell ref="D2553:M2553"/>
    <mergeCell ref="D2557:J2557"/>
    <mergeCell ref="D2558:J2558"/>
    <mergeCell ref="D2347:J2347"/>
    <mergeCell ref="D2348:M2348"/>
    <mergeCell ref="D2384:J2384"/>
    <mergeCell ref="D2385:M2385"/>
    <mergeCell ref="D2389:J2389"/>
    <mergeCell ref="D2390:M2390"/>
    <mergeCell ref="D2403:J2403"/>
    <mergeCell ref="D2404:M2404"/>
    <mergeCell ref="D2408:J2408"/>
    <mergeCell ref="D2409:M2409"/>
    <mergeCell ref="D2452:J2452"/>
    <mergeCell ref="D2453:M2453"/>
    <mergeCell ref="D2463:J2463"/>
    <mergeCell ref="D2464:M2464"/>
    <mergeCell ref="D2469:J2469"/>
    <mergeCell ref="D2470:M2470"/>
    <mergeCell ref="D2474:J2474"/>
    <mergeCell ref="D2264:J2264"/>
    <mergeCell ref="D2265:M2265"/>
    <mergeCell ref="D2268:J2268"/>
    <mergeCell ref="D2269:M2269"/>
    <mergeCell ref="D2311:J2311"/>
    <mergeCell ref="D2312:M2312"/>
    <mergeCell ref="D2323:J2323"/>
    <mergeCell ref="D2324:M2324"/>
    <mergeCell ref="D2328:J2328"/>
    <mergeCell ref="D2329:M2329"/>
    <mergeCell ref="D2333:J2333"/>
    <mergeCell ref="D2334:M2334"/>
    <mergeCell ref="D2338:J2338"/>
    <mergeCell ref="D2339:J2339"/>
    <mergeCell ref="D2340:M2340"/>
    <mergeCell ref="D2343:J2343"/>
    <mergeCell ref="D2344:M2344"/>
    <mergeCell ref="D2151:M2151"/>
    <mergeCell ref="D2154:J2154"/>
    <mergeCell ref="D2155:M2155"/>
    <mergeCell ref="D2182:J2182"/>
    <mergeCell ref="D2183:M2183"/>
    <mergeCell ref="D2188:J2188"/>
    <mergeCell ref="D2189:M2189"/>
    <mergeCell ref="D2195:J2195"/>
    <mergeCell ref="D2196:M2196"/>
    <mergeCell ref="D2199:J2199"/>
    <mergeCell ref="D2200:M2200"/>
    <mergeCell ref="D2242:J2242"/>
    <mergeCell ref="D2243:M2243"/>
    <mergeCell ref="D2254:J2254"/>
    <mergeCell ref="D2255:M2255"/>
    <mergeCell ref="D2259:J2259"/>
    <mergeCell ref="D2260:M2260"/>
    <mergeCell ref="D2070:M2070"/>
    <mergeCell ref="D2074:J2074"/>
    <mergeCell ref="D2075:J2075"/>
    <mergeCell ref="D2076:M2076"/>
    <mergeCell ref="D2083:J2083"/>
    <mergeCell ref="D2084:M2084"/>
    <mergeCell ref="D2097:J2097"/>
    <mergeCell ref="D2098:M2098"/>
    <mergeCell ref="D2102:J2102"/>
    <mergeCell ref="D2103:M2103"/>
    <mergeCell ref="D2138:J2138"/>
    <mergeCell ref="D2139:M2139"/>
    <mergeCell ref="D2142:J2142"/>
    <mergeCell ref="D2143:M2143"/>
    <mergeCell ref="D2146:J2146"/>
    <mergeCell ref="D2147:M2147"/>
    <mergeCell ref="D2150:J2150"/>
    <mergeCell ref="D2037:J2037"/>
    <mergeCell ref="D2038:M2038"/>
    <mergeCell ref="D2041:J2041"/>
    <mergeCell ref="D2042:M2042"/>
    <mergeCell ref="D2045:J2045"/>
    <mergeCell ref="D2046:M2046"/>
    <mergeCell ref="D2049:J2049"/>
    <mergeCell ref="D2050:M2050"/>
    <mergeCell ref="D2053:J2053"/>
    <mergeCell ref="D2054:M2054"/>
    <mergeCell ref="D2057:J2057"/>
    <mergeCell ref="D2058:M2058"/>
    <mergeCell ref="D2061:J2061"/>
    <mergeCell ref="D2062:M2062"/>
    <mergeCell ref="D2065:J2065"/>
    <mergeCell ref="D2066:M2066"/>
    <mergeCell ref="D2069:J2069"/>
    <mergeCell ref="D2002:M2002"/>
    <mergeCell ref="D2005:J2005"/>
    <mergeCell ref="D2006:M2006"/>
    <mergeCell ref="D2009:J2009"/>
    <mergeCell ref="D2010:M2010"/>
    <mergeCell ref="D2013:J2013"/>
    <mergeCell ref="D2014:M2014"/>
    <mergeCell ref="D2017:J2017"/>
    <mergeCell ref="D2018:M2018"/>
    <mergeCell ref="D2021:J2021"/>
    <mergeCell ref="D2022:M2022"/>
    <mergeCell ref="D2025:J2025"/>
    <mergeCell ref="D2026:M2026"/>
    <mergeCell ref="D2029:J2029"/>
    <mergeCell ref="D2030:M2030"/>
    <mergeCell ref="D2033:J2033"/>
    <mergeCell ref="D2034:M2034"/>
    <mergeCell ref="D1969:J1969"/>
    <mergeCell ref="D1970:M1970"/>
    <mergeCell ref="D1973:J1973"/>
    <mergeCell ref="D1974:M1974"/>
    <mergeCell ref="D1977:J1977"/>
    <mergeCell ref="D1978:M1978"/>
    <mergeCell ref="D1981:J1981"/>
    <mergeCell ref="D1982:M1982"/>
    <mergeCell ref="D1985:J1985"/>
    <mergeCell ref="D1986:M1986"/>
    <mergeCell ref="D1989:J1989"/>
    <mergeCell ref="D1990:M1990"/>
    <mergeCell ref="D1993:J1993"/>
    <mergeCell ref="D1994:M1994"/>
    <mergeCell ref="D1997:J1997"/>
    <mergeCell ref="D1998:M1998"/>
    <mergeCell ref="D2001:J2001"/>
    <mergeCell ref="D1932:M1932"/>
    <mergeCell ref="D1935:J1935"/>
    <mergeCell ref="D1936:M1936"/>
    <mergeCell ref="D1939:J1939"/>
    <mergeCell ref="D1940:M1940"/>
    <mergeCell ref="D1943:J1943"/>
    <mergeCell ref="D1944:M1944"/>
    <mergeCell ref="D1947:J1947"/>
    <mergeCell ref="D1948:M1948"/>
    <mergeCell ref="D1951:J1951"/>
    <mergeCell ref="D1952:M1952"/>
    <mergeCell ref="D1955:J1955"/>
    <mergeCell ref="D1956:M1956"/>
    <mergeCell ref="D1959:J1959"/>
    <mergeCell ref="D1960:M1960"/>
    <mergeCell ref="D1965:J1965"/>
    <mergeCell ref="D1966:M1966"/>
    <mergeCell ref="D1897:J1897"/>
    <mergeCell ref="D1898:M1898"/>
    <mergeCell ref="D1901:J1901"/>
    <mergeCell ref="D1902:M1902"/>
    <mergeCell ref="D1905:J1905"/>
    <mergeCell ref="D1906:M1906"/>
    <mergeCell ref="D1909:J1909"/>
    <mergeCell ref="D1910:M1910"/>
    <mergeCell ref="D1913:J1913"/>
    <mergeCell ref="D1914:M1914"/>
    <mergeCell ref="D1917:J1917"/>
    <mergeCell ref="D1918:M1918"/>
    <mergeCell ref="D1923:J1923"/>
    <mergeCell ref="D1924:M1924"/>
    <mergeCell ref="D1927:J1927"/>
    <mergeCell ref="D1928:M1928"/>
    <mergeCell ref="D1931:J1931"/>
    <mergeCell ref="D1854:M1854"/>
    <mergeCell ref="D1857:J1857"/>
    <mergeCell ref="D1858:M1858"/>
    <mergeCell ref="D1863:J1863"/>
    <mergeCell ref="D1864:M1864"/>
    <mergeCell ref="D1867:J1867"/>
    <mergeCell ref="D1868:M1868"/>
    <mergeCell ref="D1871:J1871"/>
    <mergeCell ref="D1872:M1872"/>
    <mergeCell ref="D1878:J1878"/>
    <mergeCell ref="D1879:M1879"/>
    <mergeCell ref="D1884:J1884"/>
    <mergeCell ref="D1885:M1885"/>
    <mergeCell ref="D1888:J1888"/>
    <mergeCell ref="D1889:M1889"/>
    <mergeCell ref="D1892:J1892"/>
    <mergeCell ref="D1893:M1893"/>
    <mergeCell ref="D1814:J1814"/>
    <mergeCell ref="D1815:M1815"/>
    <mergeCell ref="D1819:J1819"/>
    <mergeCell ref="D1820:M1820"/>
    <mergeCell ref="D1824:J1824"/>
    <mergeCell ref="D1825:M1825"/>
    <mergeCell ref="D1829:J1829"/>
    <mergeCell ref="D1830:M1830"/>
    <mergeCell ref="D1834:J1834"/>
    <mergeCell ref="D1835:M1835"/>
    <mergeCell ref="D1839:J1839"/>
    <mergeCell ref="D1840:M1840"/>
    <mergeCell ref="D1844:J1844"/>
    <mergeCell ref="D1845:M1845"/>
    <mergeCell ref="D1849:J1849"/>
    <mergeCell ref="D1850:M1850"/>
    <mergeCell ref="D1853:J1853"/>
    <mergeCell ref="D1770:J1770"/>
    <mergeCell ref="D1771:M1771"/>
    <mergeCell ref="D1774:J1774"/>
    <mergeCell ref="D1775:M1775"/>
    <mergeCell ref="D1778:J1778"/>
    <mergeCell ref="D1779:M1779"/>
    <mergeCell ref="D1782:J1782"/>
    <mergeCell ref="D1783:M1783"/>
    <mergeCell ref="D1786:J1786"/>
    <mergeCell ref="D1787:M1787"/>
    <mergeCell ref="D1791:J1791"/>
    <mergeCell ref="D1792:J1792"/>
    <mergeCell ref="D1793:M1793"/>
    <mergeCell ref="D1796:J1796"/>
    <mergeCell ref="D1797:M1797"/>
    <mergeCell ref="D1807:J1807"/>
    <mergeCell ref="D1808:M1808"/>
    <mergeCell ref="D1732:M1732"/>
    <mergeCell ref="D1736:J1736"/>
    <mergeCell ref="D1737:M1737"/>
    <mergeCell ref="D1741:J1741"/>
    <mergeCell ref="D1742:M1742"/>
    <mergeCell ref="D1746:J1746"/>
    <mergeCell ref="D1747:M1747"/>
    <mergeCell ref="D1750:J1750"/>
    <mergeCell ref="D1751:M1751"/>
    <mergeCell ref="D1754:J1754"/>
    <mergeCell ref="D1755:M1755"/>
    <mergeCell ref="D1758:J1758"/>
    <mergeCell ref="D1759:M1759"/>
    <mergeCell ref="D1762:J1762"/>
    <mergeCell ref="D1763:M1763"/>
    <mergeCell ref="D1766:J1766"/>
    <mergeCell ref="D1767:M1767"/>
    <mergeCell ref="D1696:J1696"/>
    <mergeCell ref="D1697:M1697"/>
    <mergeCell ref="D1701:J1701"/>
    <mergeCell ref="D1702:M1702"/>
    <mergeCell ref="D1706:J1706"/>
    <mergeCell ref="D1707:M1707"/>
    <mergeCell ref="D1710:J1710"/>
    <mergeCell ref="D1711:M1711"/>
    <mergeCell ref="D1715:J1715"/>
    <mergeCell ref="D1716:M1716"/>
    <mergeCell ref="D1719:J1719"/>
    <mergeCell ref="D1720:M1720"/>
    <mergeCell ref="D1723:J1723"/>
    <mergeCell ref="D1724:M1724"/>
    <mergeCell ref="D1727:J1727"/>
    <mergeCell ref="D1728:M1728"/>
    <mergeCell ref="D1731:J1731"/>
    <mergeCell ref="D1662:J1662"/>
    <mergeCell ref="D1663:M1663"/>
    <mergeCell ref="D1666:J1666"/>
    <mergeCell ref="D1667:M1667"/>
    <mergeCell ref="D1670:J1670"/>
    <mergeCell ref="D1671:M1671"/>
    <mergeCell ref="D1674:J1674"/>
    <mergeCell ref="D1675:M1675"/>
    <mergeCell ref="D1678:J1678"/>
    <mergeCell ref="D1679:M1679"/>
    <mergeCell ref="D1682:J1682"/>
    <mergeCell ref="D1683:M1683"/>
    <mergeCell ref="D1687:J1687"/>
    <mergeCell ref="D1688:J1688"/>
    <mergeCell ref="D1689:M1689"/>
    <mergeCell ref="D1692:J1692"/>
    <mergeCell ref="D1693:M1693"/>
    <mergeCell ref="D1627:M1627"/>
    <mergeCell ref="D1630:J1630"/>
    <mergeCell ref="D1631:M1631"/>
    <mergeCell ref="D1634:J1634"/>
    <mergeCell ref="D1635:M1635"/>
    <mergeCell ref="D1638:J1638"/>
    <mergeCell ref="D1639:M1639"/>
    <mergeCell ref="D1642:J1642"/>
    <mergeCell ref="D1643:M1643"/>
    <mergeCell ref="D1646:J1646"/>
    <mergeCell ref="D1647:M1647"/>
    <mergeCell ref="D1650:J1650"/>
    <mergeCell ref="D1651:M1651"/>
    <mergeCell ref="D1654:J1654"/>
    <mergeCell ref="D1655:M1655"/>
    <mergeCell ref="D1658:J1658"/>
    <mergeCell ref="D1659:M1659"/>
    <mergeCell ref="D1593:M1593"/>
    <mergeCell ref="D1596:J1596"/>
    <mergeCell ref="D1597:M1597"/>
    <mergeCell ref="D1600:J1600"/>
    <mergeCell ref="D1601:M1601"/>
    <mergeCell ref="D1605:J1605"/>
    <mergeCell ref="D1606:J1606"/>
    <mergeCell ref="D1607:M1607"/>
    <mergeCell ref="D1610:J1610"/>
    <mergeCell ref="D1611:M1611"/>
    <mergeCell ref="D1614:J1614"/>
    <mergeCell ref="D1615:M1615"/>
    <mergeCell ref="D1618:J1618"/>
    <mergeCell ref="D1619:M1619"/>
    <mergeCell ref="D1622:J1622"/>
    <mergeCell ref="D1623:M1623"/>
    <mergeCell ref="D1626:J1626"/>
    <mergeCell ref="D1558:M1558"/>
    <mergeCell ref="D1562:J1562"/>
    <mergeCell ref="D1563:J1563"/>
    <mergeCell ref="D1564:M1564"/>
    <mergeCell ref="D1567:J1567"/>
    <mergeCell ref="D1568:M1568"/>
    <mergeCell ref="D1571:J1571"/>
    <mergeCell ref="D1572:M1572"/>
    <mergeCell ref="D1575:J1575"/>
    <mergeCell ref="D1576:M1576"/>
    <mergeCell ref="D1579:J1579"/>
    <mergeCell ref="D1580:M1580"/>
    <mergeCell ref="D1583:J1583"/>
    <mergeCell ref="D1584:M1584"/>
    <mergeCell ref="D1588:J1588"/>
    <mergeCell ref="D1589:M1589"/>
    <mergeCell ref="D1592:J1592"/>
    <mergeCell ref="D1524:J1524"/>
    <mergeCell ref="D1525:M1525"/>
    <mergeCell ref="D1528:J1528"/>
    <mergeCell ref="D1529:M1529"/>
    <mergeCell ref="D1532:J1532"/>
    <mergeCell ref="D1533:M1533"/>
    <mergeCell ref="D1536:J1536"/>
    <mergeCell ref="D1537:M1537"/>
    <mergeCell ref="D1541:J1541"/>
    <mergeCell ref="D1542:M1542"/>
    <mergeCell ref="D1545:J1545"/>
    <mergeCell ref="D1546:M1546"/>
    <mergeCell ref="D1549:J1549"/>
    <mergeCell ref="D1550:M1550"/>
    <mergeCell ref="D1553:J1553"/>
    <mergeCell ref="D1554:M1554"/>
    <mergeCell ref="D1557:J1557"/>
    <mergeCell ref="D1485:M1485"/>
    <mergeCell ref="D1489:J1489"/>
    <mergeCell ref="D1490:J1490"/>
    <mergeCell ref="D1491:M1491"/>
    <mergeCell ref="D1501:J1501"/>
    <mergeCell ref="D1502:J1502"/>
    <mergeCell ref="D1503:J1503"/>
    <mergeCell ref="D1504:J1504"/>
    <mergeCell ref="D1505:M1505"/>
    <mergeCell ref="D1508:J1508"/>
    <mergeCell ref="D1509:M1509"/>
    <mergeCell ref="D1512:J1512"/>
    <mergeCell ref="D1513:M1513"/>
    <mergeCell ref="D1516:J1516"/>
    <mergeCell ref="D1517:M1517"/>
    <mergeCell ref="D1520:J1520"/>
    <mergeCell ref="D1521:M1521"/>
    <mergeCell ref="D1451:M1451"/>
    <mergeCell ref="D1454:J1454"/>
    <mergeCell ref="D1455:M1455"/>
    <mergeCell ref="D1458:J1458"/>
    <mergeCell ref="D1459:M1459"/>
    <mergeCell ref="D1462:J1462"/>
    <mergeCell ref="D1463:M1463"/>
    <mergeCell ref="D1466:J1466"/>
    <mergeCell ref="D1467:M1467"/>
    <mergeCell ref="D1470:J1470"/>
    <mergeCell ref="D1471:M1471"/>
    <mergeCell ref="D1474:J1474"/>
    <mergeCell ref="D1475:M1475"/>
    <mergeCell ref="D1478:J1478"/>
    <mergeCell ref="D1479:M1479"/>
    <mergeCell ref="D1483:J1483"/>
    <mergeCell ref="D1484:J1484"/>
    <mergeCell ref="D1366:M1366"/>
    <mergeCell ref="D1369:J1369"/>
    <mergeCell ref="D1370:M1370"/>
    <mergeCell ref="D1375:J1375"/>
    <mergeCell ref="D1376:M1376"/>
    <mergeCell ref="D1394:J1394"/>
    <mergeCell ref="D1395:J1395"/>
    <mergeCell ref="D1396:M1396"/>
    <mergeCell ref="D1434:J1434"/>
    <mergeCell ref="D1435:M1435"/>
    <mergeCell ref="D1440:J1440"/>
    <mergeCell ref="D1441:J1441"/>
    <mergeCell ref="D1442:J1442"/>
    <mergeCell ref="D1443:M1443"/>
    <mergeCell ref="D1446:J1446"/>
    <mergeCell ref="D1447:M1447"/>
    <mergeCell ref="D1450:J1450"/>
    <mergeCell ref="D1318:M1318"/>
    <mergeCell ref="D1321:J1321"/>
    <mergeCell ref="D1322:M1322"/>
    <mergeCell ref="D1325:J1325"/>
    <mergeCell ref="D1326:M1326"/>
    <mergeCell ref="D1330:J1330"/>
    <mergeCell ref="D1331:J1331"/>
    <mergeCell ref="D1332:M1332"/>
    <mergeCell ref="D1335:J1335"/>
    <mergeCell ref="D1336:M1336"/>
    <mergeCell ref="D1340:J1340"/>
    <mergeCell ref="D1341:J1341"/>
    <mergeCell ref="D1342:M1342"/>
    <mergeCell ref="D1346:J1346"/>
    <mergeCell ref="D1347:J1347"/>
    <mergeCell ref="D1348:M1348"/>
    <mergeCell ref="D1365:J1365"/>
    <mergeCell ref="D1283:J1283"/>
    <mergeCell ref="D1284:M1284"/>
    <mergeCell ref="D1288:J1288"/>
    <mergeCell ref="D1289:M1289"/>
    <mergeCell ref="D1292:J1292"/>
    <mergeCell ref="D1293:M1293"/>
    <mergeCell ref="D1297:J1297"/>
    <mergeCell ref="D1298:M1298"/>
    <mergeCell ref="D1301:J1301"/>
    <mergeCell ref="D1302:M1302"/>
    <mergeCell ref="D1305:J1305"/>
    <mergeCell ref="D1306:M1306"/>
    <mergeCell ref="D1309:J1309"/>
    <mergeCell ref="D1310:M1310"/>
    <mergeCell ref="D1313:J1313"/>
    <mergeCell ref="D1314:M1314"/>
    <mergeCell ref="D1317:J1317"/>
    <mergeCell ref="D1242:J1242"/>
    <mergeCell ref="D1243:M1243"/>
    <mergeCell ref="D1249:J1249"/>
    <mergeCell ref="D1250:M1250"/>
    <mergeCell ref="D1256:J1256"/>
    <mergeCell ref="D1257:M1257"/>
    <mergeCell ref="D1261:J1261"/>
    <mergeCell ref="D1262:J1262"/>
    <mergeCell ref="D1263:M1263"/>
    <mergeCell ref="D1266:J1266"/>
    <mergeCell ref="D1267:M1267"/>
    <mergeCell ref="D1270:J1270"/>
    <mergeCell ref="D1271:M1271"/>
    <mergeCell ref="D1274:J1274"/>
    <mergeCell ref="D1275:M1275"/>
    <mergeCell ref="D1278:J1278"/>
    <mergeCell ref="D1279:M1279"/>
    <mergeCell ref="D1195:J1195"/>
    <mergeCell ref="D1196:M1196"/>
    <mergeCell ref="D1212:J1212"/>
    <mergeCell ref="D1213:M1213"/>
    <mergeCell ref="D1216:J1216"/>
    <mergeCell ref="D1217:M1217"/>
    <mergeCell ref="D1221:J1221"/>
    <mergeCell ref="D1222:J1222"/>
    <mergeCell ref="D1223:M1223"/>
    <mergeCell ref="D1226:J1226"/>
    <mergeCell ref="D1227:M1227"/>
    <mergeCell ref="D1230:J1230"/>
    <mergeCell ref="D1231:M1231"/>
    <mergeCell ref="D1235:J1235"/>
    <mergeCell ref="D1236:J1236"/>
    <mergeCell ref="D1237:M1237"/>
    <mergeCell ref="D1241:J1241"/>
    <mergeCell ref="D1157:M1157"/>
    <mergeCell ref="D1160:J1160"/>
    <mergeCell ref="D1161:M1161"/>
    <mergeCell ref="D1164:J1164"/>
    <mergeCell ref="D1165:M1165"/>
    <mergeCell ref="D1169:J1169"/>
    <mergeCell ref="D1170:M1170"/>
    <mergeCell ref="D1173:J1173"/>
    <mergeCell ref="D1174:M1174"/>
    <mergeCell ref="D1177:J1177"/>
    <mergeCell ref="D1178:M1178"/>
    <mergeCell ref="D1181:J1181"/>
    <mergeCell ref="D1182:M1182"/>
    <mergeCell ref="D1186:J1186"/>
    <mergeCell ref="D1187:M1187"/>
    <mergeCell ref="D1190:J1190"/>
    <mergeCell ref="D1191:M1191"/>
    <mergeCell ref="D1093:J1093"/>
    <mergeCell ref="D1094:J1094"/>
    <mergeCell ref="D1095:M1095"/>
    <mergeCell ref="D1120:J1120"/>
    <mergeCell ref="D1121:M1121"/>
    <mergeCell ref="D1132:J1132"/>
    <mergeCell ref="D1133:M1133"/>
    <mergeCell ref="D1136:J1136"/>
    <mergeCell ref="D1137:M1137"/>
    <mergeCell ref="D1140:J1140"/>
    <mergeCell ref="D1141:M1141"/>
    <mergeCell ref="D1144:J1144"/>
    <mergeCell ref="D1145:M1145"/>
    <mergeCell ref="D1150:J1150"/>
    <mergeCell ref="D1151:M1151"/>
    <mergeCell ref="D1155:J1155"/>
    <mergeCell ref="D1156:J1156"/>
    <mergeCell ref="D1037:J1037"/>
    <mergeCell ref="D1038:J1038"/>
    <mergeCell ref="D1039:M1039"/>
    <mergeCell ref="D1052:J1052"/>
    <mergeCell ref="D1053:J1053"/>
    <mergeCell ref="D1054:M1054"/>
    <mergeCell ref="D1061:J1061"/>
    <mergeCell ref="D1062:M1062"/>
    <mergeCell ref="D1071:J1071"/>
    <mergeCell ref="D1072:J1072"/>
    <mergeCell ref="D1073:M1073"/>
    <mergeCell ref="D1081:J1081"/>
    <mergeCell ref="D1082:J1082"/>
    <mergeCell ref="D1083:M1083"/>
    <mergeCell ref="D1086:J1086"/>
    <mergeCell ref="D1087:M1087"/>
    <mergeCell ref="D1092:J1092"/>
    <mergeCell ref="D717:J717"/>
    <mergeCell ref="D718:J718"/>
    <mergeCell ref="D719:M719"/>
    <mergeCell ref="D767:J767"/>
    <mergeCell ref="D768:M768"/>
    <mergeCell ref="D803:J803"/>
    <mergeCell ref="D804:M804"/>
    <mergeCell ref="D827:J827"/>
    <mergeCell ref="D828:M828"/>
    <mergeCell ref="D906:J906"/>
    <mergeCell ref="D907:M907"/>
    <mergeCell ref="D941:J941"/>
    <mergeCell ref="D942:M942"/>
    <mergeCell ref="D995:J995"/>
    <mergeCell ref="D996:M996"/>
    <mergeCell ref="D1007:J1007"/>
    <mergeCell ref="D1008:M1008"/>
    <mergeCell ref="D626:M626"/>
    <mergeCell ref="D629:J629"/>
    <mergeCell ref="D630:M630"/>
    <mergeCell ref="D634:J634"/>
    <mergeCell ref="D635:M635"/>
    <mergeCell ref="D638:J638"/>
    <mergeCell ref="D639:M639"/>
    <mergeCell ref="D644:J644"/>
    <mergeCell ref="D645:J645"/>
    <mergeCell ref="D646:J646"/>
    <mergeCell ref="D647:M647"/>
    <mergeCell ref="D670:J670"/>
    <mergeCell ref="D671:M671"/>
    <mergeCell ref="D694:J694"/>
    <mergeCell ref="D695:M695"/>
    <mergeCell ref="D712:J712"/>
    <mergeCell ref="D713:M713"/>
    <mergeCell ref="D528:M528"/>
    <mergeCell ref="D532:J532"/>
    <mergeCell ref="D533:J533"/>
    <mergeCell ref="D534:M534"/>
    <mergeCell ref="D554:J554"/>
    <mergeCell ref="D555:M555"/>
    <mergeCell ref="D581:J581"/>
    <mergeCell ref="D582:M582"/>
    <mergeCell ref="D594:J594"/>
    <mergeCell ref="D595:M595"/>
    <mergeCell ref="D604:J604"/>
    <mergeCell ref="D605:M605"/>
    <mergeCell ref="D611:J611"/>
    <mergeCell ref="D612:M612"/>
    <mergeCell ref="D618:J618"/>
    <mergeCell ref="D619:M619"/>
    <mergeCell ref="D625:J625"/>
    <mergeCell ref="D423:J423"/>
    <mergeCell ref="D424:M424"/>
    <mergeCell ref="D435:J435"/>
    <mergeCell ref="D436:J436"/>
    <mergeCell ref="D437:J437"/>
    <mergeCell ref="D438:M438"/>
    <mergeCell ref="D486:J486"/>
    <mergeCell ref="D487:M487"/>
    <mergeCell ref="D503:J503"/>
    <mergeCell ref="D504:M504"/>
    <mergeCell ref="D507:J507"/>
    <mergeCell ref="D508:M508"/>
    <mergeCell ref="D514:J514"/>
    <mergeCell ref="D515:M515"/>
    <mergeCell ref="D523:J523"/>
    <mergeCell ref="D524:M524"/>
    <mergeCell ref="D527:J527"/>
    <mergeCell ref="D352:M352"/>
    <mergeCell ref="D357:J357"/>
    <mergeCell ref="D358:J358"/>
    <mergeCell ref="D359:M359"/>
    <mergeCell ref="D363:J363"/>
    <mergeCell ref="D364:J364"/>
    <mergeCell ref="D365:M365"/>
    <mergeCell ref="D377:J377"/>
    <mergeCell ref="D378:J378"/>
    <mergeCell ref="D379:J379"/>
    <mergeCell ref="D380:M380"/>
    <mergeCell ref="D390:J390"/>
    <mergeCell ref="D391:J391"/>
    <mergeCell ref="D392:M392"/>
    <mergeCell ref="D412:J412"/>
    <mergeCell ref="D413:M413"/>
    <mergeCell ref="D422:J422"/>
    <mergeCell ref="D303:M303"/>
    <mergeCell ref="D314:J314"/>
    <mergeCell ref="D315:J315"/>
    <mergeCell ref="D316:M316"/>
    <mergeCell ref="D320:J320"/>
    <mergeCell ref="D321:M321"/>
    <mergeCell ref="D326:J326"/>
    <mergeCell ref="D327:J327"/>
    <mergeCell ref="D328:J328"/>
    <mergeCell ref="D329:M329"/>
    <mergeCell ref="D335:J335"/>
    <mergeCell ref="D336:M336"/>
    <mergeCell ref="D340:J340"/>
    <mergeCell ref="D341:M341"/>
    <mergeCell ref="D346:J346"/>
    <mergeCell ref="D347:M347"/>
    <mergeCell ref="D351:J351"/>
    <mergeCell ref="D267:J267"/>
    <mergeCell ref="D268:M268"/>
    <mergeCell ref="D271:J271"/>
    <mergeCell ref="D272:M272"/>
    <mergeCell ref="D275:J275"/>
    <mergeCell ref="D276:M276"/>
    <mergeCell ref="D279:J279"/>
    <mergeCell ref="D280:M280"/>
    <mergeCell ref="D283:J283"/>
    <mergeCell ref="D284:M284"/>
    <mergeCell ref="D287:J287"/>
    <mergeCell ref="D288:M288"/>
    <mergeCell ref="D292:J292"/>
    <mergeCell ref="D293:J293"/>
    <mergeCell ref="D294:M294"/>
    <mergeCell ref="D301:J301"/>
    <mergeCell ref="D302:J302"/>
    <mergeCell ref="D165:M165"/>
    <mergeCell ref="D198:J198"/>
    <mergeCell ref="D199:M199"/>
    <mergeCell ref="D222:J222"/>
    <mergeCell ref="D223:M223"/>
    <mergeCell ref="D236:J236"/>
    <mergeCell ref="D237:M237"/>
    <mergeCell ref="D241:J241"/>
    <mergeCell ref="D242:M242"/>
    <mergeCell ref="D246:J246"/>
    <mergeCell ref="D247:J247"/>
    <mergeCell ref="D248:M248"/>
    <mergeCell ref="D258:J258"/>
    <mergeCell ref="D259:J259"/>
    <mergeCell ref="D260:M260"/>
    <mergeCell ref="D263:J263"/>
    <mergeCell ref="D264:M264"/>
    <mergeCell ref="D122:M122"/>
    <mergeCell ref="D125:J125"/>
    <mergeCell ref="D126:M126"/>
    <mergeCell ref="D129:J129"/>
    <mergeCell ref="D130:M130"/>
    <mergeCell ref="D133:J133"/>
    <mergeCell ref="D134:M134"/>
    <mergeCell ref="D137:J137"/>
    <mergeCell ref="D138:M138"/>
    <mergeCell ref="D143:J143"/>
    <mergeCell ref="D144:J144"/>
    <mergeCell ref="D145:J145"/>
    <mergeCell ref="D146:M146"/>
    <mergeCell ref="D152:J152"/>
    <mergeCell ref="D153:M153"/>
    <mergeCell ref="D163:J163"/>
    <mergeCell ref="D164:J164"/>
    <mergeCell ref="D31:J31"/>
    <mergeCell ref="D32:M32"/>
    <mergeCell ref="D53:J53"/>
    <mergeCell ref="D54:M54"/>
    <mergeCell ref="D58:J58"/>
    <mergeCell ref="D59:J59"/>
    <mergeCell ref="D60:M60"/>
    <mergeCell ref="D93:J93"/>
    <mergeCell ref="D94:M94"/>
    <mergeCell ref="D108:J108"/>
    <mergeCell ref="D109:J109"/>
    <mergeCell ref="D110:M110"/>
    <mergeCell ref="D113:J113"/>
    <mergeCell ref="D114:M114"/>
    <mergeCell ref="D117:J117"/>
    <mergeCell ref="D118:M118"/>
    <mergeCell ref="D121:J121"/>
    <mergeCell ref="B1:M1"/>
    <mergeCell ref="A2:C2"/>
    <mergeCell ref="D4:J4"/>
    <mergeCell ref="D5:J5"/>
    <mergeCell ref="D6:J6"/>
    <mergeCell ref="D7:J7"/>
    <mergeCell ref="D8:M8"/>
    <mergeCell ref="D12:J12"/>
    <mergeCell ref="D13:J13"/>
    <mergeCell ref="D14:M14"/>
    <mergeCell ref="D17:J17"/>
    <mergeCell ref="D18:M18"/>
    <mergeCell ref="D21:J21"/>
    <mergeCell ref="D22:M22"/>
    <mergeCell ref="D25:J25"/>
    <mergeCell ref="D26:M26"/>
    <mergeCell ref="D30:J30"/>
  </mergeCells>
  <pageMargins left="0.62007900000000005" right="0.472441" top="0.472441" bottom="0.472441" header="0" footer="0"/>
  <pageSetup paperSize="9" orientation="landscape" r:id="rId1"/>
  <rowBreaks count="2" manualBreakCount="2">
    <brk max="16383" man="1"/>
    <brk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 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Silvestre Ribert</dc:creator>
  <cp:lastModifiedBy>Silvestre Ribert</cp:lastModifiedBy>
  <dcterms:created xsi:type="dcterms:W3CDTF">2023-07-05T10:26:38Z</dcterms:created>
  <dcterms:modified xsi:type="dcterms:W3CDTF">2023-07-05T10:26:38Z</dcterms:modified>
</cp:coreProperties>
</file>